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8.xml" ContentType="application/vnd.ms-excel.controlproperties+xml"/>
  <Override PartName="/xl/drawings/drawing6.xml" ContentType="application/vnd.openxmlformats-officedocument.drawing+xml"/>
  <Override PartName="/xl/ctrlProps/ctrlProp19.xml" ContentType="application/vnd.ms-excel.controlproperties+xml"/>
  <Override PartName="/xl/drawings/drawing7.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8.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updateLinks="never" codeName="ThisWorkbook"/>
  <mc:AlternateContent xmlns:mc="http://schemas.openxmlformats.org/markup-compatibility/2006">
    <mc:Choice Requires="x15">
      <x15ac:absPath xmlns:x15ac="http://schemas.microsoft.com/office/spreadsheetml/2010/11/ac" url="https://d.docs.live.net/960d223b60533670/home/Work/04_FM作業用/09申請書改修/0000最新バージョン保管/申請書/1107対応版/"/>
    </mc:Choice>
  </mc:AlternateContent>
  <xr:revisionPtr revIDLastSave="1" documentId="8_{65D1E140-EA8A-46BB-BE23-B0BAB57D9890}" xr6:coauthVersionLast="47" xr6:coauthVersionMax="47" xr10:uidLastSave="{5642B5BF-667F-477D-872F-F3520D89F8EA}"/>
  <bookViews>
    <workbookView xWindow="-9100" yWindow="10690" windowWidth="38620" windowHeight="21360" tabRatio="755" xr2:uid="{00000000-000D-0000-FFFF-FFFF00000000}"/>
  </bookViews>
  <sheets>
    <sheet name="質疑連絡シート" sheetId="25" r:id="rId1"/>
    <sheet name="委任状" sheetId="5" r:id="rId2"/>
    <sheet name="旧設計評価申請" sheetId="1" state="hidden" r:id="rId3"/>
    <sheet name="1変更確認申請" sheetId="37" state="hidden" r:id="rId4"/>
    <sheet name="低炭素建築物申請" sheetId="50" r:id="rId5"/>
    <sheet name="変更低炭素申請" sheetId="36" r:id="rId6"/>
    <sheet name="旧長期確認申請" sheetId="32" state="hidden" r:id="rId7"/>
    <sheet name="旧低炭素建築物申請" sheetId="34" state="hidden" r:id="rId8"/>
    <sheet name="贈与税に係る住宅性能証明" sheetId="20" state="hidden" r:id="rId9"/>
    <sheet name="現金取得者向け新築対象住宅証明" sheetId="21" state="hidden" r:id="rId10"/>
  </sheets>
  <definedNames>
    <definedName name="_xlnm._FilterDatabase" localSheetId="3" hidden="1">'1変更確認申請'!$AM$1:$AM$278</definedName>
    <definedName name="_xlnm._FilterDatabase" localSheetId="2" hidden="1">旧設計評価申請!$AM$1:$AM$896</definedName>
    <definedName name="_xlnm._FilterDatabase" localSheetId="6" hidden="1">旧長期確認申請!$AM$1:$AM$416</definedName>
    <definedName name="_xlnm._FilterDatabase" localSheetId="7" hidden="1">旧低炭素建築物申請!$AM$1:$AM$555</definedName>
    <definedName name="_xlnm._FilterDatabase" localSheetId="4" hidden="1">低炭素建築物申請!#REF!</definedName>
    <definedName name="_xlnm._FilterDatabase" localSheetId="5" hidden="1">変更低炭素申請!#REF!</definedName>
    <definedName name="BELS">#REF!</definedName>
    <definedName name="_xlnm.Print_Area" localSheetId="3">'1変更確認申請'!$A$1:$AK$1000</definedName>
    <definedName name="_xlnm.Print_Area" localSheetId="1">委任状!$A$1:$AK$169</definedName>
    <definedName name="_xlnm.Print_Area" localSheetId="6">旧長期確認申請!$A$1:$AK$1000</definedName>
    <definedName name="_xlnm.Print_Area" localSheetId="7">旧低炭素建築物申請!$A$1:$AK$587</definedName>
    <definedName name="_xlnm.Print_Area" localSheetId="9">現金取得者向け新築対象住宅証明!$A$1:$AK$551</definedName>
    <definedName name="_xlnm.Print_Area" localSheetId="8">贈与税に係る住宅性能証明!$A$1:$AK$551</definedName>
    <definedName name="_xlnm.Print_Area" localSheetId="4">低炭素建築物申請!$A$1:$AK$1119</definedName>
    <definedName name="_xlnm.Print_Area" localSheetId="5">変更低炭素申請!$A$1:$AK$566</definedName>
    <definedName name="UA値">旧設計評価申請!$AQ$455</definedName>
    <definedName name="ηA値">旧設計評価申請!$AQ$456</definedName>
    <definedName name="あ１">#REF!</definedName>
    <definedName name="すまい">#REF!</definedName>
    <definedName name="一次エネ値">旧設計評価申請!$AQ$530</definedName>
    <definedName name="延べ面積">#REF!</definedName>
    <definedName name="化学物質" localSheetId="3">#REF!</definedName>
    <definedName name="化学物質" localSheetId="6">#REF!</definedName>
    <definedName name="化学物質" localSheetId="7">#REF!</definedName>
    <definedName name="化学物質" localSheetId="5">#REF!</definedName>
    <definedName name="化学物質">#REF!</definedName>
    <definedName name="改良地盤許容支持力">旧設計評価申請!$Y$332</definedName>
    <definedName name="改良地盤許容支持力度">旧設計評価申請!$Y$331</definedName>
    <definedName name="確認不要">#REF!</definedName>
    <definedName name="完了日月">#REF!</definedName>
    <definedName name="完了日日">#REF!</definedName>
    <definedName name="完了日年">#REF!</definedName>
    <definedName name="基礎形式">旧設計評価申請!$Y$335</definedName>
    <definedName name="基礎構造">旧設計評価申請!$Y$334</definedName>
    <definedName name="共用部分管理者会社名称">#REF!</definedName>
    <definedName name="共用部分管理者住所">#REF!</definedName>
    <definedName name="共用部分管理者電話">#REF!</definedName>
    <definedName name="共用部分管理者名称">#REF!</definedName>
    <definedName name="共用部分管理者郵便番号">#REF!</definedName>
    <definedName name="建設">#REF!</definedName>
    <definedName name="建設その他必要な事項">#REF!</definedName>
    <definedName name="建築_名称">#REF!</definedName>
    <definedName name="建築主1住所">#REF!</definedName>
    <definedName name="建築主1電話">#REF!</definedName>
    <definedName name="建築主1名称">#REF!</definedName>
    <definedName name="建築主1郵便番号">#REF!</definedName>
    <definedName name="建築主2住所">#REF!</definedName>
    <definedName name="建築主2電話">#REF!</definedName>
    <definedName name="建築主2名称">#REF!</definedName>
    <definedName name="建築主2郵便番号">#REF!</definedName>
    <definedName name="建築主3住所">#REF!</definedName>
    <definedName name="建築主3電話">#REF!</definedName>
    <definedName name="建築主3名称">#REF!</definedName>
    <definedName name="建築主3郵便番号">#REF!</definedName>
    <definedName name="建築主4住所">#REF!</definedName>
    <definedName name="建築主4電話">#REF!</definedName>
    <definedName name="建築主4名称">#REF!</definedName>
    <definedName name="建築主4郵便番号">#REF!</definedName>
    <definedName name="建築物地名地番">#REF!</definedName>
    <definedName name="建築物地名地番2">#REF!</definedName>
    <definedName name="建築物地名地番3">#REF!</definedName>
    <definedName name="建築物名称">#REF!</definedName>
    <definedName name="建築面積">#REF!</definedName>
    <definedName name="建物_地名地番">#REF!</definedName>
    <definedName name="検査対象工程１">#REF!</definedName>
    <definedName name="検査対象工程１月">#REF!</definedName>
    <definedName name="検査対象工程１日">#REF!</definedName>
    <definedName name="検査対象工程１年">#REF!</definedName>
    <definedName name="検査対象工程２">#REF!</definedName>
    <definedName name="検査対象工程２月">#REF!</definedName>
    <definedName name="検査対象工程２日">#REF!</definedName>
    <definedName name="検査対象工程２年">#REF!</definedName>
    <definedName name="検査対象工程３">#REF!</definedName>
    <definedName name="検査対象工程３月">#REF!</definedName>
    <definedName name="検査対象工程３日">#REF!</definedName>
    <definedName name="検査対象工程３年">#REF!</definedName>
    <definedName name="検査対象工程４">#REF!</definedName>
    <definedName name="検査対象工程４月">#REF!</definedName>
    <definedName name="検査対象工程４日">#REF!</definedName>
    <definedName name="検査対象工程４年">#REF!</definedName>
    <definedName name="検査対象工程５">#REF!</definedName>
    <definedName name="検査対象工程５月">#REF!</definedName>
    <definedName name="検査対象工程５日">#REF!</definedName>
    <definedName name="検査対象工程５年">#REF!</definedName>
    <definedName name="検査対象工程６">#REF!</definedName>
    <definedName name="検査対象工程６月">#REF!</definedName>
    <definedName name="検査対象工程６日">#REF!</definedName>
    <definedName name="検査対象工程６年">#REF!</definedName>
    <definedName name="現場確認">#REF!</definedName>
    <definedName name="現場対応者会社名">#REF!</definedName>
    <definedName name="現場対応者住所">#REF!</definedName>
    <definedName name="現場対応者電話">#REF!</definedName>
    <definedName name="現場対応者名称">#REF!</definedName>
    <definedName name="現場対応者郵便番号">#REF!</definedName>
    <definedName name="工事監理者氏名">#REF!</definedName>
    <definedName name="工事監理者資格1">#REF!</definedName>
    <definedName name="工事監理者資格2">#REF!</definedName>
    <definedName name="工事監理者資格3">#REF!</definedName>
    <definedName name="工事監理者事務所資格１">#REF!</definedName>
    <definedName name="工事監理者事務所資格2">#REF!</definedName>
    <definedName name="工事監理者事務所資格3">#REF!</definedName>
    <definedName name="工事監理者事務所住所">#REF!</definedName>
    <definedName name="工事監理者事務所電話">#REF!</definedName>
    <definedName name="工事監理者事務所名称">#REF!</definedName>
    <definedName name="工事監理者事務所郵便番号">#REF!</definedName>
    <definedName name="工事施工者資格1">#REF!</definedName>
    <definedName name="工事施工者資格2">#REF!</definedName>
    <definedName name="工事施工者資格3">#REF!</definedName>
    <definedName name="工事施工者住所">#REF!</definedName>
    <definedName name="工事施工者電話">#REF!</definedName>
    <definedName name="工事施工者名称">#REF!</definedName>
    <definedName name="工事施工者郵便番号">#REF!</definedName>
    <definedName name="杭許容支持力">旧設計評価申請!$AC$326</definedName>
    <definedName name="杭径">旧設計評価申請!$U$337</definedName>
    <definedName name="杭種">旧設計評価申請!$Y$336</definedName>
    <definedName name="杭長">旧設計評価申請!$AD$337</definedName>
    <definedName name="構造１">#REF!</definedName>
    <definedName name="構造２">#REF!</definedName>
    <definedName name="最高軒高">#REF!</definedName>
    <definedName name="最高高さ">#REF!</definedName>
    <definedName name="施工者名称２">#REF!</definedName>
    <definedName name="申請_月">#REF!</definedName>
    <definedName name="申請_日">#REF!</definedName>
    <definedName name="申請_年">#REF!</definedName>
    <definedName name="申請者1_申送り事項">#REF!</definedName>
    <definedName name="申請者1収書">#REF!</definedName>
    <definedName name="申請者1住所">#REF!</definedName>
    <definedName name="申請者1電話">#REF!</definedName>
    <definedName name="申請者1電話番号">#REF!</definedName>
    <definedName name="申請者１名称">#REF!</definedName>
    <definedName name="申請者１名称２">#REF!</definedName>
    <definedName name="申請者1郵便番号">#REF!</definedName>
    <definedName name="申請者2住所">#REF!</definedName>
    <definedName name="申請者2電話">#REF!</definedName>
    <definedName name="申請者2電話番号">#REF!</definedName>
    <definedName name="申請者2名称">#REF!</definedName>
    <definedName name="申請者2郵便番号">#REF!</definedName>
    <definedName name="申請者3住所">#REF!</definedName>
    <definedName name="申請者3電話">#REF!</definedName>
    <definedName name="申請者3名称">#REF!</definedName>
    <definedName name="申請者3郵便番号">#REF!</definedName>
    <definedName name="申請者4住所">#REF!</definedName>
    <definedName name="申請者4電話">#REF!</definedName>
    <definedName name="申請者4名称">#REF!</definedName>
    <definedName name="申請者4郵便番号">#REF!</definedName>
    <definedName name="申請者申送事項">#REF!</definedName>
    <definedName name="性能表示事項">旧設計評価申請!$D$141</definedName>
    <definedName name="設計">#REF!</definedName>
    <definedName name="設計_交付者">#REF!</definedName>
    <definedName name="設計_交付年月日">#REF!</definedName>
    <definedName name="設計_交付番号">#REF!</definedName>
    <definedName name="設計者氏名">#REF!</definedName>
    <definedName name="設計者資格1">#REF!</definedName>
    <definedName name="設計者資格2">#REF!</definedName>
    <definedName name="設計者資格3">#REF!</definedName>
    <definedName name="設計者事務所資格1">#REF!</definedName>
    <definedName name="設計者事務所資格2">#REF!</definedName>
    <definedName name="設計者事務所資格3">#REF!</definedName>
    <definedName name="設計者事務所住所">#REF!</definedName>
    <definedName name="設計者事務所電話">#REF!</definedName>
    <definedName name="設計者事務所名称">#REF!</definedName>
    <definedName name="設計者事務所郵便番号">#REF!</definedName>
    <definedName name="贈与">#REF!</definedName>
    <definedName name="代理者氏名">#REF!</definedName>
    <definedName name="代理者資格">#REF!</definedName>
    <definedName name="代理者資格1">#REF!</definedName>
    <definedName name="代理者資格2">#REF!</definedName>
    <definedName name="代理者資格3">#REF!</definedName>
    <definedName name="代理者資格事務所3">#REF!</definedName>
    <definedName name="代理者事務所資格1">#REF!</definedName>
    <definedName name="代理者事務所資格2">#REF!</definedName>
    <definedName name="代理者事務所資格3">#REF!</definedName>
    <definedName name="代理者事務所住所">#REF!</definedName>
    <definedName name="代理者事務所電話">#REF!</definedName>
    <definedName name="代理者事務所名称">#REF!</definedName>
    <definedName name="代理者事務所郵便番号">#REF!</definedName>
    <definedName name="地域区分">#REF!</definedName>
    <definedName name="地下階数">#REF!</definedName>
    <definedName name="地上階数">#REF!</definedName>
    <definedName name="地盤改良方法">旧設計評価申請!$T$330</definedName>
    <definedName name="地盤許容支持力">旧設計評価申請!$U$326</definedName>
    <definedName name="地盤調査方法">旧設計評価申請!$T$328</definedName>
    <definedName name="着手月">#REF!</definedName>
    <definedName name="着手日">#REF!</definedName>
    <definedName name="着手年">#REF!</definedName>
    <definedName name="長期">#REF!</definedName>
    <definedName name="低炭素">#REF!</definedName>
    <definedName name="等級5・4_b">#REF!</definedName>
    <definedName name="等級5・4_t">#REF!</definedName>
    <definedName name="等級7・6_b">#REF!</definedName>
    <definedName name="等級7・6_t">#REF!</definedName>
    <definedName name="認定申請先">#REF!</definedName>
    <definedName name="認定申請日月">#REF!</definedName>
    <definedName name="認定申請日日">#REF!</definedName>
    <definedName name="認定申請日年">#REF!</definedName>
    <definedName name="避難器具">旧設計評価申請!$AQ$359</definedName>
    <definedName name="敷地面積">#REF!</definedName>
    <definedName name="法第5条認定区分" localSheetId="3">'1変更確認申請'!#REF!</definedName>
    <definedName name="法第5条認定区分" localSheetId="6">旧長期確認申請!#REF!</definedName>
    <definedName name="法第5条認定区分" localSheetId="7">#REF!</definedName>
    <definedName name="法第5条認定区分" localSheetId="5">#REF!</definedName>
    <definedName name="法第5条認定区分">#REF!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37" i="50" l="1"/>
  <c r="I538" i="50"/>
  <c r="I536" i="50"/>
  <c r="I535" i="50"/>
  <c r="AM240" i="50"/>
  <c r="AM241" i="50" s="1"/>
  <c r="AM242" i="50" s="1"/>
  <c r="AM243" i="50" s="1"/>
  <c r="AM244" i="50" s="1"/>
  <c r="AM245" i="50" s="1"/>
  <c r="AM246" i="50" s="1"/>
  <c r="AM247" i="50" s="1"/>
  <c r="AM248" i="50" s="1"/>
  <c r="AM249" i="50" s="1"/>
  <c r="AM250" i="50" s="1"/>
  <c r="AM251" i="50" s="1"/>
  <c r="AM252" i="50" s="1"/>
  <c r="AM253" i="50" s="1"/>
  <c r="AM254" i="50" s="1"/>
  <c r="AM255" i="50" s="1"/>
  <c r="AM256" i="50" s="1"/>
  <c r="AM257" i="50" s="1"/>
  <c r="AM258" i="50" s="1"/>
  <c r="AM259" i="50" s="1"/>
  <c r="AM260" i="50" s="1"/>
  <c r="AM261" i="50" s="1"/>
  <c r="AM262" i="50" s="1"/>
  <c r="AM263" i="50" s="1"/>
  <c r="AM264" i="50" s="1"/>
  <c r="AM265" i="50" s="1"/>
  <c r="AM266" i="50" s="1"/>
  <c r="AM267" i="50" s="1"/>
  <c r="AM268" i="50" s="1"/>
  <c r="AM269" i="50" s="1"/>
  <c r="AM270" i="50" s="1"/>
  <c r="AM271" i="50" s="1"/>
  <c r="AM192" i="50"/>
  <c r="AM193" i="50" s="1"/>
  <c r="AM194" i="50" s="1"/>
  <c r="AM195" i="50" s="1"/>
  <c r="AM196" i="50" s="1"/>
  <c r="AM197" i="50" s="1"/>
  <c r="AM198" i="50" s="1"/>
  <c r="AM199" i="50" s="1"/>
  <c r="AM200" i="50" s="1"/>
  <c r="AM187" i="50"/>
  <c r="J207" i="50"/>
  <c r="J208" i="50"/>
  <c r="J206" i="50"/>
  <c r="D83" i="36" l="1"/>
  <c r="D82" i="36"/>
  <c r="D81" i="36"/>
  <c r="D80" i="36"/>
  <c r="AM122" i="37" l="1"/>
  <c r="AM121" i="37"/>
  <c r="AM50" i="37"/>
  <c r="AM49" i="37"/>
  <c r="AM26" i="37"/>
  <c r="AM25" i="37"/>
  <c r="D26" i="37" l="1"/>
  <c r="D25" i="37"/>
  <c r="D24" i="37"/>
  <c r="AA12" i="37"/>
  <c r="AA10" i="37"/>
  <c r="AA8" i="37"/>
  <c r="C213" i="37"/>
  <c r="AM207" i="37"/>
  <c r="AM208" i="37" s="1"/>
  <c r="AM209" i="37" s="1"/>
  <c r="AM210" i="37" s="1"/>
  <c r="AM211" i="37" s="1"/>
  <c r="AM212" i="37" s="1"/>
  <c r="AM213" i="37" s="1"/>
  <c r="AM214" i="37" s="1"/>
  <c r="AM215" i="37" s="1"/>
  <c r="AM216" i="37" s="1"/>
  <c r="AM217" i="37" s="1"/>
  <c r="AM218" i="37" s="1"/>
  <c r="AM219" i="37" s="1"/>
  <c r="AM220" i="37" s="1"/>
  <c r="AM221" i="37" s="1"/>
  <c r="AM222" i="37" s="1"/>
  <c r="AM223" i="37" s="1"/>
  <c r="AM224" i="37" s="1"/>
  <c r="AM225" i="37" s="1"/>
  <c r="AM226" i="37" s="1"/>
  <c r="AM227" i="37" s="1"/>
  <c r="AM228" i="37" s="1"/>
  <c r="AM229" i="37" s="1"/>
  <c r="AM230" i="37" s="1"/>
  <c r="AM231" i="37" s="1"/>
  <c r="AM232" i="37" s="1"/>
  <c r="AM233" i="37" s="1"/>
  <c r="AM234" i="37" s="1"/>
  <c r="AM235" i="37" s="1"/>
  <c r="AM236" i="37" s="1"/>
  <c r="AM237" i="37" s="1"/>
  <c r="AM238" i="37" s="1"/>
  <c r="AM239" i="37" s="1"/>
  <c r="AM240" i="37" s="1"/>
  <c r="AM241" i="37" s="1"/>
  <c r="AM242" i="37" s="1"/>
  <c r="AM243" i="37" s="1"/>
  <c r="AM244" i="37" s="1"/>
  <c r="AM245" i="37" s="1"/>
  <c r="AM246" i="37" s="1"/>
  <c r="AM247" i="37" s="1"/>
  <c r="AM248" i="37" s="1"/>
  <c r="AM249" i="37" s="1"/>
  <c r="AM250" i="37" s="1"/>
  <c r="AM251" i="37" s="1"/>
  <c r="AM252" i="37" s="1"/>
  <c r="AM253" i="37" s="1"/>
  <c r="AM254" i="37" s="1"/>
  <c r="AM255" i="37" s="1"/>
  <c r="AM256" i="37" s="1"/>
  <c r="AM257" i="37" s="1"/>
  <c r="AM258" i="37" s="1"/>
  <c r="AM259" i="37" s="1"/>
  <c r="AM260" i="37" s="1"/>
  <c r="AP181" i="37"/>
  <c r="AP180" i="37"/>
  <c r="AP179" i="37"/>
  <c r="E178" i="37"/>
  <c r="D178" i="37"/>
  <c r="AM172" i="37"/>
  <c r="AM173" i="37" s="1"/>
  <c r="AM174" i="37" s="1"/>
  <c r="AM175" i="37" s="1"/>
  <c r="AM176" i="37" s="1"/>
  <c r="AM177" i="37" s="1"/>
  <c r="AM178" i="37" s="1"/>
  <c r="AM179" i="37" s="1"/>
  <c r="AM180" i="37" s="1"/>
  <c r="AM181" i="37" s="1"/>
  <c r="AM182" i="37" s="1"/>
  <c r="AM183" i="37" s="1"/>
  <c r="AM184" i="37" s="1"/>
  <c r="AM185" i="37" s="1"/>
  <c r="AM186" i="37" s="1"/>
  <c r="AM187" i="37" s="1"/>
  <c r="AM188" i="37" s="1"/>
  <c r="AM189" i="37" s="1"/>
  <c r="AM190" i="37" s="1"/>
  <c r="AM191" i="37" s="1"/>
  <c r="AM192" i="37" s="1"/>
  <c r="AM193" i="37" s="1"/>
  <c r="AM194" i="37" s="1"/>
  <c r="AM195" i="37" s="1"/>
  <c r="AM196" i="37" s="1"/>
  <c r="AM197" i="37" s="1"/>
  <c r="AM198" i="37" s="1"/>
  <c r="AM199" i="37" s="1"/>
  <c r="AM200" i="37" s="1"/>
  <c r="AM201" i="37" s="1"/>
  <c r="AM202" i="37" s="1"/>
  <c r="AM203" i="37" s="1"/>
  <c r="AM204" i="37" s="1"/>
  <c r="AM205" i="37" s="1"/>
  <c r="N123" i="37"/>
  <c r="N122" i="37"/>
  <c r="N121" i="37"/>
  <c r="N120" i="37"/>
  <c r="N119" i="37"/>
  <c r="N98" i="37"/>
  <c r="N96" i="37"/>
  <c r="N93" i="37"/>
  <c r="N91" i="37"/>
  <c r="N88" i="37"/>
  <c r="N86" i="37"/>
  <c r="AM80" i="37"/>
  <c r="AM81" i="37" s="1"/>
  <c r="AM82" i="37" s="1"/>
  <c r="AM83" i="37" s="1"/>
  <c r="AM84" i="37" s="1"/>
  <c r="AM85" i="37" s="1"/>
  <c r="AM86" i="37" s="1"/>
  <c r="AM87" i="37" s="1"/>
  <c r="AM88" i="37" s="1"/>
  <c r="AM89" i="37" s="1"/>
  <c r="AM90" i="37" s="1"/>
  <c r="AM91" i="37" s="1"/>
  <c r="AM92" i="37" s="1"/>
  <c r="AM93" i="37" s="1"/>
  <c r="AM94" i="37" s="1"/>
  <c r="AM95" i="37" s="1"/>
  <c r="AM96" i="37" s="1"/>
  <c r="AM97" i="37" s="1"/>
  <c r="AM98" i="37" s="1"/>
  <c r="AM99" i="37" s="1"/>
  <c r="AM100" i="37" s="1"/>
  <c r="AM101" i="37" s="1"/>
  <c r="AM102" i="37" s="1"/>
  <c r="AM103" i="37" s="1"/>
  <c r="AM104" i="37" s="1"/>
  <c r="AM105" i="37" s="1"/>
  <c r="AM106" i="37" s="1"/>
  <c r="AM107" i="37" s="1"/>
  <c r="AM108" i="37" s="1"/>
  <c r="AM109" i="37" s="1"/>
  <c r="AM110" i="37" s="1"/>
  <c r="AM111" i="37" s="1"/>
  <c r="AM112" i="37" s="1"/>
  <c r="AM113" i="37" s="1"/>
  <c r="AM114" i="37" s="1"/>
  <c r="AM115" i="37" s="1"/>
  <c r="AM116" i="37" s="1"/>
  <c r="AO67" i="37"/>
  <c r="AD57" i="37" s="1"/>
  <c r="AO66" i="37"/>
  <c r="AB57" i="37" s="1"/>
  <c r="AO65" i="37"/>
  <c r="V57" i="37" s="1"/>
  <c r="AA65" i="37"/>
  <c r="L65" i="37"/>
  <c r="AO64" i="37"/>
  <c r="T57" i="37" s="1"/>
  <c r="T64" i="37"/>
  <c r="L64" i="37"/>
  <c r="AO63" i="37"/>
  <c r="N57" i="37" s="1"/>
  <c r="L63" i="37"/>
  <c r="AO62" i="37"/>
  <c r="L57" i="37" s="1"/>
  <c r="L62" i="37"/>
  <c r="AP61" i="37"/>
  <c r="T55" i="37" s="1"/>
  <c r="AP60" i="37"/>
  <c r="L55" i="37" s="1"/>
  <c r="Y60" i="37"/>
  <c r="Y59" i="37"/>
  <c r="V58" i="37"/>
  <c r="T58" i="37"/>
  <c r="N58" i="37"/>
  <c r="L58" i="37"/>
  <c r="L54" i="37"/>
  <c r="AN53" i="37"/>
  <c r="AP53" i="37" s="1"/>
  <c r="L53" i="37"/>
  <c r="AN52" i="37"/>
  <c r="L51" i="37"/>
  <c r="J50" i="37"/>
  <c r="J49" i="37"/>
  <c r="J48" i="37"/>
  <c r="AM45" i="37"/>
  <c r="AM46" i="37" s="1"/>
  <c r="AM47" i="37" s="1"/>
  <c r="AM48" i="37" s="1"/>
  <c r="AN6" i="37"/>
  <c r="AN5" i="37"/>
  <c r="AN3" i="37"/>
  <c r="AN2" i="37"/>
  <c r="AM2" i="37"/>
  <c r="AM3" i="37" s="1"/>
  <c r="AM4" i="37" s="1"/>
  <c r="AM5" i="37" s="1"/>
  <c r="AM6" i="37" s="1"/>
  <c r="AM7" i="37" s="1"/>
  <c r="AM8" i="37" s="1"/>
  <c r="AM9" i="37" s="1"/>
  <c r="AM10" i="37" s="1"/>
  <c r="AM11" i="37" s="1"/>
  <c r="AM12" i="37" s="1"/>
  <c r="AM13" i="37" s="1"/>
  <c r="AM14" i="37" s="1"/>
  <c r="AM15" i="37" s="1"/>
  <c r="AM16" i="37" s="1"/>
  <c r="AM17" i="37" s="1"/>
  <c r="AM18" i="37" s="1"/>
  <c r="AM19" i="37" s="1"/>
  <c r="AM20" i="37" s="1"/>
  <c r="AM21" i="37" s="1"/>
  <c r="AM22" i="37" s="1"/>
  <c r="AM23" i="37" s="1"/>
  <c r="AM24" i="37" s="1"/>
  <c r="AO1" i="37" a="1"/>
  <c r="AO1" i="37" s="1"/>
  <c r="AN1" i="37"/>
  <c r="AM51" i="37" l="1"/>
  <c r="AM52" i="37" s="1"/>
  <c r="AM53" i="37" s="1"/>
  <c r="AM54" i="37" s="1"/>
  <c r="AM55" i="37" s="1"/>
  <c r="AM56" i="37" s="1"/>
  <c r="AM57" i="37" s="1"/>
  <c r="AM59" i="37" s="1"/>
  <c r="AM60" i="37" s="1"/>
  <c r="AM61" i="37" s="1"/>
  <c r="AM62" i="37" s="1"/>
  <c r="AM63" i="37" s="1"/>
  <c r="AM64" i="37" s="1"/>
  <c r="AM65" i="37" s="1"/>
  <c r="AM66" i="37" s="1"/>
  <c r="AM67" i="37" s="1"/>
  <c r="AM68" i="37" s="1"/>
  <c r="AM69" i="37" s="1"/>
  <c r="AM70" i="37" s="1"/>
  <c r="AM71" i="37" s="1"/>
  <c r="AM72" i="37" s="1"/>
  <c r="AM73" i="37" s="1"/>
  <c r="AM74" i="37" s="1"/>
  <c r="AM75" i="37" s="1"/>
  <c r="AM76" i="37" s="1"/>
  <c r="AM77" i="37" s="1"/>
  <c r="AM78" i="37" s="1"/>
  <c r="AM27" i="37"/>
  <c r="AM28" i="37" s="1"/>
  <c r="AM29" i="37" s="1"/>
  <c r="AM30" i="37" s="1"/>
  <c r="AM31" i="37" s="1"/>
  <c r="AM32" i="37" s="1"/>
  <c r="AM33" i="37" s="1"/>
  <c r="AM34" i="37" s="1"/>
  <c r="AM35" i="37" s="1"/>
  <c r="AM36" i="37" s="1"/>
  <c r="AM37" i="37" s="1"/>
  <c r="AM38" i="37" s="1"/>
  <c r="AM39" i="37" s="1"/>
  <c r="AM40" i="37" s="1"/>
  <c r="AM41" i="37" s="1"/>
  <c r="AM42" i="37" s="1"/>
  <c r="AM43" i="37" s="1"/>
  <c r="AP182" i="37"/>
  <c r="AM58" i="37"/>
  <c r="AP52" i="37"/>
  <c r="AQ52" i="37"/>
  <c r="AE549" i="34" l="1"/>
  <c r="AA549" i="34"/>
  <c r="U549" i="34"/>
  <c r="AE548" i="34"/>
  <c r="AA548" i="34"/>
  <c r="U548" i="34"/>
  <c r="AM542" i="34"/>
  <c r="AM543" i="34" s="1"/>
  <c r="AM544" i="34" s="1"/>
  <c r="AM545" i="34" s="1"/>
  <c r="AM546" i="34" s="1"/>
  <c r="AM547" i="34" s="1"/>
  <c r="AM548" i="34" s="1"/>
  <c r="AM549" i="34" s="1"/>
  <c r="AM550" i="34" s="1"/>
  <c r="AM551" i="34" s="1"/>
  <c r="AM552" i="34" s="1"/>
  <c r="AM553" i="34" s="1"/>
  <c r="AM511" i="34"/>
  <c r="AM512" i="34" s="1"/>
  <c r="AM513" i="34" s="1"/>
  <c r="AM514" i="34" s="1"/>
  <c r="AM515" i="34" s="1"/>
  <c r="AM516" i="34" s="1"/>
  <c r="AM517" i="34" s="1"/>
  <c r="AM518" i="34" s="1"/>
  <c r="AM519" i="34" s="1"/>
  <c r="AM520" i="34" s="1"/>
  <c r="AM521" i="34" s="1"/>
  <c r="AM522" i="34" s="1"/>
  <c r="AM523" i="34" s="1"/>
  <c r="AM524" i="34" s="1"/>
  <c r="AM525" i="34" s="1"/>
  <c r="AM526" i="34" s="1"/>
  <c r="AM527" i="34" s="1"/>
  <c r="AM528" i="34" s="1"/>
  <c r="AM529" i="34" s="1"/>
  <c r="AM530" i="34" s="1"/>
  <c r="AM531" i="34" s="1"/>
  <c r="AM532" i="34" s="1"/>
  <c r="AM533" i="34" s="1"/>
  <c r="AM534" i="34" s="1"/>
  <c r="AM535" i="34" s="1"/>
  <c r="AM536" i="34" s="1"/>
  <c r="AM537" i="34" s="1"/>
  <c r="AM538" i="34" s="1"/>
  <c r="AM539" i="34" s="1"/>
  <c r="AM540" i="34" s="1"/>
  <c r="AM450" i="34"/>
  <c r="AM451" i="34" s="1"/>
  <c r="AM452" i="34" s="1"/>
  <c r="AM453" i="34" s="1"/>
  <c r="AM454" i="34" s="1"/>
  <c r="AM455" i="34" s="1"/>
  <c r="AM456" i="34" s="1"/>
  <c r="AM457" i="34" s="1"/>
  <c r="AM458" i="34" s="1"/>
  <c r="AM459" i="34" s="1"/>
  <c r="AM460" i="34" s="1"/>
  <c r="AM461" i="34" s="1"/>
  <c r="AM462" i="34" s="1"/>
  <c r="AM463" i="34" s="1"/>
  <c r="AM464" i="34" s="1"/>
  <c r="AM465" i="34" s="1"/>
  <c r="AM466" i="34" s="1"/>
  <c r="AM467" i="34" s="1"/>
  <c r="AM468" i="34" s="1"/>
  <c r="AM469" i="34" s="1"/>
  <c r="AM470" i="34" s="1"/>
  <c r="AM471" i="34" s="1"/>
  <c r="AM472" i="34" s="1"/>
  <c r="AM473" i="34" s="1"/>
  <c r="AM474" i="34" s="1"/>
  <c r="AM475" i="34" s="1"/>
  <c r="AM476" i="34" s="1"/>
  <c r="AM477" i="34" s="1"/>
  <c r="AM478" i="34" s="1"/>
  <c r="AM479" i="34" s="1"/>
  <c r="AM480" i="34" s="1"/>
  <c r="AM481" i="34" s="1"/>
  <c r="AM482" i="34" s="1"/>
  <c r="AM483" i="34" s="1"/>
  <c r="AM484" i="34" s="1"/>
  <c r="AM485" i="34" s="1"/>
  <c r="AM486" i="34" s="1"/>
  <c r="AM487" i="34" s="1"/>
  <c r="AM488" i="34" s="1"/>
  <c r="AM489" i="34" s="1"/>
  <c r="AM490" i="34" s="1"/>
  <c r="AM491" i="34" s="1"/>
  <c r="AM492" i="34" s="1"/>
  <c r="AM493" i="34" s="1"/>
  <c r="AM494" i="34" s="1"/>
  <c r="AM495" i="34" s="1"/>
  <c r="AM496" i="34" s="1"/>
  <c r="AM497" i="34" s="1"/>
  <c r="AM498" i="34" s="1"/>
  <c r="AM499" i="34" s="1"/>
  <c r="AM500" i="34" s="1"/>
  <c r="AM501" i="34" s="1"/>
  <c r="AM502" i="34" s="1"/>
  <c r="AM503" i="34" s="1"/>
  <c r="AM504" i="34" s="1"/>
  <c r="AM505" i="34" s="1"/>
  <c r="AM506" i="34" s="1"/>
  <c r="AM507" i="34" s="1"/>
  <c r="AM508" i="34" s="1"/>
  <c r="AM509" i="34" s="1"/>
  <c r="AN442" i="34"/>
  <c r="AQ442" i="34" s="1"/>
  <c r="AN441" i="34"/>
  <c r="AQ441" i="34" s="1"/>
  <c r="AN439" i="34"/>
  <c r="AQ439" i="34" s="1"/>
  <c r="AN438" i="34"/>
  <c r="AQ438" i="34" s="1"/>
  <c r="AN435" i="34"/>
  <c r="AQ435" i="34" s="1"/>
  <c r="AN433" i="34"/>
  <c r="AQ433" i="34" s="1"/>
  <c r="AM431" i="34"/>
  <c r="AM432" i="34" s="1"/>
  <c r="AM433" i="34" s="1"/>
  <c r="AM434" i="34" s="1"/>
  <c r="AM435" i="34" s="1"/>
  <c r="AM436" i="34" s="1"/>
  <c r="AM437" i="34" s="1"/>
  <c r="AM438" i="34" s="1"/>
  <c r="AM439" i="34" s="1"/>
  <c r="AM440" i="34" s="1"/>
  <c r="AM441" i="34" s="1"/>
  <c r="AM442" i="34" s="1"/>
  <c r="AM443" i="34" s="1"/>
  <c r="AM444" i="34" s="1"/>
  <c r="AM445" i="34" s="1"/>
  <c r="AM446" i="34" s="1"/>
  <c r="AM447" i="34" s="1"/>
  <c r="AM448" i="34" s="1"/>
  <c r="AN427" i="34"/>
  <c r="AQ427" i="34" s="1"/>
  <c r="AN425" i="34"/>
  <c r="AQ425" i="34" s="1"/>
  <c r="N416" i="34"/>
  <c r="U413" i="34"/>
  <c r="J413" i="34"/>
  <c r="S410" i="34"/>
  <c r="S409" i="34"/>
  <c r="X405" i="34"/>
  <c r="O405" i="34"/>
  <c r="L404" i="34"/>
  <c r="L403" i="34"/>
  <c r="L402" i="34"/>
  <c r="J399" i="34"/>
  <c r="AM395" i="34"/>
  <c r="AM396" i="34" s="1"/>
  <c r="AM397" i="34" s="1"/>
  <c r="AM398" i="34" s="1"/>
  <c r="AM399" i="34" s="1"/>
  <c r="AM400" i="34" s="1"/>
  <c r="AM401" i="34" s="1"/>
  <c r="AM402" i="34" s="1"/>
  <c r="AM403" i="34" s="1"/>
  <c r="AM404" i="34" s="1"/>
  <c r="AM405" i="34" s="1"/>
  <c r="AM406" i="34" s="1"/>
  <c r="AM407" i="34" s="1"/>
  <c r="AM408" i="34" s="1"/>
  <c r="AM409" i="34" s="1"/>
  <c r="AM410" i="34" s="1"/>
  <c r="AM411" i="34" s="1"/>
  <c r="AM412" i="34" s="1"/>
  <c r="AM413" i="34" s="1"/>
  <c r="AM414" i="34" s="1"/>
  <c r="AM415" i="34" s="1"/>
  <c r="AM416" i="34" s="1"/>
  <c r="AM417" i="34" s="1"/>
  <c r="AM418" i="34" s="1"/>
  <c r="AM419" i="34" s="1"/>
  <c r="AM420" i="34" s="1"/>
  <c r="AM421" i="34" s="1"/>
  <c r="AM422" i="34" s="1"/>
  <c r="AM423" i="34" s="1"/>
  <c r="AM424" i="34" s="1"/>
  <c r="AM425" i="34" s="1"/>
  <c r="AM426" i="34" s="1"/>
  <c r="AM427" i="34" s="1"/>
  <c r="AM428" i="34" s="1"/>
  <c r="AM429" i="34" s="1"/>
  <c r="O393" i="34"/>
  <c r="O392" i="34"/>
  <c r="O391" i="34"/>
  <c r="O390" i="34"/>
  <c r="O387" i="34"/>
  <c r="O386" i="34"/>
  <c r="O385" i="34"/>
  <c r="O384" i="34"/>
  <c r="O381" i="34"/>
  <c r="O380" i="34"/>
  <c r="O379" i="34"/>
  <c r="O378" i="34"/>
  <c r="O375" i="34"/>
  <c r="O374" i="34"/>
  <c r="O373" i="34"/>
  <c r="O372" i="34"/>
  <c r="O369" i="34"/>
  <c r="O368" i="34"/>
  <c r="O367" i="34"/>
  <c r="O366" i="34"/>
  <c r="O363" i="34"/>
  <c r="O362" i="34"/>
  <c r="O361" i="34"/>
  <c r="O360" i="34"/>
  <c r="AM356" i="34"/>
  <c r="AM357" i="34" s="1"/>
  <c r="AM358" i="34" s="1"/>
  <c r="AM359" i="34" s="1"/>
  <c r="AM360" i="34" s="1"/>
  <c r="AM361" i="34" s="1"/>
  <c r="AM362" i="34" s="1"/>
  <c r="AM363" i="34" s="1"/>
  <c r="AM364" i="34" s="1"/>
  <c r="AM365" i="34" s="1"/>
  <c r="AM366" i="34" s="1"/>
  <c r="AM367" i="34" s="1"/>
  <c r="AM368" i="34" s="1"/>
  <c r="AM369" i="34" s="1"/>
  <c r="AM370" i="34" s="1"/>
  <c r="AM371" i="34" s="1"/>
  <c r="AM372" i="34" s="1"/>
  <c r="AM373" i="34" s="1"/>
  <c r="AM374" i="34" s="1"/>
  <c r="AM375" i="34" s="1"/>
  <c r="AM376" i="34" s="1"/>
  <c r="AM377" i="34" s="1"/>
  <c r="AM378" i="34" s="1"/>
  <c r="AM379" i="34" s="1"/>
  <c r="AM380" i="34" s="1"/>
  <c r="AM381" i="34" s="1"/>
  <c r="AM382" i="34" s="1"/>
  <c r="AM383" i="34" s="1"/>
  <c r="AM384" i="34" s="1"/>
  <c r="AM385" i="34" s="1"/>
  <c r="AM386" i="34" s="1"/>
  <c r="AM387" i="34" s="1"/>
  <c r="AM388" i="34" s="1"/>
  <c r="AM389" i="34" s="1"/>
  <c r="AM390" i="34" s="1"/>
  <c r="AM391" i="34" s="1"/>
  <c r="AM392" i="34" s="1"/>
  <c r="AM393" i="34" s="1"/>
  <c r="AN351" i="34"/>
  <c r="AQ351" i="34" s="1"/>
  <c r="AN350" i="34"/>
  <c r="AQ350" i="34" s="1"/>
  <c r="L327" i="34"/>
  <c r="L326" i="34"/>
  <c r="L325" i="34"/>
  <c r="L324" i="34"/>
  <c r="AE323" i="34"/>
  <c r="U323" i="34"/>
  <c r="M323" i="34"/>
  <c r="L322" i="34"/>
  <c r="AE321" i="34"/>
  <c r="T321" i="34"/>
  <c r="M321" i="34"/>
  <c r="L316" i="34"/>
  <c r="L315" i="34"/>
  <c r="L314" i="34"/>
  <c r="L313" i="34"/>
  <c r="AE312" i="34"/>
  <c r="U312" i="34"/>
  <c r="M312" i="34"/>
  <c r="L311" i="34"/>
  <c r="AE310" i="34"/>
  <c r="T310" i="34"/>
  <c r="M310" i="34"/>
  <c r="L307" i="34"/>
  <c r="L306" i="34"/>
  <c r="L305" i="34"/>
  <c r="L304" i="34"/>
  <c r="AM300" i="34"/>
  <c r="AM301" i="34" s="1"/>
  <c r="AM302" i="34" s="1"/>
  <c r="AM303" i="34" s="1"/>
  <c r="AM304" i="34" s="1"/>
  <c r="AM305" i="34" s="1"/>
  <c r="AM306" i="34" s="1"/>
  <c r="AM307" i="34" s="1"/>
  <c r="AM308" i="34" s="1"/>
  <c r="AM309" i="34" s="1"/>
  <c r="AM310" i="34" s="1"/>
  <c r="AM311" i="34" s="1"/>
  <c r="AM312" i="34" s="1"/>
  <c r="AM313" i="34" s="1"/>
  <c r="AM314" i="34" s="1"/>
  <c r="AM315" i="34" s="1"/>
  <c r="AM316" i="34" s="1"/>
  <c r="AM317" i="34" s="1"/>
  <c r="AM318" i="34" s="1"/>
  <c r="AM319" i="34" s="1"/>
  <c r="AM320" i="34" s="1"/>
  <c r="AM321" i="34" s="1"/>
  <c r="AM322" i="34" s="1"/>
  <c r="AM323" i="34" s="1"/>
  <c r="AM324" i="34" s="1"/>
  <c r="AM325" i="34" s="1"/>
  <c r="AM326" i="34" s="1"/>
  <c r="AM327" i="34" s="1"/>
  <c r="AM328" i="34" s="1"/>
  <c r="AM329" i="34" s="1"/>
  <c r="AM330" i="34" s="1"/>
  <c r="AM331" i="34" s="1"/>
  <c r="AM332" i="34" s="1"/>
  <c r="AM333" i="34" s="1"/>
  <c r="AM334" i="34" s="1"/>
  <c r="AM335" i="34" s="1"/>
  <c r="AM336" i="34" s="1"/>
  <c r="AM337" i="34" s="1"/>
  <c r="AM338" i="34" s="1"/>
  <c r="AM339" i="34" s="1"/>
  <c r="AM340" i="34" s="1"/>
  <c r="AM341" i="34" s="1"/>
  <c r="AM342" i="34" s="1"/>
  <c r="AM343" i="34" s="1"/>
  <c r="AM344" i="34" s="1"/>
  <c r="AM345" i="34" s="1"/>
  <c r="AM346" i="34" s="1"/>
  <c r="AM347" i="34" s="1"/>
  <c r="AM348" i="34" s="1"/>
  <c r="AM349" i="34" s="1"/>
  <c r="AM350" i="34" s="1"/>
  <c r="AM351" i="34" s="1"/>
  <c r="AM352" i="34" s="1"/>
  <c r="AM353" i="34" s="1"/>
  <c r="AM354" i="34" s="1"/>
  <c r="AM355" i="34" s="1"/>
  <c r="U265" i="34"/>
  <c r="U262" i="34"/>
  <c r="U259" i="34"/>
  <c r="B256" i="34"/>
  <c r="AG254" i="34"/>
  <c r="AC254" i="34"/>
  <c r="W254" i="34"/>
  <c r="AM250" i="34"/>
  <c r="AM251" i="34" s="1"/>
  <c r="AM252" i="34" s="1"/>
  <c r="AM253" i="34" s="1"/>
  <c r="AM254" i="34" s="1"/>
  <c r="AM255" i="34" s="1"/>
  <c r="AM256" i="34" s="1"/>
  <c r="AM257" i="34" s="1"/>
  <c r="AM258" i="34" s="1"/>
  <c r="AM259" i="34" s="1"/>
  <c r="AM260" i="34" s="1"/>
  <c r="AM261" i="34" s="1"/>
  <c r="AM262" i="34" s="1"/>
  <c r="AM263" i="34" s="1"/>
  <c r="AM264" i="34" s="1"/>
  <c r="AM265" i="34" s="1"/>
  <c r="AM266" i="34" s="1"/>
  <c r="AM267" i="34" s="1"/>
  <c r="AM268" i="34" s="1"/>
  <c r="AM269" i="34" s="1"/>
  <c r="AM270" i="34" s="1"/>
  <c r="AM271" i="34" s="1"/>
  <c r="AM272" i="34" s="1"/>
  <c r="AM273" i="34" s="1"/>
  <c r="AM274" i="34" s="1"/>
  <c r="AM275" i="34" s="1"/>
  <c r="AM276" i="34" s="1"/>
  <c r="AM277" i="34" s="1"/>
  <c r="AM278" i="34" s="1"/>
  <c r="AM279" i="34" s="1"/>
  <c r="AM280" i="34" s="1"/>
  <c r="AM281" i="34" s="1"/>
  <c r="AM282" i="34" s="1"/>
  <c r="AM283" i="34" s="1"/>
  <c r="AM284" i="34" s="1"/>
  <c r="AM285" i="34" s="1"/>
  <c r="AM286" i="34" s="1"/>
  <c r="AM287" i="34" s="1"/>
  <c r="AM288" i="34" s="1"/>
  <c r="AM289" i="34" s="1"/>
  <c r="AM290" i="34" s="1"/>
  <c r="AM291" i="34" s="1"/>
  <c r="AM292" i="34" s="1"/>
  <c r="AM293" i="34" s="1"/>
  <c r="AM294" i="34" s="1"/>
  <c r="AM295" i="34" s="1"/>
  <c r="AM296" i="34" s="1"/>
  <c r="AM297" i="34" s="1"/>
  <c r="AM298" i="34" s="1"/>
  <c r="AM193" i="34"/>
  <c r="AM194" i="34" s="1"/>
  <c r="AM195" i="34" s="1"/>
  <c r="AM196" i="34" s="1"/>
  <c r="AM197" i="34" s="1"/>
  <c r="AM198" i="34" s="1"/>
  <c r="AM199" i="34" s="1"/>
  <c r="AM200" i="34" s="1"/>
  <c r="AM201" i="34" s="1"/>
  <c r="AM202" i="34" s="1"/>
  <c r="AM203" i="34" s="1"/>
  <c r="AM204" i="34" s="1"/>
  <c r="AM205" i="34" s="1"/>
  <c r="AM206" i="34" s="1"/>
  <c r="AM207" i="34" s="1"/>
  <c r="AM208" i="34" s="1"/>
  <c r="AM209" i="34" s="1"/>
  <c r="AM210" i="34" s="1"/>
  <c r="AM211" i="34" s="1"/>
  <c r="AM212" i="34" s="1"/>
  <c r="AM213" i="34" s="1"/>
  <c r="AM214" i="34" s="1"/>
  <c r="AM215" i="34" s="1"/>
  <c r="AM216" i="34" s="1"/>
  <c r="AM217" i="34" s="1"/>
  <c r="AM218" i="34" s="1"/>
  <c r="AM219" i="34" s="1"/>
  <c r="AM220" i="34" s="1"/>
  <c r="AM221" i="34" s="1"/>
  <c r="AM222" i="34" s="1"/>
  <c r="AM223" i="34" s="1"/>
  <c r="AM224" i="34" s="1"/>
  <c r="AM225" i="34" s="1"/>
  <c r="AM226" i="34" s="1"/>
  <c r="AM227" i="34" s="1"/>
  <c r="AM228" i="34" s="1"/>
  <c r="AM229" i="34" s="1"/>
  <c r="AM230" i="34" s="1"/>
  <c r="AM231" i="34" s="1"/>
  <c r="AM232" i="34" s="1"/>
  <c r="AM233" i="34" s="1"/>
  <c r="AM234" i="34" s="1"/>
  <c r="AM235" i="34" s="1"/>
  <c r="AM236" i="34" s="1"/>
  <c r="AM237" i="34" s="1"/>
  <c r="AM238" i="34" s="1"/>
  <c r="AM239" i="34" s="1"/>
  <c r="AM240" i="34" s="1"/>
  <c r="AM241" i="34" s="1"/>
  <c r="AM242" i="34" s="1"/>
  <c r="AM243" i="34" s="1"/>
  <c r="AM244" i="34" s="1"/>
  <c r="AM245" i="34" s="1"/>
  <c r="AM246" i="34" s="1"/>
  <c r="AM247" i="34" s="1"/>
  <c r="AM248" i="34" s="1"/>
  <c r="AN156" i="34"/>
  <c r="U149" i="34" s="1"/>
  <c r="AN155" i="34"/>
  <c r="AN154" i="34"/>
  <c r="AN153" i="34"/>
  <c r="AN151" i="34"/>
  <c r="AB145" i="34" s="1"/>
  <c r="AN150" i="34"/>
  <c r="X145" i="34" s="1"/>
  <c r="AN149" i="34"/>
  <c r="T145" i="34" s="1"/>
  <c r="AN148" i="34"/>
  <c r="P145" i="34" s="1"/>
  <c r="AN147" i="34"/>
  <c r="AB144" i="34" s="1"/>
  <c r="AN146" i="34"/>
  <c r="X144" i="34" s="1"/>
  <c r="AN145" i="34"/>
  <c r="T144" i="34" s="1"/>
  <c r="AN144" i="34"/>
  <c r="P144" i="34" s="1"/>
  <c r="I135" i="34"/>
  <c r="I134" i="34"/>
  <c r="AM133" i="34"/>
  <c r="AM134" i="34" s="1"/>
  <c r="AM135" i="34" s="1"/>
  <c r="AM136" i="34" s="1"/>
  <c r="AM137" i="34" s="1"/>
  <c r="AM138" i="34" s="1"/>
  <c r="AM139" i="34" s="1"/>
  <c r="AM140" i="34" s="1"/>
  <c r="AM141" i="34" s="1"/>
  <c r="AM142" i="34" s="1"/>
  <c r="AM143" i="34" s="1"/>
  <c r="AM144" i="34" s="1"/>
  <c r="AM145" i="34" s="1"/>
  <c r="AM146" i="34" s="1"/>
  <c r="AM147" i="34" s="1"/>
  <c r="AM148" i="34" s="1"/>
  <c r="AM149" i="34" s="1"/>
  <c r="AM150" i="34" s="1"/>
  <c r="AM151" i="34" s="1"/>
  <c r="AM152" i="34" s="1"/>
  <c r="AM153" i="34" s="1"/>
  <c r="AM154" i="34" s="1"/>
  <c r="AM155" i="34" s="1"/>
  <c r="AM156" i="34" s="1"/>
  <c r="AM157" i="34" s="1"/>
  <c r="AM158" i="34" s="1"/>
  <c r="AM159" i="34" s="1"/>
  <c r="AM160" i="34" s="1"/>
  <c r="AM161" i="34" s="1"/>
  <c r="AM162" i="34" s="1"/>
  <c r="AM163" i="34" s="1"/>
  <c r="AM164" i="34" s="1"/>
  <c r="AM165" i="34" s="1"/>
  <c r="AM166" i="34" s="1"/>
  <c r="AM167" i="34" s="1"/>
  <c r="AM168" i="34" s="1"/>
  <c r="AM169" i="34" s="1"/>
  <c r="AM170" i="34" s="1"/>
  <c r="AM171" i="34" s="1"/>
  <c r="AM172" i="34" s="1"/>
  <c r="AM173" i="34" s="1"/>
  <c r="AM174" i="34" s="1"/>
  <c r="AM175" i="34" s="1"/>
  <c r="AM176" i="34" s="1"/>
  <c r="AM177" i="34" s="1"/>
  <c r="AM178" i="34" s="1"/>
  <c r="AM179" i="34" s="1"/>
  <c r="AM180" i="34" s="1"/>
  <c r="AM181" i="34" s="1"/>
  <c r="AM182" i="34" s="1"/>
  <c r="AM183" i="34" s="1"/>
  <c r="AM184" i="34" s="1"/>
  <c r="AM185" i="34" s="1"/>
  <c r="AM186" i="34" s="1"/>
  <c r="AM187" i="34" s="1"/>
  <c r="AM188" i="34" s="1"/>
  <c r="AM189" i="34" s="1"/>
  <c r="AM190" i="34" s="1"/>
  <c r="AM191" i="34" s="1"/>
  <c r="I133" i="34"/>
  <c r="O131" i="34"/>
  <c r="O130" i="34"/>
  <c r="O129" i="34"/>
  <c r="O128" i="34"/>
  <c r="O125" i="34"/>
  <c r="O124" i="34"/>
  <c r="O123" i="34"/>
  <c r="O122" i="34"/>
  <c r="O119" i="34"/>
  <c r="O118" i="34"/>
  <c r="O117" i="34"/>
  <c r="O116" i="34"/>
  <c r="O113" i="34"/>
  <c r="O112" i="34"/>
  <c r="O111" i="34"/>
  <c r="O110" i="34"/>
  <c r="O107" i="34"/>
  <c r="O106" i="34"/>
  <c r="O105" i="34"/>
  <c r="O104" i="34"/>
  <c r="O101" i="34"/>
  <c r="O100" i="34"/>
  <c r="O99" i="34"/>
  <c r="O98" i="34"/>
  <c r="AM94" i="34"/>
  <c r="AM95" i="34" s="1"/>
  <c r="AM96" i="34" s="1"/>
  <c r="AM97" i="34" s="1"/>
  <c r="AM98" i="34" s="1"/>
  <c r="AM99" i="34" s="1"/>
  <c r="AM100" i="34" s="1"/>
  <c r="AM101" i="34" s="1"/>
  <c r="AM102" i="34" s="1"/>
  <c r="AM103" i="34" s="1"/>
  <c r="AM104" i="34" s="1"/>
  <c r="AM105" i="34" s="1"/>
  <c r="AM106" i="34" s="1"/>
  <c r="AM107" i="34" s="1"/>
  <c r="AM108" i="34" s="1"/>
  <c r="AM109" i="34" s="1"/>
  <c r="AM110" i="34" s="1"/>
  <c r="AM111" i="34" s="1"/>
  <c r="AM112" i="34" s="1"/>
  <c r="AM113" i="34" s="1"/>
  <c r="AM114" i="34" s="1"/>
  <c r="AM115" i="34" s="1"/>
  <c r="AM116" i="34" s="1"/>
  <c r="AM117" i="34" s="1"/>
  <c r="AM118" i="34" s="1"/>
  <c r="AM119" i="34" s="1"/>
  <c r="AM120" i="34" s="1"/>
  <c r="AM121" i="34" s="1"/>
  <c r="AM122" i="34" s="1"/>
  <c r="AM123" i="34" s="1"/>
  <c r="AM124" i="34" s="1"/>
  <c r="AM125" i="34" s="1"/>
  <c r="AM126" i="34" s="1"/>
  <c r="AM127" i="34" s="1"/>
  <c r="AM128" i="34" s="1"/>
  <c r="AM129" i="34" s="1"/>
  <c r="AM130" i="34" s="1"/>
  <c r="AM131" i="34" s="1"/>
  <c r="AN53" i="34"/>
  <c r="AP53" i="34" s="1"/>
  <c r="AN52" i="34"/>
  <c r="AP52" i="34" s="1"/>
  <c r="AM51" i="34"/>
  <c r="AN50" i="34"/>
  <c r="AP50" i="34" s="1"/>
  <c r="AN49" i="34"/>
  <c r="AP49" i="34" s="1"/>
  <c r="AN48" i="34"/>
  <c r="AP48" i="34" s="1"/>
  <c r="AN47" i="34"/>
  <c r="AP47" i="34" s="1"/>
  <c r="AN46" i="34"/>
  <c r="R412" i="34" s="1"/>
  <c r="AN45" i="34"/>
  <c r="J412" i="34" s="1"/>
  <c r="AN44" i="34"/>
  <c r="V411" i="34" s="1"/>
  <c r="AN43" i="34"/>
  <c r="P411" i="34" s="1"/>
  <c r="AN42" i="34"/>
  <c r="J411" i="34" s="1"/>
  <c r="T42" i="34"/>
  <c r="Q42" i="34"/>
  <c r="L42" i="34"/>
  <c r="O41" i="34"/>
  <c r="AN34" i="34"/>
  <c r="K400" i="34" s="1"/>
  <c r="N34" i="34"/>
  <c r="AM33" i="34"/>
  <c r="N33" i="34"/>
  <c r="AM32" i="34"/>
  <c r="N32" i="34"/>
  <c r="N31" i="34"/>
  <c r="AP29" i="34"/>
  <c r="AP28" i="34"/>
  <c r="AP27" i="34"/>
  <c r="AP26" i="34"/>
  <c r="AP25" i="34"/>
  <c r="AP24" i="34"/>
  <c r="T19" i="34"/>
  <c r="T18" i="34"/>
  <c r="S15" i="34"/>
  <c r="AN13" i="34"/>
  <c r="T13" i="34"/>
  <c r="AN12" i="34"/>
  <c r="T12" i="34"/>
  <c r="AN11" i="34"/>
  <c r="AN10" i="34"/>
  <c r="AN9" i="34"/>
  <c r="S9" i="34"/>
  <c r="AN7" i="34"/>
  <c r="AN6" i="34"/>
  <c r="AN5" i="34"/>
  <c r="AF5" i="34"/>
  <c r="AC5" i="34"/>
  <c r="X5" i="34"/>
  <c r="AN4" i="34"/>
  <c r="C351" i="32"/>
  <c r="AM345" i="32"/>
  <c r="AM346" i="32" s="1"/>
  <c r="AM347" i="32" s="1"/>
  <c r="AM348" i="32" s="1"/>
  <c r="AM349" i="32" s="1"/>
  <c r="AM350" i="32" s="1"/>
  <c r="AM351" i="32" s="1"/>
  <c r="AM352" i="32" s="1"/>
  <c r="AM353" i="32" s="1"/>
  <c r="AM354" i="32" s="1"/>
  <c r="AM355" i="32" s="1"/>
  <c r="AM356" i="32" s="1"/>
  <c r="AM357" i="32" s="1"/>
  <c r="AM358" i="32" s="1"/>
  <c r="AM359" i="32" s="1"/>
  <c r="AM360" i="32" s="1"/>
  <c r="AM361" i="32" s="1"/>
  <c r="AM362" i="32" s="1"/>
  <c r="AM363" i="32" s="1"/>
  <c r="AM364" i="32" s="1"/>
  <c r="AM365" i="32" s="1"/>
  <c r="AM366" i="32" s="1"/>
  <c r="AM367" i="32" s="1"/>
  <c r="AM368" i="32" s="1"/>
  <c r="AM369" i="32" s="1"/>
  <c r="AM370" i="32" s="1"/>
  <c r="AM371" i="32" s="1"/>
  <c r="AM372" i="32" s="1"/>
  <c r="AM373" i="32" s="1"/>
  <c r="AM374" i="32" s="1"/>
  <c r="AM375" i="32" s="1"/>
  <c r="AM376" i="32" s="1"/>
  <c r="AM377" i="32" s="1"/>
  <c r="AM378" i="32" s="1"/>
  <c r="AM379" i="32" s="1"/>
  <c r="AM380" i="32" s="1"/>
  <c r="AM381" i="32" s="1"/>
  <c r="AM382" i="32" s="1"/>
  <c r="AM383" i="32" s="1"/>
  <c r="AM384" i="32" s="1"/>
  <c r="AM385" i="32" s="1"/>
  <c r="AM386" i="32" s="1"/>
  <c r="AM387" i="32" s="1"/>
  <c r="AM388" i="32" s="1"/>
  <c r="AM389" i="32" s="1"/>
  <c r="AM390" i="32" s="1"/>
  <c r="AM391" i="32" s="1"/>
  <c r="AM392" i="32" s="1"/>
  <c r="AM393" i="32" s="1"/>
  <c r="AM394" i="32" s="1"/>
  <c r="AM395" i="32" s="1"/>
  <c r="AM396" i="32" s="1"/>
  <c r="AM397" i="32" s="1"/>
  <c r="AM398" i="32" s="1"/>
  <c r="AP306" i="32"/>
  <c r="AP305" i="32"/>
  <c r="AP304" i="32"/>
  <c r="E303" i="32"/>
  <c r="D303" i="32"/>
  <c r="AM297" i="32"/>
  <c r="AM298" i="32" s="1"/>
  <c r="AM299" i="32" s="1"/>
  <c r="AM300" i="32" s="1"/>
  <c r="AM301" i="32" s="1"/>
  <c r="AM302" i="32" s="1"/>
  <c r="AM303" i="32" s="1"/>
  <c r="AM304" i="32" s="1"/>
  <c r="AM305" i="32" s="1"/>
  <c r="AM306" i="32" s="1"/>
  <c r="AM307" i="32" s="1"/>
  <c r="AM308" i="32" s="1"/>
  <c r="AM309" i="32" s="1"/>
  <c r="AM310" i="32" s="1"/>
  <c r="AM311" i="32" s="1"/>
  <c r="AM312" i="32" s="1"/>
  <c r="AM313" i="32" s="1"/>
  <c r="AM314" i="32" s="1"/>
  <c r="AM315" i="32" s="1"/>
  <c r="AM316" i="32" s="1"/>
  <c r="AM317" i="32" s="1"/>
  <c r="AM318" i="32" s="1"/>
  <c r="AM319" i="32" s="1"/>
  <c r="AM320" i="32" s="1"/>
  <c r="AM321" i="32" s="1"/>
  <c r="AM322" i="32" s="1"/>
  <c r="AM323" i="32" s="1"/>
  <c r="AM324" i="32" s="1"/>
  <c r="AM325" i="32" s="1"/>
  <c r="AM326" i="32" s="1"/>
  <c r="AM327" i="32" s="1"/>
  <c r="AM328" i="32" s="1"/>
  <c r="AM329" i="32" s="1"/>
  <c r="AM330" i="32" s="1"/>
  <c r="AM331" i="32" s="1"/>
  <c r="AM332" i="32" s="1"/>
  <c r="AM333" i="32" s="1"/>
  <c r="AM334" i="32" s="1"/>
  <c r="AM335" i="32" s="1"/>
  <c r="AM336" i="32" s="1"/>
  <c r="AM337" i="32" s="1"/>
  <c r="AM338" i="32" s="1"/>
  <c r="AM339" i="32" s="1"/>
  <c r="AM340" i="32" s="1"/>
  <c r="AM341" i="32" s="1"/>
  <c r="AM342" i="32" s="1"/>
  <c r="AM343" i="32" s="1"/>
  <c r="AP250" i="32"/>
  <c r="N245" i="32"/>
  <c r="N244" i="32"/>
  <c r="N243" i="32"/>
  <c r="N242" i="32"/>
  <c r="N241" i="32"/>
  <c r="N191" i="32"/>
  <c r="N190" i="32"/>
  <c r="N189" i="32"/>
  <c r="N188" i="32"/>
  <c r="N187" i="32"/>
  <c r="AM160" i="32"/>
  <c r="AM161" i="32" s="1"/>
  <c r="AM162" i="32" s="1"/>
  <c r="AM163" i="32" s="1"/>
  <c r="AM164" i="32" s="1"/>
  <c r="AM165" i="32" s="1"/>
  <c r="AM166" i="32" s="1"/>
  <c r="AM167" i="32" s="1"/>
  <c r="AM168" i="32" s="1"/>
  <c r="AM169" i="32" s="1"/>
  <c r="AM170" i="32" s="1"/>
  <c r="AM171" i="32" s="1"/>
  <c r="AM172" i="32" s="1"/>
  <c r="AM173" i="32" s="1"/>
  <c r="AM174" i="32" s="1"/>
  <c r="AM175" i="32" s="1"/>
  <c r="AM176" i="32" s="1"/>
  <c r="AM177" i="32" s="1"/>
  <c r="AM178" i="32" s="1"/>
  <c r="AM179" i="32" s="1"/>
  <c r="AM180" i="32" s="1"/>
  <c r="AM181" i="32" s="1"/>
  <c r="AM182" i="32" s="1"/>
  <c r="AM183" i="32" s="1"/>
  <c r="AM184" i="32" s="1"/>
  <c r="N140" i="32"/>
  <c r="N138" i="32"/>
  <c r="N135" i="32"/>
  <c r="N133" i="32"/>
  <c r="N130" i="32"/>
  <c r="N128" i="32"/>
  <c r="AM121" i="32"/>
  <c r="AN4" i="32" s="1"/>
  <c r="AA107" i="32"/>
  <c r="L107" i="32"/>
  <c r="AO106" i="32"/>
  <c r="AD100" i="32" s="1"/>
  <c r="T106" i="32"/>
  <c r="L106" i="32"/>
  <c r="AO105" i="32"/>
  <c r="AB100" i="32" s="1"/>
  <c r="L105" i="32"/>
  <c r="AO104" i="32"/>
  <c r="V100" i="32" s="1"/>
  <c r="L104" i="32"/>
  <c r="AO103" i="32"/>
  <c r="T100" i="32" s="1"/>
  <c r="AO102" i="32"/>
  <c r="N100" i="32" s="1"/>
  <c r="Y102" i="32"/>
  <c r="AO101" i="32"/>
  <c r="L100" i="32" s="1"/>
  <c r="Y101" i="32"/>
  <c r="AP100" i="32"/>
  <c r="T98" i="32" s="1"/>
  <c r="AP99" i="32"/>
  <c r="L98" i="32" s="1"/>
  <c r="L97" i="32"/>
  <c r="AN96" i="32"/>
  <c r="AP96" i="32" s="1"/>
  <c r="L96" i="32"/>
  <c r="AN95" i="32"/>
  <c r="AP95" i="32" s="1"/>
  <c r="L94" i="32"/>
  <c r="J93" i="32"/>
  <c r="J92" i="32"/>
  <c r="J91" i="32"/>
  <c r="AM88" i="32"/>
  <c r="AM89" i="32" s="1"/>
  <c r="AM90" i="32" s="1"/>
  <c r="AM91" i="32" s="1"/>
  <c r="AM92" i="32" s="1"/>
  <c r="AM93" i="32" s="1"/>
  <c r="AM94" i="32" s="1"/>
  <c r="AM95" i="32" s="1"/>
  <c r="AM96" i="32" s="1"/>
  <c r="AM97" i="32" s="1"/>
  <c r="AM98" i="32" s="1"/>
  <c r="AM99" i="32" s="1"/>
  <c r="AM100" i="32" s="1"/>
  <c r="AM101" i="32" s="1"/>
  <c r="AM102" i="32" s="1"/>
  <c r="AM103" i="32" s="1"/>
  <c r="AM104" i="32" s="1"/>
  <c r="AM105" i="32" s="1"/>
  <c r="AM106" i="32" s="1"/>
  <c r="AM107" i="32" s="1"/>
  <c r="AM108" i="32" s="1"/>
  <c r="AM109" i="32" s="1"/>
  <c r="AM110" i="32" s="1"/>
  <c r="AM111" i="32" s="1"/>
  <c r="AM112" i="32" s="1"/>
  <c r="AM113" i="32" s="1"/>
  <c r="AM114" i="32" s="1"/>
  <c r="AM115" i="32" s="1"/>
  <c r="AM116" i="32" s="1"/>
  <c r="AM117" i="32" s="1"/>
  <c r="AM118" i="32" s="1"/>
  <c r="AM119" i="32" s="1"/>
  <c r="AM120" i="32" s="1"/>
  <c r="K69" i="32"/>
  <c r="K68" i="32"/>
  <c r="K67" i="32"/>
  <c r="AA55" i="32"/>
  <c r="AA53" i="32"/>
  <c r="AA51" i="32"/>
  <c r="AH49" i="32"/>
  <c r="AE49" i="32"/>
  <c r="Z49" i="32"/>
  <c r="AM44" i="32"/>
  <c r="AM45" i="32" s="1"/>
  <c r="AM46" i="32" s="1"/>
  <c r="AM47" i="32" s="1"/>
  <c r="AM48" i="32" s="1"/>
  <c r="AM49" i="32" s="1"/>
  <c r="AM50" i="32" s="1"/>
  <c r="AM51" i="32" s="1"/>
  <c r="AM52" i="32" s="1"/>
  <c r="AM53" i="32" s="1"/>
  <c r="AM54" i="32" s="1"/>
  <c r="AM55" i="32" s="1"/>
  <c r="AM56" i="32" s="1"/>
  <c r="AM57" i="32" s="1"/>
  <c r="AM58" i="32" s="1"/>
  <c r="AM59" i="32" s="1"/>
  <c r="AM60" i="32" s="1"/>
  <c r="AM61" i="32" s="1"/>
  <c r="AM62" i="32" s="1"/>
  <c r="AM63" i="32" s="1"/>
  <c r="AM64" i="32" s="1"/>
  <c r="AM65" i="32" s="1"/>
  <c r="AM66" i="32" s="1"/>
  <c r="AM67" i="32" s="1"/>
  <c r="AM68" i="32" s="1"/>
  <c r="AM69" i="32" s="1"/>
  <c r="AM70" i="32" s="1"/>
  <c r="AM71" i="32" s="1"/>
  <c r="AM72" i="32" s="1"/>
  <c r="AM73" i="32" s="1"/>
  <c r="AM74" i="32" s="1"/>
  <c r="AM75" i="32" s="1"/>
  <c r="AM76" i="32" s="1"/>
  <c r="AM77" i="32" s="1"/>
  <c r="AM78" i="32" s="1"/>
  <c r="AM79" i="32" s="1"/>
  <c r="AM80" i="32" s="1"/>
  <c r="AM81" i="32" s="1"/>
  <c r="AM82" i="32" s="1"/>
  <c r="AM83" i="32" s="1"/>
  <c r="AM84" i="32" s="1"/>
  <c r="AM85" i="32" s="1"/>
  <c r="AM86" i="32" s="1"/>
  <c r="AA14" i="32"/>
  <c r="AA12" i="32"/>
  <c r="AN9" i="32"/>
  <c r="AN8" i="32"/>
  <c r="AA8" i="32"/>
  <c r="AH6" i="32"/>
  <c r="AE6" i="32"/>
  <c r="Z6" i="32"/>
  <c r="AN5" i="32"/>
  <c r="AN3" i="32"/>
  <c r="AO1" i="32" a="1"/>
  <c r="AO1" i="32" s="1"/>
  <c r="O115" i="34"/>
  <c r="O371" i="34"/>
  <c r="O121" i="34"/>
  <c r="O365" i="34"/>
  <c r="O377" i="34"/>
  <c r="L303" i="34"/>
  <c r="O97" i="34"/>
  <c r="O359" i="34"/>
  <c r="O127" i="34"/>
  <c r="O383" i="34"/>
  <c r="O109" i="34"/>
  <c r="O389" i="34"/>
  <c r="O103" i="34"/>
  <c r="AN2" i="32" l="1"/>
  <c r="A3" i="32"/>
  <c r="AQ95" i="32"/>
  <c r="AP44" i="34"/>
  <c r="AP46" i="34"/>
  <c r="AP45" i="34"/>
  <c r="AP307" i="32"/>
  <c r="T39" i="32" s="1"/>
  <c r="AN3" i="34"/>
  <c r="AN8" i="34"/>
  <c r="AP42" i="34"/>
  <c r="A46" i="32"/>
  <c r="K35" i="34"/>
  <c r="AM52" i="34"/>
  <c r="AM53" i="34" s="1"/>
  <c r="AM54" i="34" s="1"/>
  <c r="AM55" i="34" s="1"/>
  <c r="AM56" i="34" s="1"/>
  <c r="AM57" i="34" s="1"/>
  <c r="AM58" i="34" s="1"/>
  <c r="AM59" i="34" s="1"/>
  <c r="AM60" i="34" s="1"/>
  <c r="AM61" i="34" s="1"/>
  <c r="AM62" i="34" s="1"/>
  <c r="AM63" i="34" s="1"/>
  <c r="AM64" i="34" s="1"/>
  <c r="AM65" i="34" s="1"/>
  <c r="AM66" i="34" s="1"/>
  <c r="AM67" i="34" s="1"/>
  <c r="AM68" i="34" s="1"/>
  <c r="AM69" i="34" s="1"/>
  <c r="AM70" i="34" s="1"/>
  <c r="AM71" i="34" s="1"/>
  <c r="AM72" i="34" s="1"/>
  <c r="AM73" i="34" s="1"/>
  <c r="AM74" i="34" s="1"/>
  <c r="AM75" i="34" s="1"/>
  <c r="AM76" i="34" s="1"/>
  <c r="AM77" i="34" s="1"/>
  <c r="AM78" i="34" s="1"/>
  <c r="AM79" i="34" s="1"/>
  <c r="AM80" i="34" s="1"/>
  <c r="AM81" i="34" s="1"/>
  <c r="AM82" i="34" s="1"/>
  <c r="AM83" i="34" s="1"/>
  <c r="AM84" i="34" s="1"/>
  <c r="AM85" i="34" s="1"/>
  <c r="AM86" i="34" s="1"/>
  <c r="AM87" i="34" s="1"/>
  <c r="AM88" i="34" s="1"/>
  <c r="AM89" i="34" s="1"/>
  <c r="AM90" i="34" s="1"/>
  <c r="AM91" i="34" s="1"/>
  <c r="AM92" i="34" s="1"/>
  <c r="AM93" i="34" s="1"/>
  <c r="AN2" i="34"/>
  <c r="AP43" i="34"/>
  <c r="AA412" i="34"/>
  <c r="AM122" i="32"/>
  <c r="AM123" i="32" s="1"/>
  <c r="AM124" i="32" s="1"/>
  <c r="AM125" i="32" s="1"/>
  <c r="AM126" i="32" s="1"/>
  <c r="AM127" i="32" s="1"/>
  <c r="AM128" i="32" s="1"/>
  <c r="AM129" i="32" s="1"/>
  <c r="AM130" i="32" s="1"/>
  <c r="AM131" i="32" s="1"/>
  <c r="AM132" i="32" s="1"/>
  <c r="AM133" i="32" s="1"/>
  <c r="AM134" i="32" s="1"/>
  <c r="AM135" i="32" s="1"/>
  <c r="AM136" i="32" s="1"/>
  <c r="AM137" i="32" s="1"/>
  <c r="AM138" i="32" s="1"/>
  <c r="AM139" i="32" s="1"/>
  <c r="AM140" i="32" s="1"/>
  <c r="AM141" i="32" s="1"/>
  <c r="AM142" i="32" s="1"/>
  <c r="AM143" i="32" s="1"/>
  <c r="AM144" i="32" s="1"/>
  <c r="AM145" i="32" s="1"/>
  <c r="AM146" i="32" s="1"/>
  <c r="AM147" i="32" s="1"/>
  <c r="AM148" i="32" s="1"/>
  <c r="AM149" i="32" s="1"/>
  <c r="AM150" i="32" s="1"/>
  <c r="AM151" i="32" s="1"/>
  <c r="AM152" i="32" s="1"/>
  <c r="AM153" i="32" s="1"/>
  <c r="AM154" i="32" s="1"/>
  <c r="AM155" i="32" s="1"/>
  <c r="AM156" i="32" s="1"/>
  <c r="AM157" i="32" s="1"/>
  <c r="AM158" i="32" s="1"/>
  <c r="M39" i="32" l="1"/>
  <c r="F39" i="32"/>
  <c r="U259" i="1" l="1"/>
  <c r="S259" i="1"/>
  <c r="M259" i="1"/>
  <c r="K259" i="1"/>
  <c r="AN15" i="1" l="1"/>
  <c r="AN14" i="1"/>
  <c r="AN13" i="1"/>
  <c r="AN12" i="1"/>
  <c r="AN7" i="1"/>
  <c r="AN6" i="1"/>
  <c r="AN5" i="1"/>
  <c r="AN3" i="1"/>
  <c r="AM149" i="1" l="1"/>
  <c r="AN4" i="1" s="1"/>
  <c r="AN291" i="1" l="1"/>
  <c r="BA178" i="1" l="1"/>
  <c r="BA177" i="1"/>
  <c r="BA176" i="1"/>
  <c r="BA175" i="1"/>
  <c r="BA174" i="1"/>
  <c r="BA173" i="1"/>
  <c r="BA172" i="1"/>
  <c r="BA171" i="1"/>
  <c r="BA170" i="1"/>
  <c r="BA169" i="1"/>
  <c r="BA166" i="1"/>
  <c r="BA165" i="1"/>
  <c r="BA164" i="1"/>
  <c r="BA163" i="1"/>
  <c r="BA74" i="1"/>
  <c r="BA73" i="1"/>
  <c r="BA45" i="1"/>
  <c r="BA44" i="1"/>
  <c r="BA43" i="1"/>
  <c r="BA42" i="1"/>
  <c r="BA41" i="1"/>
  <c r="BA40" i="1"/>
  <c r="BA39" i="1"/>
  <c r="BA38" i="1"/>
  <c r="BA8" i="1"/>
  <c r="BA4" i="1"/>
  <c r="BA154" i="1"/>
  <c r="BA153" i="1"/>
  <c r="BA152" i="1"/>
  <c r="BA151" i="1"/>
  <c r="BA150" i="1"/>
  <c r="BA149" i="1"/>
  <c r="BA148" i="1"/>
  <c r="BA147" i="1"/>
  <c r="BA146" i="1"/>
  <c r="BA145" i="1"/>
  <c r="BA144" i="1"/>
  <c r="BA143" i="1"/>
  <c r="BA139" i="1"/>
  <c r="BA138" i="1"/>
  <c r="BA137" i="1"/>
  <c r="BA136" i="1"/>
  <c r="BA135" i="1"/>
  <c r="BA131" i="1"/>
  <c r="BA127" i="1"/>
  <c r="BA126" i="1"/>
  <c r="BA125" i="1"/>
  <c r="BA124" i="1"/>
  <c r="BA120" i="1"/>
  <c r="BA116" i="1"/>
  <c r="BA115" i="1"/>
  <c r="BA114" i="1"/>
  <c r="BA113" i="1"/>
  <c r="BA109"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46" i="1"/>
  <c r="BA37" i="1"/>
  <c r="BA36" i="1"/>
  <c r="BA35" i="1"/>
  <c r="BA34" i="1"/>
  <c r="BA33" i="1"/>
  <c r="BA32" i="1"/>
  <c r="BA31" i="1"/>
  <c r="BA30" i="1"/>
  <c r="BA29" i="1"/>
  <c r="BA20" i="1"/>
  <c r="BA19" i="1"/>
  <c r="BA18" i="1"/>
  <c r="BA17" i="1"/>
  <c r="BA16" i="1"/>
  <c r="BA15" i="1"/>
  <c r="BA14" i="1"/>
  <c r="BA13" i="1"/>
  <c r="BA12" i="1"/>
  <c r="BA11" i="1"/>
  <c r="BA10" i="1"/>
  <c r="BA9" i="1"/>
  <c r="BA3" i="1"/>
  <c r="AN19" i="1" l="1"/>
  <c r="C241" i="1"/>
  <c r="AN241" i="1" s="1"/>
  <c r="AO241" i="1" s="1"/>
  <c r="AN240" i="1"/>
  <c r="AO240" i="1" s="1"/>
  <c r="AM853" i="1" s="1"/>
  <c r="AN18" i="1" s="1"/>
  <c r="AN237" i="1"/>
  <c r="AO237" i="1" s="1"/>
  <c r="AN234" i="1"/>
  <c r="AO234" i="1" s="1"/>
  <c r="AN232" i="1"/>
  <c r="AO232" i="1" s="1"/>
  <c r="AM228" i="1"/>
  <c r="AM229" i="1" s="1"/>
  <c r="AM230" i="1" s="1"/>
  <c r="AM231" i="1" s="1"/>
  <c r="AN225" i="1"/>
  <c r="AO225" i="1" s="1"/>
  <c r="AN224" i="1"/>
  <c r="AO224" i="1" s="1"/>
  <c r="AN222" i="1"/>
  <c r="AO222" i="1" s="1"/>
  <c r="AN221" i="1"/>
  <c r="AO221" i="1" s="1"/>
  <c r="AN219" i="1"/>
  <c r="AO219" i="1" s="1"/>
  <c r="AN218" i="1"/>
  <c r="AO218" i="1" s="1"/>
  <c r="AM214" i="1"/>
  <c r="AM215" i="1" s="1"/>
  <c r="AN212" i="1"/>
  <c r="AO212" i="1" s="1"/>
  <c r="AN210" i="1"/>
  <c r="AO210" i="1" s="1"/>
  <c r="AN207" i="1"/>
  <c r="AO207" i="1" s="1"/>
  <c r="AN206" i="1"/>
  <c r="AO206" i="1" s="1"/>
  <c r="AN205" i="1"/>
  <c r="AN202" i="1"/>
  <c r="AN200" i="1"/>
  <c r="AO200" i="1" s="1"/>
  <c r="AN199" i="1"/>
  <c r="AO199" i="1" s="1"/>
  <c r="AN198" i="1"/>
  <c r="AO198" i="1" s="1"/>
  <c r="AN197" i="1"/>
  <c r="AO197" i="1" s="1"/>
  <c r="AN196" i="1"/>
  <c r="AO196" i="1" s="1"/>
  <c r="AN195" i="1"/>
  <c r="AO195" i="1" s="1"/>
  <c r="AN194" i="1"/>
  <c r="AO194" i="1" s="1"/>
  <c r="AM190" i="1"/>
  <c r="AM191" i="1" s="1"/>
  <c r="AM192" i="1" s="1"/>
  <c r="AM193" i="1" s="1"/>
  <c r="AM194" i="1" s="1"/>
  <c r="AM195" i="1" s="1"/>
  <c r="AM196" i="1" s="1"/>
  <c r="AM197" i="1" s="1"/>
  <c r="AM198" i="1" s="1"/>
  <c r="AM199" i="1" s="1"/>
  <c r="AM200" i="1" s="1"/>
  <c r="AM201" i="1" s="1"/>
  <c r="AM202" i="1" s="1"/>
  <c r="AM205" i="1" s="1"/>
  <c r="AM206" i="1" s="1"/>
  <c r="AM207" i="1" s="1"/>
  <c r="AM209" i="1" s="1"/>
  <c r="AM210" i="1" s="1"/>
  <c r="AM211" i="1" s="1"/>
  <c r="AM212" i="1" s="1"/>
  <c r="AM216" i="1" s="1"/>
  <c r="AM217" i="1" s="1"/>
  <c r="AM218" i="1" s="1"/>
  <c r="AM219" i="1" s="1"/>
  <c r="AM220" i="1" s="1"/>
  <c r="AM221" i="1" s="1"/>
  <c r="AM222" i="1" s="1"/>
  <c r="AM223" i="1" s="1"/>
  <c r="AM224" i="1" s="1"/>
  <c r="AM225" i="1" s="1"/>
  <c r="AM226" i="1" s="1"/>
  <c r="AM232" i="1" s="1"/>
  <c r="AM233" i="1" s="1"/>
  <c r="AM234" i="1" s="1"/>
  <c r="AM236" i="1" s="1"/>
  <c r="AM237" i="1" s="1"/>
  <c r="AM238" i="1" s="1"/>
  <c r="AM239" i="1" s="1"/>
  <c r="AM240" i="1" s="1"/>
  <c r="AM241" i="1" s="1"/>
  <c r="AM242" i="1" s="1"/>
  <c r="AO202" i="1" l="1"/>
  <c r="AN317" i="1"/>
  <c r="AO205" i="1"/>
  <c r="AN342" i="1"/>
  <c r="AQ342" i="1"/>
  <c r="AM791" i="1"/>
  <c r="AN17" i="1" s="1"/>
  <c r="AN343" i="1" l="1"/>
  <c r="AQ343" i="1" s="1"/>
  <c r="BA180" i="1" s="1"/>
  <c r="P121" i="1"/>
  <c r="P183" i="1"/>
  <c r="P177" i="1"/>
  <c r="P171" i="1"/>
  <c r="P165" i="1"/>
  <c r="P159" i="1"/>
  <c r="P153" i="1"/>
  <c r="P127" i="1"/>
  <c r="P115" i="1"/>
  <c r="AM758" i="1" l="1"/>
  <c r="AN16" i="1" s="1"/>
  <c r="AM248" i="1"/>
  <c r="K248" i="1"/>
  <c r="K247" i="1"/>
  <c r="AM247" i="1" s="1"/>
  <c r="K246" i="1"/>
  <c r="P149" i="34" l="1"/>
  <c r="B254" i="32"/>
  <c r="B325" i="32" s="1"/>
  <c r="N365" i="1"/>
  <c r="N364" i="1"/>
  <c r="N363" i="1"/>
  <c r="N303" i="1"/>
  <c r="N302" i="1"/>
  <c r="N301" i="1"/>
  <c r="B378" i="1" l="1"/>
  <c r="B374" i="1"/>
  <c r="BA69" i="1" l="1"/>
  <c r="BA71" i="1"/>
  <c r="BA70" i="1"/>
  <c r="BA65" i="1"/>
  <c r="BA67" i="1" l="1"/>
  <c r="BA68" i="1"/>
  <c r="BA66" i="1"/>
  <c r="BA64" i="1"/>
  <c r="AM759" i="1" l="1"/>
  <c r="AM760" i="1" s="1"/>
  <c r="AM761" i="1" s="1"/>
  <c r="AM762" i="1" s="1"/>
  <c r="AM763" i="1" s="1"/>
  <c r="AM764" i="1" s="1"/>
  <c r="AM765" i="1" s="1"/>
  <c r="AM766" i="1" s="1"/>
  <c r="AM767" i="1" s="1"/>
  <c r="AM768" i="1" s="1"/>
  <c r="AM769" i="1" s="1"/>
  <c r="AM770" i="1" s="1"/>
  <c r="AM771" i="1" s="1"/>
  <c r="AM772" i="1" s="1"/>
  <c r="AM773" i="1" s="1"/>
  <c r="AM774" i="1" s="1"/>
  <c r="AM775" i="1" s="1"/>
  <c r="AM776" i="1" s="1"/>
  <c r="AM777" i="1" s="1"/>
  <c r="AM778" i="1" s="1"/>
  <c r="AM779" i="1" s="1"/>
  <c r="AM780" i="1" s="1"/>
  <c r="AM781" i="1" s="1"/>
  <c r="AM782" i="1" s="1"/>
  <c r="AM783" i="1" s="1"/>
  <c r="AM784" i="1" s="1"/>
  <c r="AM785" i="1" s="1"/>
  <c r="AM786" i="1" s="1"/>
  <c r="AM787" i="1" s="1"/>
  <c r="AM788" i="1" s="1"/>
  <c r="AM789" i="1" s="1"/>
  <c r="AM790" i="1" s="1"/>
  <c r="AM709" i="1"/>
  <c r="AM710" i="1" s="1"/>
  <c r="AM711" i="1" s="1"/>
  <c r="AM712" i="1" s="1"/>
  <c r="AM713" i="1" s="1"/>
  <c r="AM714" i="1" s="1"/>
  <c r="AM715" i="1" s="1"/>
  <c r="AM716" i="1" s="1"/>
  <c r="AM717" i="1" s="1"/>
  <c r="AM718" i="1" s="1"/>
  <c r="AM719" i="1" s="1"/>
  <c r="AM720" i="1" s="1"/>
  <c r="AM721" i="1" s="1"/>
  <c r="AM722" i="1" s="1"/>
  <c r="AM723" i="1" s="1"/>
  <c r="AM724" i="1" s="1"/>
  <c r="AM725" i="1" s="1"/>
  <c r="AM726" i="1" s="1"/>
  <c r="AM727" i="1" s="1"/>
  <c r="AM728" i="1" s="1"/>
  <c r="AM729" i="1" s="1"/>
  <c r="AM730" i="1" s="1"/>
  <c r="AM731" i="1" s="1"/>
  <c r="AM732" i="1" s="1"/>
  <c r="AM733" i="1" s="1"/>
  <c r="AM734" i="1" s="1"/>
  <c r="AM735" i="1" s="1"/>
  <c r="AM736" i="1" s="1"/>
  <c r="AM737" i="1" s="1"/>
  <c r="AM738" i="1" s="1"/>
  <c r="AM739" i="1" s="1"/>
  <c r="AM740" i="1" s="1"/>
  <c r="AM741" i="1" s="1"/>
  <c r="AM742" i="1" s="1"/>
  <c r="AM743" i="1" s="1"/>
  <c r="AM744" i="1" s="1"/>
  <c r="AM745" i="1" s="1"/>
  <c r="AM746" i="1" s="1"/>
  <c r="AM747" i="1" s="1"/>
  <c r="AM748" i="1" s="1"/>
  <c r="AM749" i="1" s="1"/>
  <c r="AM750" i="1" s="1"/>
  <c r="AM751" i="1" s="1"/>
  <c r="AM752" i="1" s="1"/>
  <c r="AM753" i="1" s="1"/>
  <c r="AM754" i="1" s="1"/>
  <c r="AM755" i="1" s="1"/>
  <c r="AM756" i="1" s="1"/>
  <c r="AM757" i="1" s="1"/>
  <c r="AM651" i="1"/>
  <c r="AM652" i="1" s="1"/>
  <c r="AM653" i="1" s="1"/>
  <c r="AM654" i="1" s="1"/>
  <c r="AM655" i="1" s="1"/>
  <c r="AM656" i="1" s="1"/>
  <c r="AM657" i="1" s="1"/>
  <c r="AM658" i="1" s="1"/>
  <c r="AM659" i="1" s="1"/>
  <c r="AM660" i="1" s="1"/>
  <c r="AM661" i="1" s="1"/>
  <c r="AM662" i="1" s="1"/>
  <c r="AM663" i="1" s="1"/>
  <c r="AM664" i="1" s="1"/>
  <c r="AM665" i="1" s="1"/>
  <c r="AM666" i="1" s="1"/>
  <c r="AM667" i="1" s="1"/>
  <c r="AM668" i="1" s="1"/>
  <c r="AM669" i="1" s="1"/>
  <c r="AM670" i="1" s="1"/>
  <c r="AM671" i="1" s="1"/>
  <c r="AM672" i="1" s="1"/>
  <c r="AM673" i="1" s="1"/>
  <c r="AM674" i="1" s="1"/>
  <c r="AM675" i="1" s="1"/>
  <c r="AM676" i="1" s="1"/>
  <c r="AM677" i="1" s="1"/>
  <c r="AM678" i="1" s="1"/>
  <c r="AM679" i="1" s="1"/>
  <c r="AM680" i="1" s="1"/>
  <c r="AM681" i="1" s="1"/>
  <c r="AM682" i="1" s="1"/>
  <c r="AM683" i="1" s="1"/>
  <c r="AM684" i="1" s="1"/>
  <c r="AM685" i="1" s="1"/>
  <c r="AM686" i="1" s="1"/>
  <c r="AM687" i="1" s="1"/>
  <c r="AM688" i="1" s="1"/>
  <c r="AM689" i="1" s="1"/>
  <c r="AM690" i="1" s="1"/>
  <c r="AM691" i="1" s="1"/>
  <c r="AM692" i="1" s="1"/>
  <c r="AM693" i="1" s="1"/>
  <c r="AM694" i="1" s="1"/>
  <c r="AM695" i="1" s="1"/>
  <c r="AM696" i="1" s="1"/>
  <c r="AM697" i="1" s="1"/>
  <c r="AM698" i="1" s="1"/>
  <c r="AM699" i="1" s="1"/>
  <c r="AM700" i="1" s="1"/>
  <c r="AM701" i="1" s="1"/>
  <c r="AM702" i="1" s="1"/>
  <c r="AM703" i="1" s="1"/>
  <c r="AM704" i="1" s="1"/>
  <c r="AM705" i="1" s="1"/>
  <c r="AM706" i="1" s="1"/>
  <c r="AM707" i="1" s="1"/>
  <c r="AM591" i="1"/>
  <c r="AM592" i="1" s="1"/>
  <c r="AM593" i="1" s="1"/>
  <c r="AM594" i="1" s="1"/>
  <c r="AM595" i="1" s="1"/>
  <c r="AM596" i="1" s="1"/>
  <c r="AM597" i="1" s="1"/>
  <c r="AM598" i="1" s="1"/>
  <c r="AM599" i="1" s="1"/>
  <c r="AM600" i="1" s="1"/>
  <c r="AM601" i="1" s="1"/>
  <c r="AM602" i="1" s="1"/>
  <c r="AM603" i="1" s="1"/>
  <c r="AM604" i="1" s="1"/>
  <c r="AM605" i="1" s="1"/>
  <c r="AM606" i="1" s="1"/>
  <c r="AM607" i="1" s="1"/>
  <c r="AM608" i="1" s="1"/>
  <c r="AM609" i="1" s="1"/>
  <c r="AM610" i="1" s="1"/>
  <c r="AM611" i="1" s="1"/>
  <c r="AM612" i="1" s="1"/>
  <c r="AM613" i="1" s="1"/>
  <c r="AM614" i="1" s="1"/>
  <c r="AM615" i="1" s="1"/>
  <c r="AM616" i="1" s="1"/>
  <c r="AM617" i="1" s="1"/>
  <c r="AM618" i="1" s="1"/>
  <c r="AM619" i="1" s="1"/>
  <c r="AM620" i="1" s="1"/>
  <c r="AM621" i="1" s="1"/>
  <c r="AM622" i="1" s="1"/>
  <c r="AM623" i="1" s="1"/>
  <c r="AM624" i="1" s="1"/>
  <c r="AM625" i="1" s="1"/>
  <c r="AM626" i="1" s="1"/>
  <c r="AM627" i="1" s="1"/>
  <c r="AM628" i="1" s="1"/>
  <c r="AM629" i="1" s="1"/>
  <c r="AM630" i="1" s="1"/>
  <c r="AM631" i="1" s="1"/>
  <c r="AM632" i="1" s="1"/>
  <c r="AM633" i="1" s="1"/>
  <c r="AM634" i="1" s="1"/>
  <c r="AM635" i="1" s="1"/>
  <c r="AM636" i="1" s="1"/>
  <c r="AM637" i="1" s="1"/>
  <c r="AM638" i="1" s="1"/>
  <c r="AM639" i="1" s="1"/>
  <c r="AM640" i="1" s="1"/>
  <c r="AM641" i="1" s="1"/>
  <c r="AM642" i="1" s="1"/>
  <c r="AM643" i="1" s="1"/>
  <c r="AM644" i="1" s="1"/>
  <c r="AM645" i="1" s="1"/>
  <c r="AM646" i="1" s="1"/>
  <c r="AM647" i="1" s="1"/>
  <c r="AM648" i="1" s="1"/>
  <c r="AM649" i="1" s="1"/>
  <c r="AM536" i="1"/>
  <c r="AM537" i="1" s="1"/>
  <c r="AM538" i="1" s="1"/>
  <c r="AM539" i="1" s="1"/>
  <c r="AM540" i="1" s="1"/>
  <c r="AM541" i="1" s="1"/>
  <c r="AM542" i="1" s="1"/>
  <c r="AM543" i="1" s="1"/>
  <c r="AM544" i="1" s="1"/>
  <c r="AM545" i="1" s="1"/>
  <c r="AM546" i="1" s="1"/>
  <c r="AM547" i="1" s="1"/>
  <c r="AM548" i="1" s="1"/>
  <c r="AM549" i="1" s="1"/>
  <c r="AM550" i="1" s="1"/>
  <c r="AM551" i="1" s="1"/>
  <c r="AM552" i="1" s="1"/>
  <c r="AM553" i="1" s="1"/>
  <c r="AM554" i="1" s="1"/>
  <c r="AM555" i="1" s="1"/>
  <c r="AM556" i="1" s="1"/>
  <c r="AM557" i="1" s="1"/>
  <c r="AM558" i="1" s="1"/>
  <c r="AM559" i="1" s="1"/>
  <c r="AM560" i="1" s="1"/>
  <c r="AM561" i="1" s="1"/>
  <c r="AM562" i="1" s="1"/>
  <c r="AM563" i="1" s="1"/>
  <c r="AM564" i="1" s="1"/>
  <c r="AM565" i="1" s="1"/>
  <c r="AM566" i="1" s="1"/>
  <c r="AM567" i="1" s="1"/>
  <c r="AM568" i="1" s="1"/>
  <c r="AM569" i="1" s="1"/>
  <c r="AM570" i="1" s="1"/>
  <c r="AM571" i="1" s="1"/>
  <c r="AM572" i="1" s="1"/>
  <c r="AM573" i="1" s="1"/>
  <c r="AM574" i="1" s="1"/>
  <c r="AM575" i="1" s="1"/>
  <c r="AM576" i="1" s="1"/>
  <c r="AM577" i="1" s="1"/>
  <c r="AM578" i="1" s="1"/>
  <c r="AM579" i="1" s="1"/>
  <c r="AM580" i="1" s="1"/>
  <c r="AM581" i="1" s="1"/>
  <c r="AM582" i="1" s="1"/>
  <c r="AM583" i="1" s="1"/>
  <c r="AM584" i="1" s="1"/>
  <c r="AM585" i="1" s="1"/>
  <c r="AM586" i="1" s="1"/>
  <c r="AM587" i="1" s="1"/>
  <c r="AM588" i="1" s="1"/>
  <c r="AM589" i="1" s="1"/>
  <c r="AM274" i="1"/>
  <c r="AM275" i="1" s="1"/>
  <c r="AM276" i="1" s="1"/>
  <c r="AM277" i="1" s="1"/>
  <c r="AM278" i="1" s="1"/>
  <c r="AM279" i="1" s="1"/>
  <c r="AM280" i="1" s="1"/>
  <c r="AM281" i="1" s="1"/>
  <c r="AM282" i="1" s="1"/>
  <c r="AM283" i="1" s="1"/>
  <c r="AM284" i="1" s="1"/>
  <c r="AM285" i="1" s="1"/>
  <c r="AM286" i="1" s="1"/>
  <c r="AM287" i="1" s="1"/>
  <c r="AM288" i="1" s="1"/>
  <c r="AM289" i="1" s="1"/>
  <c r="AM290" i="1" s="1"/>
  <c r="AM291" i="1" s="1"/>
  <c r="AM292" i="1" s="1"/>
  <c r="AM293" i="1" s="1"/>
  <c r="AM294" i="1" s="1"/>
  <c r="AM295" i="1" s="1"/>
  <c r="AM296" i="1" s="1"/>
  <c r="AM297" i="1" s="1"/>
  <c r="AM298" i="1" s="1"/>
  <c r="AM244" i="1"/>
  <c r="AM245" i="1" s="1"/>
  <c r="AM246" i="1" s="1"/>
  <c r="AM249" i="1" l="1"/>
  <c r="AM250" i="1" s="1"/>
  <c r="AM251" i="1" s="1"/>
  <c r="AM252" i="1" s="1"/>
  <c r="AM253" i="1" s="1"/>
  <c r="AM254" i="1" s="1"/>
  <c r="AM255" i="1" s="1"/>
  <c r="AM256" i="1" s="1"/>
  <c r="AM257" i="1" s="1"/>
  <c r="AM260" i="1" s="1"/>
  <c r="AM261" i="1" s="1"/>
  <c r="AM262" i="1" s="1"/>
  <c r="AM263" i="1" s="1"/>
  <c r="AM264" i="1" s="1"/>
  <c r="AM265" i="1" s="1"/>
  <c r="AM266" i="1" s="1"/>
  <c r="AM267" i="1" s="1"/>
  <c r="AM268" i="1" s="1"/>
  <c r="AM269" i="1" s="1"/>
  <c r="AM270" i="1" s="1"/>
  <c r="AM271" i="1" s="1"/>
  <c r="AM272" i="1" s="1"/>
  <c r="AE504" i="21"/>
  <c r="AA504" i="21"/>
  <c r="U504" i="21"/>
  <c r="AE503" i="21"/>
  <c r="AA503" i="21"/>
  <c r="U503" i="21"/>
  <c r="AQ397" i="21"/>
  <c r="AQ396" i="21"/>
  <c r="AQ394" i="21"/>
  <c r="AQ393" i="21"/>
  <c r="AQ390" i="21"/>
  <c r="AQ388" i="21"/>
  <c r="AQ382" i="21"/>
  <c r="AQ380" i="21"/>
  <c r="N371" i="21"/>
  <c r="U368" i="21"/>
  <c r="J368" i="21"/>
  <c r="S365" i="21"/>
  <c r="S364" i="21"/>
  <c r="X360" i="21"/>
  <c r="O360" i="21"/>
  <c r="L359" i="21"/>
  <c r="L358" i="21"/>
  <c r="L357" i="21"/>
  <c r="J354" i="21"/>
  <c r="O348" i="21"/>
  <c r="O347" i="21"/>
  <c r="O346" i="21"/>
  <c r="O345" i="21"/>
  <c r="O342" i="21"/>
  <c r="O341" i="21"/>
  <c r="O340" i="21"/>
  <c r="O339" i="21"/>
  <c r="O336" i="21"/>
  <c r="O335" i="21"/>
  <c r="O334" i="21"/>
  <c r="O333" i="21"/>
  <c r="O330" i="21"/>
  <c r="O329" i="21"/>
  <c r="O328" i="21"/>
  <c r="O327" i="21"/>
  <c r="O324" i="21"/>
  <c r="O323" i="21"/>
  <c r="O322" i="21"/>
  <c r="O321" i="21"/>
  <c r="O318" i="21"/>
  <c r="O317" i="21"/>
  <c r="O316" i="21"/>
  <c r="O315" i="21"/>
  <c r="AQ306" i="21"/>
  <c r="AQ305" i="21"/>
  <c r="L282" i="21"/>
  <c r="L281" i="21"/>
  <c r="L280" i="21"/>
  <c r="L279" i="21"/>
  <c r="AE278" i="21"/>
  <c r="U278" i="21"/>
  <c r="M278" i="21"/>
  <c r="L277" i="21"/>
  <c r="AE276" i="21"/>
  <c r="T276" i="21"/>
  <c r="M276" i="21"/>
  <c r="L271" i="21"/>
  <c r="L270" i="21"/>
  <c r="L269" i="21"/>
  <c r="L268" i="21"/>
  <c r="AE267" i="21"/>
  <c r="U267" i="21"/>
  <c r="M267" i="21"/>
  <c r="L266" i="21"/>
  <c r="AE265" i="21"/>
  <c r="T265" i="21"/>
  <c r="M265" i="21"/>
  <c r="L262" i="21"/>
  <c r="L261" i="21"/>
  <c r="L260" i="21"/>
  <c r="L259" i="21"/>
  <c r="U220" i="21"/>
  <c r="U217" i="21"/>
  <c r="U214" i="21"/>
  <c r="I90" i="21"/>
  <c r="I89" i="21"/>
  <c r="I88" i="21"/>
  <c r="O86" i="21"/>
  <c r="O85" i="21"/>
  <c r="O84" i="21"/>
  <c r="O83" i="21"/>
  <c r="O80" i="21"/>
  <c r="O79" i="21"/>
  <c r="O78" i="21"/>
  <c r="O77" i="21"/>
  <c r="O74" i="21"/>
  <c r="O73" i="21"/>
  <c r="O72" i="21"/>
  <c r="O71" i="21"/>
  <c r="O68" i="21"/>
  <c r="O67" i="21"/>
  <c r="O66" i="21"/>
  <c r="O65" i="21"/>
  <c r="O62" i="21"/>
  <c r="O61" i="21"/>
  <c r="O60" i="21"/>
  <c r="O59" i="21"/>
  <c r="O56" i="21"/>
  <c r="O55" i="21"/>
  <c r="O54" i="21"/>
  <c r="O53" i="21"/>
  <c r="AP42" i="21"/>
  <c r="AP41" i="21"/>
  <c r="T40" i="21"/>
  <c r="Q40" i="21"/>
  <c r="L40" i="21"/>
  <c r="AP39" i="21"/>
  <c r="O39" i="21"/>
  <c r="AP38" i="21"/>
  <c r="AP37" i="21"/>
  <c r="AP36" i="21"/>
  <c r="AP35" i="21"/>
  <c r="AP34" i="21"/>
  <c r="AP33" i="21"/>
  <c r="AP32" i="21"/>
  <c r="N32" i="21"/>
  <c r="AP31" i="21"/>
  <c r="N31" i="21"/>
  <c r="AP29" i="21"/>
  <c r="AP28" i="21"/>
  <c r="AP27" i="21"/>
  <c r="AP26" i="21"/>
  <c r="AP25" i="21"/>
  <c r="AP24" i="21"/>
  <c r="T19" i="21"/>
  <c r="T18" i="21"/>
  <c r="S15" i="21"/>
  <c r="T13" i="21"/>
  <c r="T12" i="21"/>
  <c r="S9" i="21"/>
  <c r="AF5" i="21"/>
  <c r="AC5" i="21"/>
  <c r="X5" i="21"/>
  <c r="AE504" i="20"/>
  <c r="AA504" i="20"/>
  <c r="U504" i="20"/>
  <c r="AE503" i="20"/>
  <c r="AA503" i="20"/>
  <c r="U503" i="20"/>
  <c r="AQ397" i="20"/>
  <c r="AQ396" i="20"/>
  <c r="AQ394" i="20"/>
  <c r="AQ393" i="20"/>
  <c r="AQ390" i="20"/>
  <c r="AQ388" i="20"/>
  <c r="AQ382" i="20"/>
  <c r="AQ380" i="20"/>
  <c r="N371" i="20"/>
  <c r="U368" i="20"/>
  <c r="J368" i="20"/>
  <c r="S365" i="20"/>
  <c r="S364" i="20"/>
  <c r="X360" i="20"/>
  <c r="O360" i="20"/>
  <c r="L359" i="20"/>
  <c r="L358" i="20"/>
  <c r="L357" i="20"/>
  <c r="J354" i="20"/>
  <c r="O348" i="20"/>
  <c r="O347" i="20"/>
  <c r="O346" i="20"/>
  <c r="O345" i="20"/>
  <c r="O342" i="20"/>
  <c r="O341" i="20"/>
  <c r="O340" i="20"/>
  <c r="O339" i="20"/>
  <c r="O336" i="20"/>
  <c r="O335" i="20"/>
  <c r="O334" i="20"/>
  <c r="O333" i="20"/>
  <c r="O330" i="20"/>
  <c r="O329" i="20"/>
  <c r="O328" i="20"/>
  <c r="O327" i="20"/>
  <c r="O324" i="20"/>
  <c r="O323" i="20"/>
  <c r="O322" i="20"/>
  <c r="O321" i="20"/>
  <c r="O318" i="20"/>
  <c r="O317" i="20"/>
  <c r="O316" i="20"/>
  <c r="O315" i="20"/>
  <c r="AQ306" i="20"/>
  <c r="AQ305" i="20"/>
  <c r="L282" i="20"/>
  <c r="L281" i="20"/>
  <c r="L280" i="20"/>
  <c r="L279" i="20"/>
  <c r="AE278" i="20"/>
  <c r="U278" i="20"/>
  <c r="M278" i="20"/>
  <c r="L277" i="20"/>
  <c r="AE276" i="20"/>
  <c r="T276" i="20"/>
  <c r="M276" i="20"/>
  <c r="L271" i="20"/>
  <c r="L270" i="20"/>
  <c r="L269" i="20"/>
  <c r="L268" i="20"/>
  <c r="AE267" i="20"/>
  <c r="U267" i="20"/>
  <c r="M267" i="20"/>
  <c r="L266" i="20"/>
  <c r="AE265" i="20"/>
  <c r="T265" i="20"/>
  <c r="M265" i="20"/>
  <c r="L262" i="20"/>
  <c r="L261" i="20"/>
  <c r="L260" i="20"/>
  <c r="L259" i="20"/>
  <c r="U220" i="20"/>
  <c r="U217" i="20"/>
  <c r="U214" i="20"/>
  <c r="I90" i="20"/>
  <c r="I89" i="20"/>
  <c r="I88" i="20"/>
  <c r="O86" i="20"/>
  <c r="O85" i="20"/>
  <c r="O84" i="20"/>
  <c r="O83" i="20"/>
  <c r="O80" i="20"/>
  <c r="O79" i="20"/>
  <c r="O78" i="20"/>
  <c r="O77" i="20"/>
  <c r="O74" i="20"/>
  <c r="O73" i="20"/>
  <c r="O72" i="20"/>
  <c r="O71" i="20"/>
  <c r="O68" i="20"/>
  <c r="O67" i="20"/>
  <c r="O66" i="20"/>
  <c r="O65" i="20"/>
  <c r="O62" i="20"/>
  <c r="O61" i="20"/>
  <c r="O60" i="20"/>
  <c r="O59" i="20"/>
  <c r="O56" i="20"/>
  <c r="O55" i="20"/>
  <c r="O54" i="20"/>
  <c r="O53" i="20"/>
  <c r="AP42" i="20"/>
  <c r="AP41" i="20"/>
  <c r="T40" i="20"/>
  <c r="Q40" i="20"/>
  <c r="L40" i="20"/>
  <c r="AP39" i="20"/>
  <c r="O39" i="20"/>
  <c r="AP38" i="20"/>
  <c r="AP37" i="20"/>
  <c r="AP36" i="20"/>
  <c r="AP35" i="20"/>
  <c r="AP34" i="20"/>
  <c r="AP33" i="20"/>
  <c r="AP32" i="20"/>
  <c r="N32" i="20"/>
  <c r="AP31" i="20"/>
  <c r="N31" i="20"/>
  <c r="AP29" i="20"/>
  <c r="AP28" i="20"/>
  <c r="AP27" i="20"/>
  <c r="AP26" i="20"/>
  <c r="AP25" i="20"/>
  <c r="AP24" i="20"/>
  <c r="T19" i="20"/>
  <c r="T18" i="20"/>
  <c r="S15" i="20"/>
  <c r="T13" i="20"/>
  <c r="T12" i="20"/>
  <c r="S9" i="20"/>
  <c r="AF5" i="20"/>
  <c r="AC5" i="20"/>
  <c r="X5" i="20"/>
  <c r="AN845" i="1"/>
  <c r="AN844" i="1"/>
  <c r="AN843" i="1"/>
  <c r="AN841" i="1"/>
  <c r="AN840" i="1"/>
  <c r="AN839" i="1"/>
  <c r="AN838" i="1"/>
  <c r="AN837" i="1"/>
  <c r="AN835" i="1"/>
  <c r="AN834" i="1"/>
  <c r="AN833" i="1"/>
  <c r="AN832" i="1"/>
  <c r="AN831" i="1"/>
  <c r="AN829" i="1"/>
  <c r="AN828" i="1"/>
  <c r="AN827" i="1"/>
  <c r="AN826" i="1"/>
  <c r="AN825" i="1"/>
  <c r="AN822" i="1"/>
  <c r="AN821" i="1"/>
  <c r="AN817" i="1"/>
  <c r="AN816" i="1"/>
  <c r="AN815" i="1"/>
  <c r="AN813" i="1"/>
  <c r="AN812" i="1"/>
  <c r="AN811" i="1"/>
  <c r="AN810" i="1"/>
  <c r="AN809" i="1"/>
  <c r="AW808" i="1"/>
  <c r="AW807" i="1"/>
  <c r="AN807" i="1"/>
  <c r="AW806" i="1"/>
  <c r="AN806" i="1"/>
  <c r="AW805" i="1"/>
  <c r="AN805" i="1"/>
  <c r="AN804" i="1"/>
  <c r="AN803" i="1"/>
  <c r="AN802" i="1"/>
  <c r="AN801" i="1"/>
  <c r="AN800" i="1"/>
  <c r="AN799" i="1"/>
  <c r="AN798" i="1"/>
  <c r="AN797" i="1"/>
  <c r="AN796" i="1"/>
  <c r="AN795" i="1"/>
  <c r="AN794" i="1"/>
  <c r="AR659" i="1"/>
  <c r="AQ659" i="1"/>
  <c r="AP659" i="1"/>
  <c r="AO659" i="1"/>
  <c r="AR658" i="1"/>
  <c r="AQ658" i="1"/>
  <c r="AP658" i="1"/>
  <c r="AO658" i="1"/>
  <c r="AR657" i="1"/>
  <c r="AQ657" i="1"/>
  <c r="AP657" i="1"/>
  <c r="AO657" i="1"/>
  <c r="AN656" i="1"/>
  <c r="AR653" i="1"/>
  <c r="AQ653" i="1"/>
  <c r="AP653" i="1"/>
  <c r="AO653" i="1"/>
  <c r="AR652" i="1"/>
  <c r="AQ652" i="1"/>
  <c r="AP652" i="1"/>
  <c r="AO652" i="1"/>
  <c r="AR651" i="1"/>
  <c r="AQ651" i="1"/>
  <c r="AP651" i="1"/>
  <c r="AO651" i="1"/>
  <c r="AN650" i="1"/>
  <c r="AR647" i="1"/>
  <c r="AQ647" i="1"/>
  <c r="AP647" i="1"/>
  <c r="AO647" i="1"/>
  <c r="AR646" i="1"/>
  <c r="AQ646" i="1"/>
  <c r="AP646" i="1"/>
  <c r="AO646" i="1"/>
  <c r="AR645" i="1"/>
  <c r="AQ645" i="1"/>
  <c r="AP645" i="1"/>
  <c r="AO645" i="1"/>
  <c r="AN624" i="1"/>
  <c r="AN623" i="1"/>
  <c r="AN622" i="1"/>
  <c r="AN621" i="1"/>
  <c r="AN619" i="1"/>
  <c r="AN617" i="1"/>
  <c r="AN616" i="1"/>
  <c r="AN615" i="1"/>
  <c r="AN614" i="1"/>
  <c r="AN613" i="1"/>
  <c r="AN610" i="1"/>
  <c r="AN609" i="1"/>
  <c r="AN608" i="1"/>
  <c r="AN606" i="1"/>
  <c r="AN605" i="1"/>
  <c r="AN604" i="1"/>
  <c r="AN602" i="1"/>
  <c r="AN601" i="1"/>
  <c r="AN600" i="1"/>
  <c r="AN598" i="1"/>
  <c r="AN597" i="1"/>
  <c r="AN596" i="1"/>
  <c r="AN592" i="1"/>
  <c r="AN591" i="1"/>
  <c r="AN590" i="1"/>
  <c r="AN589" i="1"/>
  <c r="AN578" i="1"/>
  <c r="AN577" i="1"/>
  <c r="AN576" i="1"/>
  <c r="AN575" i="1"/>
  <c r="AN574" i="1"/>
  <c r="AP573" i="1"/>
  <c r="AN573" i="1"/>
  <c r="AP572" i="1"/>
  <c r="AN572" i="1"/>
  <c r="AN571" i="1"/>
  <c r="AP570" i="1"/>
  <c r="AN570" i="1"/>
  <c r="AP569" i="1"/>
  <c r="AN569" i="1"/>
  <c r="AN568" i="1"/>
  <c r="AP567" i="1"/>
  <c r="AN567" i="1"/>
  <c r="AP566" i="1"/>
  <c r="AN566" i="1"/>
  <c r="AN565" i="1"/>
  <c r="AR565" i="1" s="1"/>
  <c r="AN564" i="1"/>
  <c r="AN561" i="1"/>
  <c r="AN560" i="1"/>
  <c r="AN559" i="1"/>
  <c r="AN558" i="1"/>
  <c r="AN557" i="1"/>
  <c r="AN556" i="1"/>
  <c r="AN555" i="1"/>
  <c r="AN554" i="1"/>
  <c r="AN553" i="1"/>
  <c r="AN552" i="1"/>
  <c r="AN551" i="1"/>
  <c r="AN550" i="1"/>
  <c r="AN549" i="1"/>
  <c r="AN548" i="1"/>
  <c r="AN537" i="1"/>
  <c r="AQ530" i="1" s="1"/>
  <c r="AN536" i="1"/>
  <c r="AN535" i="1"/>
  <c r="AN534" i="1"/>
  <c r="AN533" i="1"/>
  <c r="AN531" i="1"/>
  <c r="AN530" i="1"/>
  <c r="AN529" i="1"/>
  <c r="AN487" i="1"/>
  <c r="AE486" i="1" s="1"/>
  <c r="AN486" i="1"/>
  <c r="AC486" i="1" s="1"/>
  <c r="AN485" i="1"/>
  <c r="AD486" i="1" s="1"/>
  <c r="AN484" i="1"/>
  <c r="AB486" i="1" s="1"/>
  <c r="AN482" i="1"/>
  <c r="AN481" i="1"/>
  <c r="AN480" i="1"/>
  <c r="V482" i="1" s="1"/>
  <c r="AB487" i="1" s="1"/>
  <c r="AN477" i="1"/>
  <c r="AN474" i="1"/>
  <c r="AN456" i="1"/>
  <c r="AQ456" i="1" s="1"/>
  <c r="AN455" i="1"/>
  <c r="AQ455" i="1" s="1"/>
  <c r="AN454" i="1"/>
  <c r="AN453" i="1"/>
  <c r="AN452" i="1"/>
  <c r="AN451" i="1"/>
  <c r="AN450" i="1"/>
  <c r="AN449" i="1"/>
  <c r="AN448" i="1"/>
  <c r="AN447" i="1"/>
  <c r="AN441" i="1"/>
  <c r="AN440" i="1"/>
  <c r="AN439" i="1"/>
  <c r="AN438" i="1"/>
  <c r="AN437" i="1"/>
  <c r="AN436" i="1"/>
  <c r="AN435" i="1"/>
  <c r="AN409" i="1"/>
  <c r="AN408" i="1"/>
  <c r="AN407" i="1"/>
  <c r="AN406" i="1"/>
  <c r="AN405" i="1"/>
  <c r="AN404" i="1"/>
  <c r="AN403" i="1"/>
  <c r="Z392" i="1"/>
  <c r="Q392" i="1"/>
  <c r="N366" i="1"/>
  <c r="N362" i="1"/>
  <c r="AN358" i="1"/>
  <c r="AN357" i="1"/>
  <c r="AN356" i="1"/>
  <c r="AN355" i="1"/>
  <c r="AN354" i="1"/>
  <c r="AN353" i="1"/>
  <c r="AN352" i="1"/>
  <c r="AN351" i="1"/>
  <c r="AN350" i="1"/>
  <c r="AN349" i="1"/>
  <c r="AY348" i="1"/>
  <c r="AN348" i="1"/>
  <c r="AN347" i="1"/>
  <c r="AN346" i="1"/>
  <c r="AN345" i="1"/>
  <c r="AN344" i="1"/>
  <c r="AY339" i="1"/>
  <c r="Z326" i="1"/>
  <c r="Q326" i="1"/>
  <c r="N304" i="1"/>
  <c r="N300" i="1"/>
  <c r="AN287" i="1"/>
  <c r="AN269" i="1"/>
  <c r="AO269" i="1" s="1"/>
  <c r="AN268" i="1"/>
  <c r="AO268" i="1" s="1"/>
  <c r="Z268" i="1"/>
  <c r="K268" i="1"/>
  <c r="AN267" i="1"/>
  <c r="O269" i="1" s="1"/>
  <c r="N267" i="1"/>
  <c r="AN266" i="1"/>
  <c r="K269" i="1" s="1"/>
  <c r="N266" i="1"/>
  <c r="K265" i="1"/>
  <c r="K264" i="1"/>
  <c r="K262" i="1"/>
  <c r="K261" i="1"/>
  <c r="AC258" i="1"/>
  <c r="AA258" i="1"/>
  <c r="U258" i="1"/>
  <c r="S258" i="1"/>
  <c r="M258" i="1"/>
  <c r="K258" i="1"/>
  <c r="K257" i="1"/>
  <c r="AN255" i="1"/>
  <c r="AO255" i="1" s="1"/>
  <c r="K256" i="1"/>
  <c r="AN254" i="1"/>
  <c r="K255" i="1" s="1"/>
  <c r="AN253" i="1"/>
  <c r="AA253" i="1" s="1"/>
  <c r="K254" i="1"/>
  <c r="AN252" i="1"/>
  <c r="AO252" i="1" s="1"/>
  <c r="AN251" i="1"/>
  <c r="K253" i="1" s="1"/>
  <c r="AN250" i="1"/>
  <c r="AO250" i="1" s="1"/>
  <c r="AN249" i="1"/>
  <c r="C251" i="1" s="1"/>
  <c r="AN248" i="1"/>
  <c r="AB250" i="1" s="1"/>
  <c r="AN247" i="1"/>
  <c r="AO247" i="1" s="1"/>
  <c r="AN246" i="1"/>
  <c r="K250" i="1" s="1"/>
  <c r="AN245" i="1"/>
  <c r="C250" i="1" s="1"/>
  <c r="AN792" i="1"/>
  <c r="AN643" i="1"/>
  <c r="AN594" i="1"/>
  <c r="AN581" i="1"/>
  <c r="AN547" i="1"/>
  <c r="AN528" i="1"/>
  <c r="C564" i="1" s="1"/>
  <c r="AW347" i="1"/>
  <c r="AY347" i="1" s="1"/>
  <c r="P187" i="1"/>
  <c r="P186" i="1"/>
  <c r="P185" i="1"/>
  <c r="P184" i="1"/>
  <c r="P181" i="1"/>
  <c r="P180" i="1"/>
  <c r="P179" i="1"/>
  <c r="P178" i="1"/>
  <c r="P175" i="1"/>
  <c r="P174" i="1"/>
  <c r="P173" i="1"/>
  <c r="P172" i="1"/>
  <c r="P169" i="1"/>
  <c r="P168" i="1"/>
  <c r="P167" i="1"/>
  <c r="P166" i="1"/>
  <c r="P163" i="1"/>
  <c r="P162" i="1"/>
  <c r="P161" i="1"/>
  <c r="P160" i="1"/>
  <c r="P157" i="1"/>
  <c r="P156" i="1"/>
  <c r="P155" i="1"/>
  <c r="P154" i="1"/>
  <c r="AM150" i="1"/>
  <c r="AM151" i="1" s="1"/>
  <c r="AM152" i="1" s="1"/>
  <c r="AM153" i="1" s="1"/>
  <c r="AM154" i="1" s="1"/>
  <c r="AM155" i="1" s="1"/>
  <c r="AM156" i="1" s="1"/>
  <c r="AM157" i="1" s="1"/>
  <c r="AM158" i="1" s="1"/>
  <c r="AM159" i="1" s="1"/>
  <c r="AM160" i="1" s="1"/>
  <c r="AM161" i="1" s="1"/>
  <c r="AM162" i="1" s="1"/>
  <c r="AM163" i="1" s="1"/>
  <c r="AM164" i="1" s="1"/>
  <c r="AM165" i="1" s="1"/>
  <c r="AM166" i="1" s="1"/>
  <c r="AM167" i="1" s="1"/>
  <c r="AM168" i="1" s="1"/>
  <c r="AM169" i="1" s="1"/>
  <c r="AM170" i="1" s="1"/>
  <c r="AM171" i="1" s="1"/>
  <c r="AM172" i="1" s="1"/>
  <c r="AM173" i="1" s="1"/>
  <c r="AM174" i="1" s="1"/>
  <c r="AM175" i="1" s="1"/>
  <c r="AM176" i="1" s="1"/>
  <c r="AM177" i="1" s="1"/>
  <c r="AM178" i="1" s="1"/>
  <c r="AM179" i="1" s="1"/>
  <c r="AM180" i="1" s="1"/>
  <c r="AM181" i="1" s="1"/>
  <c r="AM182" i="1" s="1"/>
  <c r="AM183" i="1" s="1"/>
  <c r="AM184" i="1" s="1"/>
  <c r="AM185" i="1" s="1"/>
  <c r="AM186" i="1" s="1"/>
  <c r="AM187" i="1" s="1"/>
  <c r="AM188" i="1" s="1"/>
  <c r="P145" i="1"/>
  <c r="P139" i="1"/>
  <c r="P138" i="1"/>
  <c r="P137" i="1"/>
  <c r="P136" i="1"/>
  <c r="AG135" i="1"/>
  <c r="Y135" i="1"/>
  <c r="Q135" i="1"/>
  <c r="P134" i="1"/>
  <c r="AF133" i="1"/>
  <c r="W133" i="1"/>
  <c r="Q133" i="1"/>
  <c r="P131" i="1"/>
  <c r="P130" i="1"/>
  <c r="P129" i="1"/>
  <c r="P128" i="1"/>
  <c r="P125" i="1"/>
  <c r="P124" i="1"/>
  <c r="P123" i="1"/>
  <c r="P122" i="1"/>
  <c r="P119" i="1"/>
  <c r="P118" i="1" a="1"/>
  <c r="P118" i="1" s="1"/>
  <c r="P117" i="1"/>
  <c r="P116" i="1"/>
  <c r="AM112" i="1"/>
  <c r="AM113" i="1" s="1"/>
  <c r="AM114" i="1" s="1"/>
  <c r="AM115" i="1" s="1"/>
  <c r="AM116" i="1" s="1"/>
  <c r="AM117" i="1" s="1"/>
  <c r="AM118" i="1" s="1"/>
  <c r="AM119" i="1" s="1"/>
  <c r="AM120" i="1" s="1"/>
  <c r="AM121" i="1" s="1"/>
  <c r="AM122" i="1" s="1"/>
  <c r="AM123" i="1" s="1"/>
  <c r="AM124" i="1" s="1"/>
  <c r="AM125" i="1" s="1"/>
  <c r="AM126" i="1" s="1"/>
  <c r="AM127" i="1" s="1"/>
  <c r="AM128" i="1" s="1"/>
  <c r="AM129" i="1" s="1"/>
  <c r="AM130" i="1" s="1"/>
  <c r="AM131" i="1" s="1"/>
  <c r="AM132" i="1" s="1"/>
  <c r="AM133" i="1" s="1"/>
  <c r="AM134" i="1" s="1"/>
  <c r="AM135" i="1" s="1"/>
  <c r="AM136" i="1" s="1"/>
  <c r="AM137" i="1" s="1"/>
  <c r="AM138" i="1" s="1"/>
  <c r="AM139" i="1" s="1"/>
  <c r="AM140" i="1" s="1"/>
  <c r="AM141" i="1" s="1"/>
  <c r="AM142" i="1" s="1"/>
  <c r="AM143" i="1" s="1"/>
  <c r="AM144" i="1" s="1"/>
  <c r="AM145" i="1" s="1"/>
  <c r="AM146" i="1" s="1"/>
  <c r="AM148" i="1" s="1"/>
  <c r="W67" i="1"/>
  <c r="W64" i="1"/>
  <c r="AM54" i="1"/>
  <c r="AN2" i="1" s="1"/>
  <c r="W14" i="1"/>
  <c r="W11" i="1"/>
  <c r="AI7" i="1"/>
  <c r="AF7" i="1"/>
  <c r="AA7" i="1"/>
  <c r="O76" i="20"/>
  <c r="L258" i="20"/>
  <c r="O344" i="21"/>
  <c r="O64" i="21"/>
  <c r="O344" i="20"/>
  <c r="O82" i="21"/>
  <c r="O320" i="21"/>
  <c r="O58" i="21"/>
  <c r="O332" i="20"/>
  <c r="O52" i="20"/>
  <c r="O332" i="21"/>
  <c r="O320" i="20"/>
  <c r="O314" i="20"/>
  <c r="O52" i="21"/>
  <c r="L258" i="21"/>
  <c r="O326" i="21"/>
  <c r="O64" i="20"/>
  <c r="O70" i="21"/>
  <c r="O314" i="21"/>
  <c r="O326" i="20"/>
  <c r="O76" i="21"/>
  <c r="O82" i="20"/>
  <c r="O338" i="20"/>
  <c r="O338" i="21"/>
  <c r="O70" i="20"/>
  <c r="O58" i="20"/>
  <c r="AM1" i="32" l="1"/>
  <c r="AM2" i="32" s="1"/>
  <c r="AM3" i="32" s="1"/>
  <c r="AM4" i="32" s="1"/>
  <c r="AM5" i="32" s="1"/>
  <c r="AM6" i="32" s="1"/>
  <c r="AM7" i="32" s="1"/>
  <c r="AM8" i="32" s="1"/>
  <c r="AM9" i="32" s="1"/>
  <c r="AM10" i="32" s="1"/>
  <c r="AM11" i="32" s="1"/>
  <c r="AM12" i="32" s="1"/>
  <c r="AM13" i="32" s="1"/>
  <c r="AM14" i="32" s="1"/>
  <c r="AM15" i="32" s="1"/>
  <c r="AM16" i="32" s="1"/>
  <c r="AM17" i="32" s="1"/>
  <c r="AM18" i="32" s="1"/>
  <c r="AM19" i="32" s="1"/>
  <c r="AM20" i="32" s="1"/>
  <c r="AM21" i="32" s="1"/>
  <c r="AM22" i="32" s="1"/>
  <c r="AM23" i="32" s="1"/>
  <c r="AM24" i="32" s="1"/>
  <c r="AM25" i="32" s="1"/>
  <c r="AM26" i="32" s="1"/>
  <c r="AM27" i="32" s="1"/>
  <c r="AM28" i="32" s="1"/>
  <c r="AM29" i="32" s="1"/>
  <c r="AM30" i="32" s="1"/>
  <c r="AM31" i="32" s="1"/>
  <c r="AM32" i="32" s="1"/>
  <c r="AM33" i="32" s="1"/>
  <c r="AM34" i="32" s="1"/>
  <c r="AM35" i="32" s="1"/>
  <c r="AM36" i="32" s="1"/>
  <c r="AM37" i="32" s="1"/>
  <c r="AM38" i="32" s="1"/>
  <c r="AM39" i="32" s="1"/>
  <c r="AM40" i="32" s="1"/>
  <c r="AM41" i="32" s="1"/>
  <c r="AM42" i="32" s="1"/>
  <c r="AM43" i="32" s="1"/>
  <c r="AM1" i="34"/>
  <c r="AN1" i="34" s="1"/>
  <c r="AN39" i="34"/>
  <c r="Z37" i="34" s="1"/>
  <c r="AN37" i="34"/>
  <c r="K37" i="34" s="1"/>
  <c r="P69" i="37"/>
  <c r="P68" i="37"/>
  <c r="B132" i="37"/>
  <c r="B178" i="37" s="1"/>
  <c r="AM117" i="37"/>
  <c r="P148" i="34"/>
  <c r="P111" i="32"/>
  <c r="P110" i="32"/>
  <c r="AN38" i="34"/>
  <c r="BA25" i="1"/>
  <c r="AM1" i="1"/>
  <c r="AN1" i="1" s="1"/>
  <c r="BA26" i="1"/>
  <c r="BA24" i="1"/>
  <c r="AN40" i="34"/>
  <c r="BA27" i="1"/>
  <c r="I139" i="34"/>
  <c r="I140" i="34"/>
  <c r="AN35" i="34"/>
  <c r="BA28" i="1"/>
  <c r="P147" i="34"/>
  <c r="P146" i="34"/>
  <c r="B253" i="32"/>
  <c r="B324" i="32" s="1"/>
  <c r="B200" i="32"/>
  <c r="B303" i="32" s="1"/>
  <c r="AM185" i="32"/>
  <c r="AM239" i="32"/>
  <c r="B273" i="32"/>
  <c r="B323" i="32" s="1"/>
  <c r="BA23" i="1"/>
  <c r="BA21" i="1"/>
  <c r="AM258" i="1"/>
  <c r="AM259" i="1"/>
  <c r="BA49" i="1"/>
  <c r="BA56" i="1"/>
  <c r="BA52" i="1"/>
  <c r="BA57" i="1"/>
  <c r="BA50" i="1"/>
  <c r="BA61" i="1"/>
  <c r="BA53" i="1"/>
  <c r="BA59" i="1"/>
  <c r="BA51" i="1"/>
  <c r="BA62" i="1"/>
  <c r="BA48" i="1"/>
  <c r="BA54" i="1"/>
  <c r="BA60" i="1"/>
  <c r="BA58" i="1"/>
  <c r="BA47" i="1"/>
  <c r="BA55" i="1"/>
  <c r="BA63" i="1"/>
  <c r="BA5" i="1"/>
  <c r="BA7" i="1"/>
  <c r="BA2" i="1"/>
  <c r="BA6" i="1"/>
  <c r="BA162" i="1"/>
  <c r="BA161" i="1"/>
  <c r="BA22" i="1"/>
  <c r="BA72" i="1"/>
  <c r="BA168" i="1"/>
  <c r="BA167" i="1"/>
  <c r="P143" i="1"/>
  <c r="U143" i="1" s="1"/>
  <c r="AM147" i="1"/>
  <c r="AM299" i="1"/>
  <c r="AN8" i="1" s="1"/>
  <c r="AM425" i="1"/>
  <c r="AN10" i="1" s="1"/>
  <c r="AM55" i="1"/>
  <c r="AM361" i="1"/>
  <c r="AN9" i="1" s="1"/>
  <c r="AM472" i="1"/>
  <c r="AN11" i="1" s="1"/>
  <c r="P146" i="1"/>
  <c r="P147" i="1"/>
  <c r="S269" i="1"/>
  <c r="T255" i="1"/>
  <c r="Y269" i="1"/>
  <c r="S251" i="1"/>
  <c r="S253" i="1"/>
  <c r="AO248" i="1"/>
  <c r="S250" i="1"/>
  <c r="AO254" i="1"/>
  <c r="AO249" i="1"/>
  <c r="AO246" i="1"/>
  <c r="AO251" i="1"/>
  <c r="AO253" i="1"/>
  <c r="AO267" i="1"/>
  <c r="AO245" i="1"/>
  <c r="AO266" i="1"/>
  <c r="V483" i="1"/>
  <c r="AC487" i="1" s="1"/>
  <c r="AB482" i="1"/>
  <c r="AD487" i="1" s="1"/>
  <c r="AQ403" i="1"/>
  <c r="AP480" i="1"/>
  <c r="AQ287" i="1"/>
  <c r="BA158" i="1" s="1"/>
  <c r="AQ435" i="1"/>
  <c r="AQ762" i="1" s="1"/>
  <c r="O761" i="1" s="1"/>
  <c r="AB483" i="1"/>
  <c r="AE487" i="1" s="1"/>
  <c r="AQ529" i="1"/>
  <c r="AQ548" i="1"/>
  <c r="AQ557" i="1"/>
  <c r="AQ551" i="1"/>
  <c r="AQ555" i="1"/>
  <c r="AQ550" i="1"/>
  <c r="AQ554" i="1"/>
  <c r="AQ549" i="1"/>
  <c r="AT653" i="1"/>
  <c r="AT652" i="1"/>
  <c r="AT651" i="1"/>
  <c r="AV647" i="1"/>
  <c r="AV646" i="1"/>
  <c r="AV645" i="1"/>
  <c r="AP644" i="1"/>
  <c r="AS653" i="1"/>
  <c r="AS652" i="1"/>
  <c r="AS651" i="1"/>
  <c r="AU647" i="1"/>
  <c r="AU646" i="1"/>
  <c r="AU645" i="1"/>
  <c r="AT647" i="1"/>
  <c r="AT646" i="1"/>
  <c r="AT645" i="1"/>
  <c r="AS647" i="1"/>
  <c r="AS646" i="1"/>
  <c r="AS645" i="1"/>
  <c r="AV659" i="1"/>
  <c r="AV658" i="1"/>
  <c r="AV657" i="1"/>
  <c r="AP656" i="1"/>
  <c r="AU659" i="1"/>
  <c r="AU658" i="1"/>
  <c r="AU657" i="1"/>
  <c r="AT659" i="1"/>
  <c r="AT658" i="1"/>
  <c r="AT657" i="1"/>
  <c r="AV653" i="1"/>
  <c r="AV652" i="1"/>
  <c r="AV651" i="1"/>
  <c r="AP650" i="1"/>
  <c r="AS659" i="1"/>
  <c r="AS658" i="1"/>
  <c r="AS657" i="1"/>
  <c r="AU653" i="1"/>
  <c r="AU652" i="1"/>
  <c r="AU651" i="1"/>
  <c r="AQ317" i="1"/>
  <c r="AQ586" i="1"/>
  <c r="AQ582" i="1"/>
  <c r="AR585" i="1"/>
  <c r="AQ585" i="1"/>
  <c r="AR584" i="1"/>
  <c r="AQ584" i="1"/>
  <c r="AR583" i="1"/>
  <c r="AQ583" i="1"/>
  <c r="AR586" i="1"/>
  <c r="AR582" i="1"/>
  <c r="AQ607" i="1"/>
  <c r="AQ599" i="1"/>
  <c r="AQ591" i="1"/>
  <c r="AQ590" i="1"/>
  <c r="AQ603" i="1"/>
  <c r="AQ595" i="1"/>
  <c r="AQ589" i="1"/>
  <c r="AQ592" i="1"/>
  <c r="AN279" i="1"/>
  <c r="B312" i="1" s="1"/>
  <c r="AY349" i="1"/>
  <c r="AN563" i="1"/>
  <c r="AN612" i="1"/>
  <c r="AQ612" i="1" s="1"/>
  <c r="AN580" i="1"/>
  <c r="AW338" i="1"/>
  <c r="AN446" i="1"/>
  <c r="AN283" i="1"/>
  <c r="B317" i="1" s="1"/>
  <c r="AP831" i="1"/>
  <c r="AV808" i="1"/>
  <c r="AP805" i="1"/>
  <c r="AP802" i="1"/>
  <c r="AP812" i="1"/>
  <c r="AP794" i="1"/>
  <c r="AP821" i="1"/>
  <c r="AP843" i="1"/>
  <c r="AP800" i="1"/>
  <c r="AV805" i="1"/>
  <c r="AV806" i="1"/>
  <c r="AP815" i="1"/>
  <c r="AP837" i="1"/>
  <c r="AP809" i="1"/>
  <c r="AP825" i="1"/>
  <c r="AP797" i="1"/>
  <c r="AP840" i="1"/>
  <c r="AP834" i="1"/>
  <c r="AP793" i="1"/>
  <c r="AV807" i="1"/>
  <c r="AP828" i="1"/>
  <c r="K406" i="34" l="1"/>
  <c r="S406" i="34"/>
  <c r="AN1" i="32"/>
  <c r="AM2" i="34"/>
  <c r="AM3" i="34" s="1"/>
  <c r="AM4" i="34" s="1"/>
  <c r="AM5" i="34" s="1"/>
  <c r="AM6" i="34" s="1"/>
  <c r="AM7" i="34" s="1"/>
  <c r="AM8" i="34" s="1"/>
  <c r="AM9" i="34" s="1"/>
  <c r="AM10" i="34" s="1"/>
  <c r="AM11" i="34" s="1"/>
  <c r="AM12" i="34" s="1"/>
  <c r="AM13" i="34" s="1"/>
  <c r="AM14" i="34" s="1"/>
  <c r="AM15" i="34" s="1"/>
  <c r="AM16" i="34" s="1"/>
  <c r="AM17" i="34" s="1"/>
  <c r="AM18" i="34" s="1"/>
  <c r="AM19" i="34" s="1"/>
  <c r="AM20" i="34" s="1"/>
  <c r="AM21" i="34" s="1"/>
  <c r="AM22" i="34" s="1"/>
  <c r="AM23" i="34" s="1"/>
  <c r="AM24" i="34" s="1"/>
  <c r="AM25" i="34" s="1"/>
  <c r="AM26" i="34" s="1"/>
  <c r="AM27" i="34" s="1"/>
  <c r="AM28" i="34" s="1"/>
  <c r="AM29" i="34" s="1"/>
  <c r="AM30" i="34" s="1"/>
  <c r="AM31" i="34" s="1"/>
  <c r="AM34" i="34" s="1"/>
  <c r="AM35" i="34" s="1"/>
  <c r="AM36" i="34" s="1"/>
  <c r="AM37" i="34" s="1"/>
  <c r="AM38" i="34" s="1"/>
  <c r="AM39" i="34" s="1"/>
  <c r="AM40" i="34" s="1"/>
  <c r="AM41" i="34" s="1"/>
  <c r="AM42" i="34" s="1"/>
  <c r="AM43" i="34" s="1"/>
  <c r="AM44" i="34" s="1"/>
  <c r="AM45" i="34" s="1"/>
  <c r="AM46" i="34" s="1"/>
  <c r="AM47" i="34" s="1"/>
  <c r="AM48" i="34" s="1"/>
  <c r="AM49" i="34" s="1"/>
  <c r="AM50" i="34" s="1"/>
  <c r="A3" i="37"/>
  <c r="AM118" i="37"/>
  <c r="AM119" i="37" s="1"/>
  <c r="AN4" i="37"/>
  <c r="AM2" i="1"/>
  <c r="AM3" i="1" s="1"/>
  <c r="AM4" i="1" s="1"/>
  <c r="K36" i="34"/>
  <c r="K401" i="34"/>
  <c r="S407" i="34"/>
  <c r="AF37" i="34"/>
  <c r="K407" i="34"/>
  <c r="S37" i="34"/>
  <c r="AM240" i="32"/>
  <c r="AM241" i="32" s="1"/>
  <c r="AM242" i="32" s="1"/>
  <c r="AM243" i="32" s="1"/>
  <c r="AM244" i="32" s="1"/>
  <c r="AM245" i="32" s="1"/>
  <c r="AM246" i="32" s="1"/>
  <c r="AM247" i="32" s="1"/>
  <c r="AM248" i="32" s="1"/>
  <c r="AM249" i="32" s="1"/>
  <c r="AM250" i="32" s="1"/>
  <c r="AM251" i="32" s="1"/>
  <c r="AM252" i="32" s="1"/>
  <c r="AM253" i="32" s="1"/>
  <c r="AM254" i="32" s="1"/>
  <c r="AM255" i="32" s="1"/>
  <c r="AM256" i="32" s="1"/>
  <c r="AM257" i="32" s="1"/>
  <c r="AM258" i="32" s="1"/>
  <c r="AM259" i="32" s="1"/>
  <c r="AM260" i="32" s="1"/>
  <c r="AM261" i="32" s="1"/>
  <c r="AM262" i="32" s="1"/>
  <c r="AM263" i="32" s="1"/>
  <c r="AM264" i="32" s="1"/>
  <c r="AM265" i="32" s="1"/>
  <c r="AM266" i="32" s="1"/>
  <c r="AM267" i="32" s="1"/>
  <c r="AM268" i="32" s="1"/>
  <c r="AM269" i="32" s="1"/>
  <c r="AM270" i="32" s="1"/>
  <c r="AM271" i="32" s="1"/>
  <c r="AM272" i="32" s="1"/>
  <c r="AM273" i="32" s="1"/>
  <c r="AM274" i="32" s="1"/>
  <c r="AM275" i="32" s="1"/>
  <c r="AM276" i="32" s="1"/>
  <c r="AM277" i="32" s="1"/>
  <c r="AM278" i="32" s="1"/>
  <c r="AM279" i="32" s="1"/>
  <c r="AM280" i="32" s="1"/>
  <c r="AM281" i="32" s="1"/>
  <c r="AM282" i="32" s="1"/>
  <c r="AM283" i="32" s="1"/>
  <c r="AM284" i="32" s="1"/>
  <c r="AM285" i="32" s="1"/>
  <c r="AM286" i="32" s="1"/>
  <c r="AM287" i="32" s="1"/>
  <c r="AM288" i="32" s="1"/>
  <c r="AM289" i="32" s="1"/>
  <c r="AM290" i="32" s="1"/>
  <c r="AM291" i="32" s="1"/>
  <c r="AM292" i="32" s="1"/>
  <c r="AM293" i="32" s="1"/>
  <c r="AM294" i="32" s="1"/>
  <c r="AM295" i="32" s="1"/>
  <c r="AN7" i="32"/>
  <c r="AM186" i="32"/>
  <c r="AM187" i="32" s="1"/>
  <c r="AM188" i="32" s="1"/>
  <c r="AM189" i="32" s="1"/>
  <c r="AM190" i="32" s="1"/>
  <c r="AM191" i="32" s="1"/>
  <c r="AM192" i="32" s="1"/>
  <c r="AM193" i="32" s="1"/>
  <c r="AM194" i="32" s="1"/>
  <c r="AM195" i="32" s="1"/>
  <c r="AM196" i="32" s="1"/>
  <c r="AM197" i="32" s="1"/>
  <c r="AM198" i="32" s="1"/>
  <c r="AM199" i="32" s="1"/>
  <c r="AM200" i="32" s="1"/>
  <c r="AM201" i="32" s="1"/>
  <c r="AM202" i="32" s="1"/>
  <c r="AM203" i="32" s="1"/>
  <c r="AM204" i="32" s="1"/>
  <c r="AM205" i="32" s="1"/>
  <c r="AM206" i="32" s="1"/>
  <c r="AM207" i="32" s="1"/>
  <c r="AM208" i="32" s="1"/>
  <c r="AM209" i="32" s="1"/>
  <c r="AM210" i="32" s="1"/>
  <c r="AM211" i="32" s="1"/>
  <c r="AM212" i="32" s="1"/>
  <c r="AM213" i="32" s="1"/>
  <c r="AM214" i="32" s="1"/>
  <c r="AM215" i="32" s="1"/>
  <c r="AM216" i="32" s="1"/>
  <c r="AM217" i="32" s="1"/>
  <c r="AM218" i="32" s="1"/>
  <c r="AM219" i="32" s="1"/>
  <c r="AM220" i="32" s="1"/>
  <c r="AM221" i="32" s="1"/>
  <c r="AM222" i="32" s="1"/>
  <c r="AM223" i="32" s="1"/>
  <c r="AM224" i="32" s="1"/>
  <c r="AM225" i="32" s="1"/>
  <c r="AM226" i="32" s="1"/>
  <c r="AM227" i="32" s="1"/>
  <c r="AM228" i="32" s="1"/>
  <c r="AM229" i="32" s="1"/>
  <c r="AM230" i="32" s="1"/>
  <c r="AM231" i="32" s="1"/>
  <c r="AM232" i="32" s="1"/>
  <c r="AM233" i="32" s="1"/>
  <c r="AM234" i="32" s="1"/>
  <c r="AM235" i="32" s="1"/>
  <c r="AM236" i="32" s="1"/>
  <c r="AM237" i="32" s="1"/>
  <c r="AM238" i="32" s="1"/>
  <c r="AN6" i="32"/>
  <c r="AO1" i="1"/>
  <c r="AN341" i="1"/>
  <c r="AN340" i="1"/>
  <c r="AN297" i="1"/>
  <c r="AN320" i="1"/>
  <c r="AN314" i="1"/>
  <c r="AQ314" i="1" s="1"/>
  <c r="AN310" i="1"/>
  <c r="AQ310" i="1" s="1"/>
  <c r="AN293" i="1"/>
  <c r="AN285" i="1"/>
  <c r="AN298" i="1"/>
  <c r="AN312" i="1"/>
  <c r="AQ312" i="1" s="1"/>
  <c r="AN338" i="1"/>
  <c r="AN295" i="1"/>
  <c r="AN321" i="1"/>
  <c r="AN313" i="1"/>
  <c r="AQ313" i="1" s="1"/>
  <c r="AN309" i="1"/>
  <c r="AQ309" i="1" s="1"/>
  <c r="AN289" i="1"/>
  <c r="AN286" i="1"/>
  <c r="AN318" i="1"/>
  <c r="AN290" i="1"/>
  <c r="AN339" i="1"/>
  <c r="AN296" i="1"/>
  <c r="AN319" i="1"/>
  <c r="AN315" i="1"/>
  <c r="AQ315" i="1" s="1"/>
  <c r="AN311" i="1"/>
  <c r="AQ311" i="1" s="1"/>
  <c r="AN292" i="1"/>
  <c r="AN284" i="1"/>
  <c r="AN280" i="1"/>
  <c r="AN281" i="1"/>
  <c r="AN282" i="1"/>
  <c r="AM365" i="1"/>
  <c r="AM364" i="1"/>
  <c r="AM302" i="1"/>
  <c r="AM303" i="1"/>
  <c r="AM854" i="1"/>
  <c r="AM855" i="1" s="1"/>
  <c r="AM856" i="1" s="1"/>
  <c r="AM857" i="1" s="1"/>
  <c r="AM858" i="1" s="1"/>
  <c r="AM859" i="1" s="1"/>
  <c r="AM860" i="1" s="1"/>
  <c r="AM861" i="1" s="1"/>
  <c r="AM862" i="1" s="1"/>
  <c r="AM863" i="1" s="1"/>
  <c r="AM864" i="1" s="1"/>
  <c r="AM865" i="1" s="1"/>
  <c r="AM866" i="1" s="1"/>
  <c r="AM867" i="1" s="1"/>
  <c r="AM868" i="1" s="1"/>
  <c r="AM869" i="1" s="1"/>
  <c r="AM870" i="1" s="1"/>
  <c r="AM871" i="1" s="1"/>
  <c r="AM872" i="1" s="1"/>
  <c r="AM873" i="1" s="1"/>
  <c r="AM874" i="1" s="1"/>
  <c r="AM875" i="1" s="1"/>
  <c r="AM876" i="1" s="1"/>
  <c r="AM877" i="1" s="1"/>
  <c r="AM878" i="1" s="1"/>
  <c r="AM879" i="1" s="1"/>
  <c r="AM880" i="1" s="1"/>
  <c r="AM881" i="1" s="1"/>
  <c r="AM882" i="1" s="1"/>
  <c r="AM883" i="1" s="1"/>
  <c r="AM884" i="1" s="1"/>
  <c r="AM885" i="1" s="1"/>
  <c r="AM886" i="1" s="1"/>
  <c r="AM887" i="1" s="1"/>
  <c r="AM888" i="1" s="1"/>
  <c r="AM889" i="1" s="1"/>
  <c r="AM890" i="1" s="1"/>
  <c r="AM891" i="1" s="1"/>
  <c r="AM892" i="1" s="1"/>
  <c r="AM893" i="1" s="1"/>
  <c r="AM894" i="1" s="1"/>
  <c r="AM895" i="1" s="1"/>
  <c r="AM896" i="1" s="1"/>
  <c r="AM426" i="1"/>
  <c r="AM427" i="1" s="1"/>
  <c r="AM428" i="1" s="1"/>
  <c r="AM429" i="1" s="1"/>
  <c r="AM430" i="1" s="1"/>
  <c r="AM431" i="1" s="1"/>
  <c r="AM432" i="1" s="1"/>
  <c r="AM433" i="1" s="1"/>
  <c r="AM434" i="1" s="1"/>
  <c r="AM435" i="1" s="1"/>
  <c r="AM436" i="1" s="1"/>
  <c r="AM437" i="1" s="1"/>
  <c r="AM438" i="1" s="1"/>
  <c r="AM439" i="1" s="1"/>
  <c r="AM440" i="1" s="1"/>
  <c r="AM441" i="1" s="1"/>
  <c r="AM442" i="1" s="1"/>
  <c r="AM443" i="1" s="1"/>
  <c r="AM444" i="1" s="1"/>
  <c r="AM445" i="1" s="1"/>
  <c r="AM446" i="1" s="1"/>
  <c r="AM447" i="1" s="1"/>
  <c r="AM448" i="1" s="1"/>
  <c r="AM449" i="1" s="1"/>
  <c r="AM450" i="1" s="1"/>
  <c r="AM451" i="1" s="1"/>
  <c r="AM452" i="1" s="1"/>
  <c r="AM453" i="1" s="1"/>
  <c r="AM454" i="1" s="1"/>
  <c r="AM455" i="1" s="1"/>
  <c r="AM456" i="1" s="1"/>
  <c r="AM457" i="1" s="1"/>
  <c r="AM458" i="1" s="1"/>
  <c r="AM459" i="1" s="1"/>
  <c r="AM460" i="1" s="1"/>
  <c r="AM461" i="1" s="1"/>
  <c r="AM462" i="1" s="1"/>
  <c r="AM463" i="1" s="1"/>
  <c r="AM464" i="1" s="1"/>
  <c r="AM465" i="1" s="1"/>
  <c r="AM466" i="1" s="1"/>
  <c r="AM467" i="1" s="1"/>
  <c r="AM468" i="1" s="1"/>
  <c r="AM469" i="1" s="1"/>
  <c r="AM470" i="1" s="1"/>
  <c r="AM471" i="1" s="1"/>
  <c r="AM300" i="1"/>
  <c r="AM301" i="1" s="1"/>
  <c r="AM473" i="1"/>
  <c r="AM474" i="1" s="1"/>
  <c r="AM475" i="1" s="1"/>
  <c r="AM476" i="1" s="1"/>
  <c r="AM477" i="1" s="1"/>
  <c r="AM478" i="1" s="1"/>
  <c r="AM479" i="1" s="1"/>
  <c r="AM480" i="1" s="1"/>
  <c r="AM481" i="1" s="1"/>
  <c r="AM482" i="1" s="1"/>
  <c r="AM483" i="1" s="1"/>
  <c r="AM484" i="1" s="1"/>
  <c r="AM485" i="1" s="1"/>
  <c r="AM486" i="1" s="1"/>
  <c r="AM487" i="1" s="1"/>
  <c r="AM488" i="1" s="1"/>
  <c r="AM489" i="1" s="1"/>
  <c r="AM490" i="1" s="1"/>
  <c r="AM491" i="1" s="1"/>
  <c r="AM492" i="1" s="1"/>
  <c r="AM493" i="1" s="1"/>
  <c r="AM494" i="1" s="1"/>
  <c r="AM495" i="1" s="1"/>
  <c r="AM496" i="1" s="1"/>
  <c r="AM497" i="1" s="1"/>
  <c r="AM498" i="1" s="1"/>
  <c r="AM499" i="1" s="1"/>
  <c r="AM500" i="1" s="1"/>
  <c r="AM501" i="1" s="1"/>
  <c r="AM502" i="1" s="1"/>
  <c r="AM503" i="1" s="1"/>
  <c r="AM504" i="1" s="1"/>
  <c r="AM505" i="1" s="1"/>
  <c r="AM506" i="1" s="1"/>
  <c r="AM507" i="1" s="1"/>
  <c r="AM508" i="1" s="1"/>
  <c r="AM509" i="1" s="1"/>
  <c r="AM510" i="1" s="1"/>
  <c r="AM511" i="1" s="1"/>
  <c r="AM512" i="1" s="1"/>
  <c r="AM513" i="1" s="1"/>
  <c r="AM514" i="1" s="1"/>
  <c r="AM515" i="1" s="1"/>
  <c r="AM516" i="1" s="1"/>
  <c r="AM517" i="1" s="1"/>
  <c r="AM518" i="1" s="1"/>
  <c r="AM519" i="1" s="1"/>
  <c r="AM520" i="1" s="1"/>
  <c r="AM521" i="1" s="1"/>
  <c r="AM522" i="1" s="1"/>
  <c r="AM523" i="1" s="1"/>
  <c r="AM524" i="1" s="1"/>
  <c r="AM525" i="1" s="1"/>
  <c r="AM526" i="1" s="1"/>
  <c r="AM527" i="1" s="1"/>
  <c r="AM528" i="1" s="1"/>
  <c r="AM529" i="1" s="1"/>
  <c r="AM530" i="1" s="1"/>
  <c r="AM531" i="1" s="1"/>
  <c r="AM532" i="1" s="1"/>
  <c r="AM533" i="1" s="1"/>
  <c r="AM534" i="1" s="1"/>
  <c r="AM362" i="1"/>
  <c r="AM363" i="1" s="1"/>
  <c r="AM56" i="1"/>
  <c r="AQ772" i="1"/>
  <c r="O773" i="1" s="1"/>
  <c r="AQ778" i="1"/>
  <c r="O778" i="1" s="1"/>
  <c r="AR580" i="1"/>
  <c r="AQ580" i="1"/>
  <c r="AQ356" i="1"/>
  <c r="AP351" i="1"/>
  <c r="AP356" i="1"/>
  <c r="AQ353" i="1"/>
  <c r="AQ348" i="1"/>
  <c r="AP353" i="1"/>
  <c r="AQ350" i="1"/>
  <c r="AQ358" i="1"/>
  <c r="AQ355" i="1"/>
  <c r="AP350" i="1"/>
  <c r="AP355" i="1"/>
  <c r="AQ352" i="1"/>
  <c r="AQ357" i="1"/>
  <c r="AP352" i="1"/>
  <c r="AP357" i="1"/>
  <c r="AQ354" i="1"/>
  <c r="AQ349" i="1"/>
  <c r="AP354" i="1"/>
  <c r="AQ351" i="1"/>
  <c r="AQ572" i="1"/>
  <c r="AQ567" i="1"/>
  <c r="AQ565" i="1"/>
  <c r="AQ574" i="1"/>
  <c r="AR569" i="1"/>
  <c r="AQ569" i="1"/>
  <c r="AQ564" i="1"/>
  <c r="AR573" i="1"/>
  <c r="AQ571" i="1"/>
  <c r="AR566" i="1"/>
  <c r="AQ573" i="1"/>
  <c r="AQ566" i="1"/>
  <c r="AR570" i="1"/>
  <c r="AQ568" i="1"/>
  <c r="AQ570" i="1"/>
  <c r="AR572" i="1"/>
  <c r="AR567" i="1"/>
  <c r="C542" i="1"/>
  <c r="AQ447" i="1"/>
  <c r="AW809" i="1"/>
  <c r="AY338" i="1"/>
  <c r="AY340" i="1"/>
  <c r="H515" i="1"/>
  <c r="H315" i="1"/>
  <c r="H482" i="1"/>
  <c r="H379" i="1"/>
  <c r="H378" i="1"/>
  <c r="H481" i="1"/>
  <c r="H377" i="1"/>
  <c r="H516" i="1"/>
  <c r="H434" i="1"/>
  <c r="AM120" i="37" l="1"/>
  <c r="AQ289" i="1"/>
  <c r="BA159" i="1" s="1"/>
  <c r="AQ292" i="1"/>
  <c r="BA160" i="1" s="1"/>
  <c r="AQ280" i="1"/>
  <c r="AQ284" i="1"/>
  <c r="BA157" i="1" s="1"/>
  <c r="AQ318" i="1"/>
  <c r="BA179" i="1" s="1"/>
  <c r="AM366" i="1"/>
  <c r="AM367" i="1" s="1"/>
  <c r="AM368" i="1" s="1"/>
  <c r="AM369" i="1" s="1"/>
  <c r="AM370" i="1" s="1"/>
  <c r="AM371" i="1" s="1"/>
  <c r="AM372" i="1" s="1"/>
  <c r="AM373" i="1" s="1"/>
  <c r="AM374" i="1" s="1"/>
  <c r="AM375" i="1" s="1"/>
  <c r="AM376" i="1" s="1"/>
  <c r="AM377" i="1" s="1"/>
  <c r="AM378" i="1" s="1"/>
  <c r="AM379" i="1" s="1"/>
  <c r="AM380" i="1" s="1"/>
  <c r="AM381" i="1" s="1"/>
  <c r="AM382" i="1" s="1"/>
  <c r="AM383" i="1" s="1"/>
  <c r="AM384" i="1" s="1"/>
  <c r="AM385" i="1" s="1"/>
  <c r="AM386" i="1" s="1"/>
  <c r="AM387" i="1" s="1"/>
  <c r="AM388" i="1" s="1"/>
  <c r="AM389" i="1" s="1"/>
  <c r="AM390" i="1" s="1"/>
  <c r="AM391" i="1" s="1"/>
  <c r="AM392" i="1" s="1"/>
  <c r="AM393" i="1" s="1"/>
  <c r="AM394" i="1" s="1"/>
  <c r="AM395" i="1" s="1"/>
  <c r="AM396" i="1" s="1"/>
  <c r="AM397" i="1" s="1"/>
  <c r="AM398" i="1" s="1"/>
  <c r="AM399" i="1" s="1"/>
  <c r="AM400" i="1" s="1"/>
  <c r="AM401" i="1" s="1"/>
  <c r="AM402" i="1" s="1"/>
  <c r="AM403" i="1" s="1"/>
  <c r="AM404" i="1" s="1"/>
  <c r="AM405" i="1" s="1"/>
  <c r="AM406" i="1" s="1"/>
  <c r="AM407" i="1" s="1"/>
  <c r="AM408" i="1" s="1"/>
  <c r="AM409" i="1" s="1"/>
  <c r="AM410" i="1" s="1"/>
  <c r="AM411" i="1" s="1"/>
  <c r="AM412" i="1" s="1"/>
  <c r="AM413" i="1" s="1"/>
  <c r="AM414" i="1" s="1"/>
  <c r="AM415" i="1" s="1"/>
  <c r="AM416" i="1" s="1"/>
  <c r="AM417" i="1" s="1"/>
  <c r="AM418" i="1" s="1"/>
  <c r="AM419" i="1" s="1"/>
  <c r="AM420" i="1" s="1"/>
  <c r="AM421" i="1" s="1"/>
  <c r="AM422" i="1" s="1"/>
  <c r="AM423" i="1" s="1"/>
  <c r="AM424" i="1" s="1"/>
  <c r="AM304" i="1"/>
  <c r="AM305" i="1" s="1"/>
  <c r="AM306" i="1" s="1"/>
  <c r="AM307" i="1" s="1"/>
  <c r="AM308" i="1" s="1"/>
  <c r="AM309" i="1" s="1"/>
  <c r="AM310" i="1" s="1"/>
  <c r="AM311" i="1" s="1"/>
  <c r="AM312" i="1" s="1"/>
  <c r="AM313" i="1" s="1"/>
  <c r="AM314" i="1" s="1"/>
  <c r="AM315" i="1" s="1"/>
  <c r="AM316" i="1" s="1"/>
  <c r="AM317" i="1" s="1"/>
  <c r="AM318" i="1" s="1"/>
  <c r="AM319" i="1" s="1"/>
  <c r="AM320" i="1" s="1"/>
  <c r="AM321" i="1" s="1"/>
  <c r="AM322" i="1" s="1"/>
  <c r="AM323" i="1" s="1"/>
  <c r="AM324" i="1" s="1"/>
  <c r="AM325" i="1" s="1"/>
  <c r="AM326" i="1" s="1"/>
  <c r="AM327" i="1" s="1"/>
  <c r="AM328" i="1" s="1"/>
  <c r="AM329" i="1" s="1"/>
  <c r="AM330" i="1" s="1"/>
  <c r="AM331" i="1" s="1"/>
  <c r="AM332" i="1" s="1"/>
  <c r="AM333" i="1" s="1"/>
  <c r="AM334" i="1" s="1"/>
  <c r="AM335" i="1" s="1"/>
  <c r="AM336" i="1" s="1"/>
  <c r="AM337" i="1" s="1"/>
  <c r="AM338" i="1" s="1"/>
  <c r="AM339" i="1" s="1"/>
  <c r="AM340" i="1" s="1"/>
  <c r="AM341" i="1" s="1"/>
  <c r="AM342" i="1" s="1"/>
  <c r="AM343" i="1" s="1"/>
  <c r="AM344" i="1" s="1"/>
  <c r="AM345" i="1" s="1"/>
  <c r="AM346" i="1" s="1"/>
  <c r="AM347" i="1" s="1"/>
  <c r="AM348" i="1" s="1"/>
  <c r="AM349" i="1" s="1"/>
  <c r="AM350" i="1" s="1"/>
  <c r="AM351" i="1" s="1"/>
  <c r="AM352" i="1" s="1"/>
  <c r="AM353" i="1" s="1"/>
  <c r="AM354" i="1" s="1"/>
  <c r="AM355" i="1" s="1"/>
  <c r="AM356" i="1" s="1"/>
  <c r="AM357" i="1" s="1"/>
  <c r="AM358" i="1" s="1"/>
  <c r="AM359" i="1" s="1"/>
  <c r="AM360" i="1" s="1"/>
  <c r="AM792" i="1"/>
  <c r="AM793" i="1" s="1"/>
  <c r="AM794" i="1" s="1"/>
  <c r="AM795" i="1" s="1"/>
  <c r="AM796" i="1" s="1"/>
  <c r="AM797" i="1" s="1"/>
  <c r="AM798" i="1" s="1"/>
  <c r="AM799" i="1" s="1"/>
  <c r="AM800" i="1" s="1"/>
  <c r="AM801" i="1" s="1"/>
  <c r="AM802" i="1" s="1"/>
  <c r="AM803" i="1" s="1"/>
  <c r="AM804" i="1" s="1"/>
  <c r="AM805" i="1" s="1"/>
  <c r="AM806" i="1" s="1"/>
  <c r="AM807" i="1" s="1"/>
  <c r="AM808" i="1" s="1"/>
  <c r="AM809" i="1" s="1"/>
  <c r="AM810" i="1" s="1"/>
  <c r="AM811" i="1" s="1"/>
  <c r="AM812" i="1" s="1"/>
  <c r="AM813" i="1" s="1"/>
  <c r="AM814" i="1" s="1"/>
  <c r="AM815" i="1" s="1"/>
  <c r="AM816" i="1" s="1"/>
  <c r="AM817" i="1" s="1"/>
  <c r="AM818" i="1" s="1"/>
  <c r="AM819" i="1" s="1"/>
  <c r="AM820" i="1" s="1"/>
  <c r="AM821" i="1" s="1"/>
  <c r="AM822" i="1" s="1"/>
  <c r="AM823" i="1" s="1"/>
  <c r="AM824" i="1" s="1"/>
  <c r="AM825" i="1" s="1"/>
  <c r="AM826" i="1" s="1"/>
  <c r="AM827" i="1" s="1"/>
  <c r="AM828" i="1" s="1"/>
  <c r="AM829" i="1" s="1"/>
  <c r="AM830" i="1" s="1"/>
  <c r="AM831" i="1" s="1"/>
  <c r="AM832" i="1" s="1"/>
  <c r="AM833" i="1" s="1"/>
  <c r="AM834" i="1" s="1"/>
  <c r="AM835" i="1" s="1"/>
  <c r="AM836" i="1" s="1"/>
  <c r="AM837" i="1" s="1"/>
  <c r="AM838" i="1" s="1"/>
  <c r="AM839" i="1" s="1"/>
  <c r="AM840" i="1" s="1"/>
  <c r="AM841" i="1" s="1"/>
  <c r="AM842" i="1" s="1"/>
  <c r="AM843" i="1" s="1"/>
  <c r="AM844" i="1" s="1"/>
  <c r="AM845" i="1" s="1"/>
  <c r="AM846" i="1" s="1"/>
  <c r="AM847" i="1" s="1"/>
  <c r="AM848" i="1" s="1"/>
  <c r="AM849" i="1" s="1"/>
  <c r="AM850" i="1" s="1"/>
  <c r="AM851" i="1" s="1"/>
  <c r="AM852" i="1" s="1"/>
  <c r="AM57" i="1"/>
  <c r="AM5" i="1"/>
  <c r="AQ782" i="1"/>
  <c r="O782" i="1" s="1"/>
  <c r="AR359" i="1"/>
  <c r="AQ359" i="1"/>
  <c r="AM123" i="37" l="1"/>
  <c r="AM124" i="37" s="1"/>
  <c r="AM125" i="37" s="1"/>
  <c r="AM126" i="37" s="1"/>
  <c r="AM127" i="37" s="1"/>
  <c r="AM128" i="37" s="1"/>
  <c r="AM129" i="37" s="1"/>
  <c r="AM130" i="37" s="1"/>
  <c r="AM131" i="37" s="1"/>
  <c r="AM132" i="37" s="1"/>
  <c r="AM133" i="37" s="1"/>
  <c r="AM134" i="37" s="1"/>
  <c r="AM135" i="37" s="1"/>
  <c r="AM136" i="37" s="1"/>
  <c r="AM137" i="37" s="1"/>
  <c r="AM138" i="37" s="1"/>
  <c r="AM139" i="37" s="1"/>
  <c r="AM140" i="37" s="1"/>
  <c r="AM141" i="37" s="1"/>
  <c r="AM142" i="37" s="1"/>
  <c r="AM143" i="37" s="1"/>
  <c r="AM144" i="37" s="1"/>
  <c r="AM145" i="37" s="1"/>
  <c r="AM146" i="37" s="1"/>
  <c r="AM147" i="37" s="1"/>
  <c r="AM148" i="37" s="1"/>
  <c r="AM149" i="37" s="1"/>
  <c r="AM150" i="37" s="1"/>
  <c r="AM151" i="37" s="1"/>
  <c r="AM152" i="37" s="1"/>
  <c r="AM153" i="37" s="1"/>
  <c r="AM154" i="37" s="1"/>
  <c r="AM155" i="37" s="1"/>
  <c r="AM156" i="37" s="1"/>
  <c r="AM157" i="37" s="1"/>
  <c r="AM158" i="37" s="1"/>
  <c r="AM159" i="37" s="1"/>
  <c r="AM160" i="37" s="1"/>
  <c r="AM161" i="37" s="1"/>
  <c r="AM162" i="37" s="1"/>
  <c r="AM163" i="37" s="1"/>
  <c r="AM164" i="37" s="1"/>
  <c r="AM165" i="37" s="1"/>
  <c r="AM166" i="37" s="1"/>
  <c r="AM167" i="37" s="1"/>
  <c r="AM168" i="37" s="1"/>
  <c r="AM169" i="37" s="1"/>
  <c r="AM170" i="37" s="1"/>
  <c r="AQ774" i="1"/>
  <c r="AQ773" i="1"/>
  <c r="BA156" i="1"/>
  <c r="AM58" i="1"/>
  <c r="AM6" i="1"/>
  <c r="O772" i="1" l="1"/>
  <c r="J772" i="1"/>
  <c r="AM59" i="1"/>
  <c r="AM7" i="1"/>
  <c r="AM60" i="1" l="1"/>
  <c r="AM8" i="1"/>
  <c r="AM61" i="1" l="1"/>
  <c r="AM9" i="1"/>
  <c r="AM62" i="1" l="1"/>
  <c r="AM10" i="1"/>
  <c r="AM63" i="1" l="1"/>
  <c r="AM11" i="1"/>
  <c r="AM64" i="1" l="1"/>
  <c r="AM12" i="1"/>
  <c r="AM65" i="1" l="1"/>
  <c r="AM13" i="1"/>
  <c r="AM66" i="1" l="1"/>
  <c r="AM14" i="1"/>
  <c r="AM67" i="1" l="1"/>
  <c r="AM15" i="1"/>
  <c r="AM68" i="1" l="1"/>
  <c r="AM16" i="1"/>
  <c r="AM69" i="1" l="1"/>
  <c r="AM17" i="1"/>
  <c r="AM70" i="1" l="1"/>
  <c r="AM71" i="1" s="1"/>
  <c r="AM72" i="1" s="1"/>
  <c r="AM73" i="1" s="1"/>
  <c r="AM74" i="1" s="1"/>
  <c r="AM75" i="1" s="1"/>
  <c r="AM76" i="1" s="1"/>
  <c r="AM77" i="1" s="1"/>
  <c r="AM78" i="1" s="1"/>
  <c r="AM79" i="1" s="1"/>
  <c r="AM80" i="1" s="1"/>
  <c r="AM81" i="1" s="1"/>
  <c r="AM82" i="1" s="1"/>
  <c r="AM83" i="1" s="1"/>
  <c r="AM84" i="1" s="1"/>
  <c r="AM85" i="1" s="1"/>
  <c r="AM86" i="1" s="1"/>
  <c r="AM87" i="1" s="1"/>
  <c r="AM88" i="1" s="1"/>
  <c r="AM89" i="1" s="1"/>
  <c r="AM90" i="1" s="1"/>
  <c r="AM91" i="1" s="1"/>
  <c r="AM92" i="1" s="1"/>
  <c r="AM93" i="1" s="1"/>
  <c r="AM94" i="1" s="1"/>
  <c r="AM95" i="1" s="1"/>
  <c r="AM96" i="1" s="1"/>
  <c r="AM97" i="1" s="1"/>
  <c r="AM98" i="1" s="1"/>
  <c r="AM99" i="1" s="1"/>
  <c r="AM100" i="1" s="1"/>
  <c r="AM101" i="1" s="1"/>
  <c r="AM102" i="1" s="1"/>
  <c r="AM103" i="1" s="1"/>
  <c r="AM104" i="1" s="1"/>
  <c r="AM105" i="1" s="1"/>
  <c r="AM106" i="1" s="1"/>
  <c r="AM107" i="1" s="1"/>
  <c r="AM108" i="1" s="1"/>
  <c r="AM109" i="1" s="1"/>
  <c r="AM110" i="1" s="1"/>
  <c r="AM18" i="1"/>
  <c r="AM19" i="1" s="1"/>
  <c r="AM20" i="1" s="1"/>
  <c r="AM21" i="1" s="1"/>
  <c r="AM22" i="1" s="1"/>
  <c r="AM23" i="1" s="1"/>
  <c r="AM24" i="1" s="1"/>
  <c r="AM25" i="1" s="1"/>
  <c r="AM26" i="1" s="1"/>
  <c r="AM27" i="1" s="1"/>
  <c r="AM28" i="1" s="1"/>
  <c r="AM29" i="1" s="1"/>
  <c r="AM30" i="1" s="1"/>
  <c r="AM31" i="1" s="1"/>
  <c r="AM32" i="1" s="1"/>
  <c r="AM33" i="1" s="1"/>
  <c r="AM34" i="1" s="1"/>
  <c r="AM35" i="1" s="1"/>
  <c r="AM36" i="1" s="1"/>
  <c r="AM37" i="1" s="1"/>
  <c r="AM38" i="1" s="1"/>
  <c r="AM39" i="1" s="1"/>
  <c r="AM40" i="1" s="1"/>
  <c r="AM41" i="1" s="1"/>
  <c r="AM42" i="1" s="1"/>
  <c r="AM43" i="1" s="1"/>
  <c r="AM44" i="1" s="1"/>
  <c r="AM45" i="1" s="1"/>
  <c r="AM46" i="1" s="1"/>
  <c r="AM47" i="1" s="1"/>
  <c r="AM48" i="1" s="1"/>
  <c r="AM49" i="1" s="1"/>
  <c r="AM50" i="1" s="1"/>
  <c r="AM51" i="1" s="1"/>
  <c r="AM52" i="1" s="1"/>
  <c r="AM53" i="1" s="1"/>
</calcChain>
</file>

<file path=xl/sharedStrings.xml><?xml version="1.0" encoding="utf-8"?>
<sst xmlns="http://schemas.openxmlformats.org/spreadsheetml/2006/main" count="10225" uniqueCount="2543">
  <si>
    <t>有</t>
    <rPh sb="0" eb="1">
      <t>アリ</t>
    </rPh>
    <phoneticPr fontId="2"/>
  </si>
  <si>
    <t>無</t>
    <rPh sb="0" eb="1">
      <t>ナ</t>
    </rPh>
    <phoneticPr fontId="2"/>
  </si>
  <si>
    <t>申請済</t>
    <rPh sb="0" eb="2">
      <t>シンセイ</t>
    </rPh>
    <rPh sb="2" eb="3">
      <t>スミ</t>
    </rPh>
    <phoneticPr fontId="2"/>
  </si>
  <si>
    <t>設計住宅性能評価</t>
    <phoneticPr fontId="2"/>
  </si>
  <si>
    <t>）</t>
    <phoneticPr fontId="2"/>
  </si>
  <si>
    <t>ＢＥＬＳに係る評価</t>
    <phoneticPr fontId="2"/>
  </si>
  <si>
    <t>贈与税に係る住宅性能証明書</t>
    <phoneticPr fontId="2"/>
  </si>
  <si>
    <t>年</t>
    <rPh sb="0" eb="1">
      <t>ネン</t>
    </rPh>
    <phoneticPr fontId="2"/>
  </si>
  <si>
    <t>月</t>
    <rPh sb="0" eb="1">
      <t>ツキ</t>
    </rPh>
    <phoneticPr fontId="2"/>
  </si>
  <si>
    <t>日</t>
    <rPh sb="0" eb="1">
      <t>ニチ</t>
    </rPh>
    <phoneticPr fontId="2"/>
  </si>
  <si>
    <t>都市計画区域内</t>
    <phoneticPr fontId="2"/>
  </si>
  <si>
    <t>市街化区域</t>
    <rPh sb="0" eb="3">
      <t>シガイカ</t>
    </rPh>
    <rPh sb="3" eb="5">
      <t>クイキ</t>
    </rPh>
    <phoneticPr fontId="2"/>
  </si>
  <si>
    <t>指定なし</t>
    <phoneticPr fontId="2"/>
  </si>
  <si>
    <t>市街化調整区域</t>
    <rPh sb="0" eb="7">
      <t>シガイカチョウセイクイキ</t>
    </rPh>
    <phoneticPr fontId="2"/>
  </si>
  <si>
    <t>区域区分未設定</t>
    <rPh sb="0" eb="4">
      <t>クイキクブン</t>
    </rPh>
    <rPh sb="4" eb="7">
      <t>ミセッテイ</t>
    </rPh>
    <phoneticPr fontId="2"/>
  </si>
  <si>
    <t>区域区分が定められていない都市計画区域のうち用途地域が定められている土地の区域</t>
    <phoneticPr fontId="2"/>
  </si>
  <si>
    <t>準都市計画区域内</t>
    <rPh sb="0" eb="8">
      <t>ジュントシケイカククイキナイ</t>
    </rPh>
    <phoneticPr fontId="2"/>
  </si>
  <si>
    <t>都市計画区域内区域及び準都市計画区域外</t>
    <rPh sb="7" eb="9">
      <t>クイキ</t>
    </rPh>
    <rPh sb="9" eb="10">
      <t>オヨ</t>
    </rPh>
    <rPh sb="11" eb="16">
      <t>ジュントシケイカク</t>
    </rPh>
    <rPh sb="16" eb="19">
      <t>クイキガイ</t>
    </rPh>
    <phoneticPr fontId="2"/>
  </si>
  <si>
    <t>防火地域</t>
    <rPh sb="0" eb="2">
      <t>ボウカ</t>
    </rPh>
    <rPh sb="2" eb="4">
      <t>チイキ</t>
    </rPh>
    <phoneticPr fontId="2"/>
  </si>
  <si>
    <t>準防火地域</t>
    <rPh sb="0" eb="1">
      <t>ジュン</t>
    </rPh>
    <rPh sb="1" eb="5">
      <t>ボウカチイキ</t>
    </rPh>
    <phoneticPr fontId="2"/>
  </si>
  <si>
    <t>ｍ２</t>
    <phoneticPr fontId="2"/>
  </si>
  <si>
    <t>指定なし</t>
    <rPh sb="0" eb="2">
      <t>シテイ</t>
    </rPh>
    <phoneticPr fontId="2"/>
  </si>
  <si>
    <t>区域区分が定められていない都市計画区域のうち用途地域が定められている土地の区域</t>
  </si>
  <si>
    <t>給与住宅</t>
    <phoneticPr fontId="2"/>
  </si>
  <si>
    <t>分譲住宅</t>
    <phoneticPr fontId="2"/>
  </si>
  <si>
    <t>造</t>
    <rPh sb="0" eb="1">
      <t>ゾウ</t>
    </rPh>
    <phoneticPr fontId="2"/>
  </si>
  <si>
    <t>ｍ</t>
    <phoneticPr fontId="2"/>
  </si>
  <si>
    <t>戸</t>
    <rPh sb="0" eb="1">
      <t>コ</t>
    </rPh>
    <phoneticPr fontId="2"/>
  </si>
  <si>
    <t>その他</t>
    <rPh sb="2" eb="3">
      <t>タ</t>
    </rPh>
    <phoneticPr fontId="2"/>
  </si>
  <si>
    <t>一戸建ての住宅</t>
    <rPh sb="0" eb="3">
      <t>イッコダ</t>
    </rPh>
    <rPh sb="5" eb="7">
      <t>ジュウタク</t>
    </rPh>
    <phoneticPr fontId="2"/>
  </si>
  <si>
    <t>非住宅建築物</t>
    <rPh sb="0" eb="3">
      <t>ヒジュウタク</t>
    </rPh>
    <rPh sb="3" eb="6">
      <t>ケンチクブツ</t>
    </rPh>
    <phoneticPr fontId="2"/>
  </si>
  <si>
    <t>共同住宅等</t>
    <rPh sb="0" eb="4">
      <t>キョウドウジュウタク</t>
    </rPh>
    <rPh sb="4" eb="5">
      <t>トウ</t>
    </rPh>
    <phoneticPr fontId="2"/>
  </si>
  <si>
    <t>複合建築物</t>
    <rPh sb="0" eb="2">
      <t>フクゴウ</t>
    </rPh>
    <rPh sb="2" eb="5">
      <t>ケンチクブツ</t>
    </rPh>
    <phoneticPr fontId="2"/>
  </si>
  <si>
    <t>持家</t>
    <rPh sb="0" eb="2">
      <t>モチイエ</t>
    </rPh>
    <phoneticPr fontId="2"/>
  </si>
  <si>
    <t>給与住宅</t>
    <rPh sb="0" eb="2">
      <t>キュウヨ</t>
    </rPh>
    <rPh sb="2" eb="4">
      <t>ジュウタク</t>
    </rPh>
    <phoneticPr fontId="2"/>
  </si>
  <si>
    <t>分譲住宅</t>
    <rPh sb="0" eb="4">
      <t>ブンジョウジュウタク</t>
    </rPh>
    <phoneticPr fontId="2"/>
  </si>
  <si>
    <t>※</t>
    <phoneticPr fontId="2"/>
  </si>
  <si>
    <t>(</t>
    <phoneticPr fontId="2"/>
  </si>
  <si>
    <t>号</t>
    <rPh sb="0" eb="1">
      <t>ゴウ</t>
    </rPh>
    <phoneticPr fontId="2"/>
  </si>
  <si>
    <t>委　　　　任　　　　状</t>
    <rPh sb="0" eb="1">
      <t>イ</t>
    </rPh>
    <rPh sb="5" eb="6">
      <t>ニン</t>
    </rPh>
    <rPh sb="10" eb="11">
      <t>ジョウ</t>
    </rPh>
    <phoneticPr fontId="5"/>
  </si>
  <si>
    <t>年</t>
    <rPh sb="0" eb="1">
      <t>ネン</t>
    </rPh>
    <phoneticPr fontId="5"/>
  </si>
  <si>
    <t>月</t>
    <rPh sb="0" eb="1">
      <t>ツキ</t>
    </rPh>
    <phoneticPr fontId="5"/>
  </si>
  <si>
    <t>日</t>
    <phoneticPr fontId="2"/>
  </si>
  <si>
    <t>一般財団法人ベターリビング</t>
    <rPh sb="0" eb="2">
      <t>イッパン</t>
    </rPh>
    <rPh sb="2" eb="4">
      <t>ザイダン</t>
    </rPh>
    <rPh sb="4" eb="6">
      <t>ホウジン</t>
    </rPh>
    <phoneticPr fontId="5"/>
  </si>
  <si>
    <t>申請者の氏名または名称</t>
    <rPh sb="0" eb="3">
      <t>シンセイシャ</t>
    </rPh>
    <rPh sb="4" eb="6">
      <t>シメイ</t>
    </rPh>
    <rPh sb="9" eb="11">
      <t>メイショウ</t>
    </rPh>
    <phoneticPr fontId="5"/>
  </si>
  <si>
    <t>代表者の氏名</t>
    <rPh sb="0" eb="3">
      <t>ダイヒョウシャ</t>
    </rPh>
    <rPh sb="4" eb="6">
      <t>シメイ</t>
    </rPh>
    <phoneticPr fontId="5"/>
  </si>
  <si>
    <t>　私は次の代理者を代理人と定め、下記建築物に係る「住宅の品質確保の促進等に関する法律」及び「長期優良住宅の普及の促進に関する法律」、「都市の低炭素化の促進に関する法律」に基づく手続きに関する一切の権限を委任します。</t>
    <rPh sb="1" eb="2">
      <t>ワタシ</t>
    </rPh>
    <rPh sb="3" eb="4">
      <t>ツギ</t>
    </rPh>
    <rPh sb="5" eb="7">
      <t>ダイリ</t>
    </rPh>
    <rPh sb="7" eb="8">
      <t>シャ</t>
    </rPh>
    <rPh sb="9" eb="12">
      <t>ダイリニン</t>
    </rPh>
    <rPh sb="13" eb="14">
      <t>サダ</t>
    </rPh>
    <rPh sb="16" eb="18">
      <t>カキ</t>
    </rPh>
    <rPh sb="18" eb="21">
      <t>ケンチクブツ</t>
    </rPh>
    <rPh sb="22" eb="23">
      <t>カカワ</t>
    </rPh>
    <rPh sb="25" eb="27">
      <t>ジュウタク</t>
    </rPh>
    <rPh sb="28" eb="30">
      <t>ヒンシツ</t>
    </rPh>
    <rPh sb="30" eb="32">
      <t>カクホ</t>
    </rPh>
    <rPh sb="33" eb="36">
      <t>ソクシントウ</t>
    </rPh>
    <rPh sb="37" eb="38">
      <t>カン</t>
    </rPh>
    <rPh sb="40" eb="42">
      <t>ホウリツ</t>
    </rPh>
    <rPh sb="43" eb="44">
      <t>オヨ</t>
    </rPh>
    <rPh sb="67" eb="69">
      <t>トシ</t>
    </rPh>
    <rPh sb="70" eb="73">
      <t>テイタンソ</t>
    </rPh>
    <rPh sb="73" eb="74">
      <t>カ</t>
    </rPh>
    <rPh sb="75" eb="77">
      <t>ソクシン</t>
    </rPh>
    <rPh sb="78" eb="79">
      <t>カン</t>
    </rPh>
    <rPh sb="81" eb="83">
      <t>ホウリツ</t>
    </rPh>
    <rPh sb="85" eb="86">
      <t>モト</t>
    </rPh>
    <phoneticPr fontId="5"/>
  </si>
  <si>
    <t>代理人：</t>
    <rPh sb="0" eb="3">
      <t>ダイリニン</t>
    </rPh>
    <phoneticPr fontId="5"/>
  </si>
  <si>
    <t>記</t>
    <rPh sb="0" eb="1">
      <t>キ</t>
    </rPh>
    <phoneticPr fontId="5"/>
  </si>
  <si>
    <t>１．住宅の名称</t>
    <rPh sb="2" eb="4">
      <t>ジュウタク</t>
    </rPh>
    <rPh sb="5" eb="7">
      <t>メイショウ</t>
    </rPh>
    <phoneticPr fontId="5"/>
  </si>
  <si>
    <t>２.住宅の所在地</t>
    <rPh sb="2" eb="4">
      <t>ジュウタク</t>
    </rPh>
    <rPh sb="5" eb="8">
      <t>ショザイチ</t>
    </rPh>
    <phoneticPr fontId="5"/>
  </si>
  <si>
    <t>３.委任の区分</t>
    <rPh sb="2" eb="4">
      <t>イニン</t>
    </rPh>
    <rPh sb="5" eb="7">
      <t>クブン</t>
    </rPh>
    <phoneticPr fontId="5"/>
  </si>
  <si>
    <t>設計住宅性能評価に係る申請</t>
    <phoneticPr fontId="2"/>
  </si>
  <si>
    <t>長期優良住宅建築等計画に係る確認審査依頼の申請</t>
    <rPh sb="14" eb="16">
      <t>カクニン</t>
    </rPh>
    <phoneticPr fontId="2"/>
  </si>
  <si>
    <t>低炭素建築物新築等計画に係る技術的審査依頼の申請</t>
    <rPh sb="0" eb="3">
      <t>テイタンソ</t>
    </rPh>
    <rPh sb="3" eb="6">
      <t>ケンチクブツ</t>
    </rPh>
    <rPh sb="6" eb="9">
      <t>シンチクトウ</t>
    </rPh>
    <phoneticPr fontId="2"/>
  </si>
  <si>
    <t>建設住宅性能評価に係る申請</t>
    <phoneticPr fontId="2"/>
  </si>
  <si>
    <t>変更設計住宅性能評価に係る申請</t>
    <phoneticPr fontId="2"/>
  </si>
  <si>
    <t>長期優良住宅建築等計画に係る軽微変更該当証明審査依頼の申請</t>
    <rPh sb="14" eb="16">
      <t>ケイビ</t>
    </rPh>
    <rPh sb="16" eb="18">
      <t>ヘンコウ</t>
    </rPh>
    <rPh sb="18" eb="20">
      <t>ガイトウ</t>
    </rPh>
    <rPh sb="20" eb="22">
      <t>ショウメイ</t>
    </rPh>
    <rPh sb="22" eb="24">
      <t>シンサ</t>
    </rPh>
    <phoneticPr fontId="2"/>
  </si>
  <si>
    <t>長期優良住宅建築等計画に係る変更確認審査依頼の申請</t>
    <rPh sb="14" eb="16">
      <t>ヘンコウ</t>
    </rPh>
    <rPh sb="16" eb="18">
      <t>カクニン</t>
    </rPh>
    <phoneticPr fontId="2"/>
  </si>
  <si>
    <t>変更低炭素建築物新築等計画に係る技術的審査依頼の申請</t>
    <rPh sb="0" eb="2">
      <t>ヘンコウ</t>
    </rPh>
    <rPh sb="2" eb="5">
      <t>テイタンソ</t>
    </rPh>
    <rPh sb="5" eb="8">
      <t>ケンチクブツ</t>
    </rPh>
    <rPh sb="8" eb="11">
      <t>シンチクトウ</t>
    </rPh>
    <phoneticPr fontId="2"/>
  </si>
  <si>
    <t>変更建設住宅性能評価に係る申請</t>
    <phoneticPr fontId="2"/>
  </si>
  <si>
    <t>所管行政庁</t>
    <rPh sb="0" eb="5">
      <t>ショカンギョウセイチョウ</t>
    </rPh>
    <phoneticPr fontId="2"/>
  </si>
  <si>
    <t>様</t>
    <rPh sb="0" eb="1">
      <t>サマ</t>
    </rPh>
    <phoneticPr fontId="2"/>
  </si>
  <si>
    <t>設計住宅性能評価・長期確認審査等　諸連絡先情報シート</t>
    <rPh sb="0" eb="2">
      <t>セッケイ</t>
    </rPh>
    <rPh sb="2" eb="4">
      <t>ジュウタク</t>
    </rPh>
    <rPh sb="4" eb="6">
      <t>セイノウ</t>
    </rPh>
    <rPh sb="6" eb="8">
      <t>ヒョウカ</t>
    </rPh>
    <rPh sb="9" eb="11">
      <t>チョウキ</t>
    </rPh>
    <rPh sb="11" eb="13">
      <t>カクニン</t>
    </rPh>
    <rPh sb="13" eb="15">
      <t>シンサ</t>
    </rPh>
    <rPh sb="15" eb="16">
      <t>トウ</t>
    </rPh>
    <rPh sb="17" eb="18">
      <t>ショ</t>
    </rPh>
    <rPh sb="18" eb="21">
      <t>レンラクサキ</t>
    </rPh>
    <rPh sb="21" eb="23">
      <t>ジョウホウ</t>
    </rPh>
    <phoneticPr fontId="26"/>
  </si>
  <si>
    <t>○建築物の概要</t>
    <rPh sb="1" eb="4">
      <t>ケンチクブツ</t>
    </rPh>
    <rPh sb="5" eb="7">
      <t>ガイヨウ</t>
    </rPh>
    <phoneticPr fontId="26"/>
  </si>
  <si>
    <t xml:space="preserve"> 建 築 物 の 名 称</t>
    <rPh sb="1" eb="2">
      <t>タツル</t>
    </rPh>
    <rPh sb="3" eb="4">
      <t>チク</t>
    </rPh>
    <rPh sb="5" eb="6">
      <t>モノ</t>
    </rPh>
    <rPh sb="9" eb="10">
      <t>ナ</t>
    </rPh>
    <rPh sb="11" eb="12">
      <t>ショウ</t>
    </rPh>
    <phoneticPr fontId="26"/>
  </si>
  <si>
    <t>建　築　主　名</t>
    <rPh sb="0" eb="1">
      <t>ケン</t>
    </rPh>
    <rPh sb="2" eb="3">
      <t>チク</t>
    </rPh>
    <rPh sb="4" eb="5">
      <t>ヌシ</t>
    </rPh>
    <rPh sb="6" eb="7">
      <t>メイ</t>
    </rPh>
    <phoneticPr fontId="26"/>
  </si>
  <si>
    <t>建築物の所在地</t>
    <rPh sb="0" eb="3">
      <t>ケンチクブツ</t>
    </rPh>
    <rPh sb="4" eb="7">
      <t>ショザイチ</t>
    </rPh>
    <phoneticPr fontId="26"/>
  </si>
  <si>
    <t>○申請種別 （今回、同時に申請されるものにチェックを入れてください）</t>
    <rPh sb="1" eb="3">
      <t>シンセイ</t>
    </rPh>
    <rPh sb="3" eb="5">
      <t>シュベツ</t>
    </rPh>
    <rPh sb="7" eb="9">
      <t>コンカイ</t>
    </rPh>
    <rPh sb="10" eb="12">
      <t>ドウジ</t>
    </rPh>
    <rPh sb="13" eb="15">
      <t>シンセイ</t>
    </rPh>
    <rPh sb="26" eb="27">
      <t>イ</t>
    </rPh>
    <phoneticPr fontId="26"/>
  </si>
  <si>
    <t>設計住宅性能評価</t>
    <rPh sb="0" eb="8">
      <t>セッケイジュウタクセイノウヒョウカ</t>
    </rPh>
    <phoneticPr fontId="2"/>
  </si>
  <si>
    <t>長期優良住宅確認審査</t>
    <rPh sb="0" eb="6">
      <t>チョウキユウリョウジュウタク</t>
    </rPh>
    <rPh sb="6" eb="8">
      <t>カクニン</t>
    </rPh>
    <rPh sb="8" eb="10">
      <t>シンサ</t>
    </rPh>
    <phoneticPr fontId="2"/>
  </si>
  <si>
    <t>低炭素建築物技術的審査</t>
    <rPh sb="0" eb="6">
      <t>テイタンソケンチクブツ</t>
    </rPh>
    <rPh sb="6" eb="8">
      <t>ギジュツ</t>
    </rPh>
    <rPh sb="8" eb="9">
      <t>テキ</t>
    </rPh>
    <rPh sb="9" eb="11">
      <t>シンサ</t>
    </rPh>
    <phoneticPr fontId="2"/>
  </si>
  <si>
    <t>現金取得者向け新築対象住宅証明書</t>
    <rPh sb="15" eb="16">
      <t>ショ</t>
    </rPh>
    <phoneticPr fontId="2"/>
  </si>
  <si>
    <t>□</t>
  </si>
  <si>
    <t>その他（</t>
    <rPh sb="2" eb="3">
      <t>タ</t>
    </rPh>
    <phoneticPr fontId="2"/>
  </si>
  <si>
    <t>有</t>
    <rPh sb="0" eb="1">
      <t>ア</t>
    </rPh>
    <phoneticPr fontId="2"/>
  </si>
  <si>
    <t>無</t>
    <rPh sb="0" eb="1">
      <t>ナシ</t>
    </rPh>
    <phoneticPr fontId="2"/>
  </si>
  <si>
    <t>申請予定がある（下欄該当項目にチェック）</t>
    <rPh sb="2" eb="4">
      <t>ヨテイ</t>
    </rPh>
    <phoneticPr fontId="2"/>
  </si>
  <si>
    <t>申請済である（下欄該当項目にチェック）</t>
    <rPh sb="2" eb="3">
      <t>スミ</t>
    </rPh>
    <phoneticPr fontId="2"/>
  </si>
  <si>
    <t>設計住宅性能評価</t>
  </si>
  <si>
    <t>長期優良住宅確認審査</t>
  </si>
  <si>
    <t>低炭素建築物技術的審査</t>
  </si>
  <si>
    <t>ＢＥＬＳに係る評価</t>
  </si>
  <si>
    <t>●審査手数料等の送付先等</t>
    <rPh sb="1" eb="3">
      <t>シンサ</t>
    </rPh>
    <rPh sb="3" eb="7">
      <t>テスウリョウトウ</t>
    </rPh>
    <rPh sb="8" eb="10">
      <t>ソウフ</t>
    </rPh>
    <rPh sb="10" eb="11">
      <t>サキ</t>
    </rPh>
    <rPh sb="11" eb="12">
      <t>トウ</t>
    </rPh>
    <phoneticPr fontId="26"/>
  </si>
  <si>
    <t>会社名</t>
    <rPh sb="0" eb="3">
      <t>カイシャメイ</t>
    </rPh>
    <phoneticPr fontId="26"/>
  </si>
  <si>
    <t>フリガナ</t>
    <phoneticPr fontId="26"/>
  </si>
  <si>
    <t>氏　名</t>
    <rPh sb="0" eb="1">
      <t>シ</t>
    </rPh>
    <rPh sb="2" eb="3">
      <t>メイ</t>
    </rPh>
    <phoneticPr fontId="26"/>
  </si>
  <si>
    <t>所　属</t>
    <rPh sb="0" eb="1">
      <t>ショ</t>
    </rPh>
    <rPh sb="2" eb="3">
      <t>ゾク</t>
    </rPh>
    <phoneticPr fontId="26"/>
  </si>
  <si>
    <t>TEL</t>
    <phoneticPr fontId="26"/>
  </si>
  <si>
    <t>住　所</t>
    <rPh sb="0" eb="1">
      <t>ジュウ</t>
    </rPh>
    <rPh sb="2" eb="3">
      <t>ショ</t>
    </rPh>
    <phoneticPr fontId="26"/>
  </si>
  <si>
    <t>〒</t>
    <phoneticPr fontId="26"/>
  </si>
  <si>
    <t>FAX</t>
    <phoneticPr fontId="26"/>
  </si>
  <si>
    <t>E-mail</t>
    <phoneticPr fontId="26"/>
  </si>
  <si>
    <t>請求書名宛先</t>
    <rPh sb="0" eb="3">
      <t>セイキュウショ</t>
    </rPh>
    <rPh sb="3" eb="4">
      <t>メイ</t>
    </rPh>
    <rPh sb="4" eb="6">
      <t>アテサキ</t>
    </rPh>
    <phoneticPr fontId="26"/>
  </si>
  <si>
    <t>上記会社名と同じ</t>
    <phoneticPr fontId="2"/>
  </si>
  <si>
    <t>上記会社名と異なる（※下欄に記載）</t>
    <phoneticPr fontId="2"/>
  </si>
  <si>
    <t>●質疑書</t>
    <rPh sb="1" eb="3">
      <t>シツギ</t>
    </rPh>
    <rPh sb="3" eb="4">
      <t>ショ</t>
    </rPh>
    <phoneticPr fontId="26"/>
  </si>
  <si>
    <t>●評価書・適合証・副本等の返送先</t>
    <rPh sb="1" eb="4">
      <t>ヒョウカショ</t>
    </rPh>
    <rPh sb="5" eb="7">
      <t>テキゴウ</t>
    </rPh>
    <rPh sb="7" eb="8">
      <t>ショウ</t>
    </rPh>
    <rPh sb="9" eb="11">
      <t>フクホン</t>
    </rPh>
    <rPh sb="11" eb="12">
      <t>トウ</t>
    </rPh>
    <rPh sb="13" eb="15">
      <t>ヘンソウ</t>
    </rPh>
    <rPh sb="15" eb="16">
      <t>サキ</t>
    </rPh>
    <phoneticPr fontId="26"/>
  </si>
  <si>
    <t>氏　名</t>
    <phoneticPr fontId="26"/>
  </si>
  <si>
    <t>●連絡事項</t>
    <rPh sb="1" eb="5">
      <t>レンラクジコウ</t>
    </rPh>
    <phoneticPr fontId="26"/>
  </si>
  <si>
    <t>第四号様式（第三条関係）</t>
    <rPh sb="1" eb="2">
      <t>４</t>
    </rPh>
    <phoneticPr fontId="0"/>
  </si>
  <si>
    <t>設計住宅性能評価申請書</t>
  </si>
  <si>
    <t>（第一面）</t>
  </si>
  <si>
    <t>一般財団法人ベターリビング</t>
    <rPh sb="0" eb="2">
      <t>イッパン</t>
    </rPh>
    <rPh sb="2" eb="4">
      <t>ザイダン</t>
    </rPh>
    <rPh sb="4" eb="6">
      <t>ホウジン</t>
    </rPh>
    <phoneticPr fontId="0"/>
  </si>
  <si>
    <t>年</t>
    <rPh sb="0" eb="1">
      <t>ネン</t>
    </rPh>
    <phoneticPr fontId="0"/>
  </si>
  <si>
    <t>月</t>
    <rPh sb="0" eb="1">
      <t>ツキ</t>
    </rPh>
    <phoneticPr fontId="0"/>
  </si>
  <si>
    <t>日</t>
    <rPh sb="0" eb="1">
      <t>ニチ</t>
    </rPh>
    <phoneticPr fontId="0"/>
  </si>
  <si>
    <t>理事長　井上　俊之　様</t>
    <rPh sb="0" eb="3">
      <t>リジチョウ</t>
    </rPh>
    <rPh sb="4" eb="6">
      <t>イノウエ</t>
    </rPh>
    <rPh sb="7" eb="9">
      <t>トシユキ</t>
    </rPh>
    <rPh sb="10" eb="11">
      <t>サマ</t>
    </rPh>
    <phoneticPr fontId="0"/>
  </si>
  <si>
    <t>申請者の氏名又は名称</t>
  </si>
  <si>
    <t>代表者の氏名　　　　　　　　　　　　　</t>
  </si>
  <si>
    <t>　住宅の品質確保の促進等に関する法律第５条第１項の規定に基づき設計住宅性能評価を申請します。
この申請書及び添付図書に記載の事項は、事実に相違ありません。</t>
    <phoneticPr fontId="2"/>
  </si>
  <si>
    <t>※受付欄</t>
    <rPh sb="1" eb="3">
      <t>ウケツケ</t>
    </rPh>
    <rPh sb="3" eb="4">
      <t>ラン</t>
    </rPh>
    <phoneticPr fontId="0"/>
  </si>
  <si>
    <t>※料金欄</t>
    <rPh sb="1" eb="3">
      <t>リョウキン</t>
    </rPh>
    <rPh sb="3" eb="4">
      <t>ラン</t>
    </rPh>
    <phoneticPr fontId="0"/>
  </si>
  <si>
    <t>第</t>
    <phoneticPr fontId="2"/>
  </si>
  <si>
    <t>号</t>
    <rPh sb="0" eb="1">
      <t>ゴウ</t>
    </rPh>
    <phoneticPr fontId="0"/>
  </si>
  <si>
    <t>申請受理者氏名</t>
    <rPh sb="0" eb="2">
      <t>シンセイ</t>
    </rPh>
    <rPh sb="2" eb="4">
      <t>ジュリ</t>
    </rPh>
    <rPh sb="4" eb="5">
      <t>シャ</t>
    </rPh>
    <rPh sb="5" eb="7">
      <t>シメイ</t>
    </rPh>
    <phoneticPr fontId="0"/>
  </si>
  <si>
    <t>第五号様式（第三条関係）</t>
    <phoneticPr fontId="0"/>
  </si>
  <si>
    <t>変更設計住宅性能評価申請書</t>
    <phoneticPr fontId="2"/>
  </si>
  <si>
    <t>　下記の住宅について、住宅の品質確保の促進等に関する法律施行規則第３条第１項の規定に基づき、変更設計住宅性能評価を申請します。この申請書及び添付図書に記載の事項は、事実に相違ありません。</t>
    <rPh sb="1" eb="3">
      <t>カキ</t>
    </rPh>
    <rPh sb="4" eb="6">
      <t>ジュウタク</t>
    </rPh>
    <rPh sb="28" eb="30">
      <t>シコウ</t>
    </rPh>
    <rPh sb="30" eb="32">
      <t>キソク</t>
    </rPh>
    <phoneticPr fontId="2"/>
  </si>
  <si>
    <t>【計画を変更する住宅の直前の設計住宅性能評価】</t>
    <rPh sb="1" eb="3">
      <t>ケイカク</t>
    </rPh>
    <rPh sb="4" eb="6">
      <t>ヘンコウ</t>
    </rPh>
    <rPh sb="8" eb="10">
      <t>ジュウタク</t>
    </rPh>
    <rPh sb="11" eb="13">
      <t>チョクゼン</t>
    </rPh>
    <rPh sb="14" eb="16">
      <t>セッケイ</t>
    </rPh>
    <rPh sb="16" eb="18">
      <t>ジュウタク</t>
    </rPh>
    <rPh sb="18" eb="20">
      <t>セイノウ</t>
    </rPh>
    <rPh sb="20" eb="22">
      <t>ヒョウカ</t>
    </rPh>
    <phoneticPr fontId="5"/>
  </si>
  <si>
    <t>１．設計住宅性能評価書交付番号</t>
    <rPh sb="2" eb="4">
      <t>セッケイ</t>
    </rPh>
    <rPh sb="4" eb="6">
      <t>ジュウタク</t>
    </rPh>
    <rPh sb="6" eb="8">
      <t>セイノウ</t>
    </rPh>
    <rPh sb="8" eb="10">
      <t>ヒョウカ</t>
    </rPh>
    <rPh sb="10" eb="11">
      <t>ショ</t>
    </rPh>
    <rPh sb="11" eb="13">
      <t>コウフ</t>
    </rPh>
    <rPh sb="13" eb="15">
      <t>バンゴウ</t>
    </rPh>
    <phoneticPr fontId="5"/>
  </si>
  <si>
    <t>第</t>
    <rPh sb="0" eb="1">
      <t>ダイ</t>
    </rPh>
    <phoneticPr fontId="5"/>
  </si>
  <si>
    <t>号</t>
    <rPh sb="0" eb="1">
      <t>ゴウ</t>
    </rPh>
    <phoneticPr fontId="5"/>
  </si>
  <si>
    <t>２．設計住宅性能評価書交付年月日</t>
    <rPh sb="2" eb="4">
      <t>セッケイ</t>
    </rPh>
    <rPh sb="4" eb="6">
      <t>ジュウタク</t>
    </rPh>
    <rPh sb="6" eb="8">
      <t>セイノウ</t>
    </rPh>
    <rPh sb="8" eb="10">
      <t>ヒョウカ</t>
    </rPh>
    <rPh sb="10" eb="11">
      <t>ショ</t>
    </rPh>
    <rPh sb="11" eb="13">
      <t>コウフ</t>
    </rPh>
    <rPh sb="13" eb="16">
      <t>ネンガッピ</t>
    </rPh>
    <phoneticPr fontId="5"/>
  </si>
  <si>
    <t>日</t>
    <rPh sb="0" eb="1">
      <t>ニチ</t>
    </rPh>
    <phoneticPr fontId="5"/>
  </si>
  <si>
    <t>３．設計住宅性能評価書交付者</t>
    <rPh sb="2" eb="4">
      <t>セッケイ</t>
    </rPh>
    <rPh sb="4" eb="6">
      <t>ジュウタク</t>
    </rPh>
    <rPh sb="6" eb="8">
      <t>セイノウ</t>
    </rPh>
    <rPh sb="8" eb="10">
      <t>ヒョウカ</t>
    </rPh>
    <rPh sb="10" eb="11">
      <t>ショ</t>
    </rPh>
    <rPh sb="11" eb="13">
      <t>コウフ</t>
    </rPh>
    <rPh sb="13" eb="14">
      <t>シャ</t>
    </rPh>
    <phoneticPr fontId="5"/>
  </si>
  <si>
    <t>４．変更の概要</t>
    <rPh sb="2" eb="4">
      <t>ヘンコウ</t>
    </rPh>
    <rPh sb="5" eb="7">
      <t>ガイヨウ</t>
    </rPh>
    <phoneticPr fontId="5"/>
  </si>
  <si>
    <t>第</t>
    <rPh sb="0" eb="1">
      <t>ダイ</t>
    </rPh>
    <phoneticPr fontId="0"/>
  </si>
  <si>
    <t>（注意）</t>
    <rPh sb="1" eb="3">
      <t>チュウイ</t>
    </rPh>
    <phoneticPr fontId="2"/>
  </si>
  <si>
    <t>①</t>
    <phoneticPr fontId="2"/>
  </si>
  <si>
    <t>　数字は算用数字を用いてください。</t>
    <rPh sb="1" eb="3">
      <t>スウジ</t>
    </rPh>
    <rPh sb="4" eb="8">
      <t>サンヨウスウジ</t>
    </rPh>
    <rPh sb="9" eb="10">
      <t>モチ</t>
    </rPh>
    <phoneticPr fontId="2"/>
  </si>
  <si>
    <t>②</t>
    <phoneticPr fontId="2"/>
  </si>
  <si>
    <t>　※印のある欄は記入しないでください。</t>
    <rPh sb="2" eb="3">
      <t>シルシ</t>
    </rPh>
    <rPh sb="6" eb="7">
      <t>ラン</t>
    </rPh>
    <rPh sb="8" eb="10">
      <t>キニュウ</t>
    </rPh>
    <phoneticPr fontId="2"/>
  </si>
  <si>
    <t>備考</t>
    <rPh sb="0" eb="2">
      <t>ビコウ</t>
    </rPh>
    <phoneticPr fontId="2"/>
  </si>
  <si>
    <t>　この用紙の大きさは、日本産業規格Ａ4としてください。</t>
    <rPh sb="3" eb="5">
      <t>ヨウシ</t>
    </rPh>
    <rPh sb="6" eb="7">
      <t>オオ</t>
    </rPh>
    <rPh sb="11" eb="17">
      <t>ニホンサンギョウキカク</t>
    </rPh>
    <phoneticPr fontId="2"/>
  </si>
  <si>
    <t>　共同住宅等に係る変更設計住宅性能評価の申請にあっては、この申請書を共同住宅等一棟又は複数の住戸につき一部とすることができます。</t>
    <rPh sb="1" eb="5">
      <t>キョウドウジュウタク</t>
    </rPh>
    <rPh sb="5" eb="6">
      <t>トウ</t>
    </rPh>
    <rPh sb="7" eb="8">
      <t>カカ</t>
    </rPh>
    <rPh sb="9" eb="11">
      <t>ヘンコウ</t>
    </rPh>
    <rPh sb="11" eb="19">
      <t>セッケイジュウタクセイノウヒョウカ</t>
    </rPh>
    <rPh sb="20" eb="22">
      <t>シンセイ</t>
    </rPh>
    <rPh sb="30" eb="33">
      <t>シンセイショ</t>
    </rPh>
    <rPh sb="34" eb="38">
      <t>キョウドウジュウタク</t>
    </rPh>
    <rPh sb="38" eb="39">
      <t>トウ</t>
    </rPh>
    <rPh sb="39" eb="41">
      <t>イットウ</t>
    </rPh>
    <rPh sb="41" eb="42">
      <t>マタ</t>
    </rPh>
    <rPh sb="43" eb="45">
      <t>フクスウ</t>
    </rPh>
    <rPh sb="46" eb="48">
      <t>ジュウコ</t>
    </rPh>
    <rPh sb="51" eb="53">
      <t>イチブ</t>
    </rPh>
    <phoneticPr fontId="2"/>
  </si>
  <si>
    <t>（第二面）</t>
  </si>
  <si>
    <t>申請者等の概要</t>
  </si>
  <si>
    <t>【１．申請者】</t>
  </si>
  <si>
    <t>　【氏名又は名称のフリガナ】</t>
  </si>
  <si>
    <t>　【氏名又は名称】</t>
  </si>
  <si>
    <t>　【郵便番号】</t>
  </si>
  <si>
    <t>　【住所】</t>
  </si>
  <si>
    <t>　【電話番号】</t>
  </si>
  <si>
    <t>【２．代理者】</t>
  </si>
  <si>
    <t>【３．建築主】</t>
  </si>
  <si>
    <t>【４．設計者】</t>
  </si>
  <si>
    <t>　【資格】　　　　</t>
  </si>
  <si>
    <t>（</t>
  </si>
  <si>
    <t>）建築士</t>
    <rPh sb="1" eb="4">
      <t>ケンチクシ</t>
    </rPh>
    <phoneticPr fontId="5"/>
  </si>
  <si>
    <t>）登録第</t>
    <rPh sb="1" eb="3">
      <t>トウロク</t>
    </rPh>
    <rPh sb="3" eb="4">
      <t>ダイ</t>
    </rPh>
    <phoneticPr fontId="5"/>
  </si>
  <si>
    <t>　【氏名】</t>
  </si>
  <si>
    <t>　【建築士事務所名】　</t>
  </si>
  <si>
    <t>）建築士事務所（</t>
    <rPh sb="1" eb="4">
      <t>ケンチクシ</t>
    </rPh>
    <rPh sb="4" eb="6">
      <t>ジム</t>
    </rPh>
    <rPh sb="6" eb="7">
      <t>ショ</t>
    </rPh>
    <phoneticPr fontId="5"/>
  </si>
  <si>
    <t>　【所在地】</t>
  </si>
  <si>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</si>
  <si>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第二面（別紙）による</t>
    <phoneticPr fontId="2"/>
  </si>
  <si>
    <t>【６．長期使用構造等であることの確認の要否】</t>
    <rPh sb="3" eb="5">
      <t>チョウキ</t>
    </rPh>
    <rPh sb="5" eb="7">
      <t>シヨウ</t>
    </rPh>
    <rPh sb="7" eb="9">
      <t>コウゾウ</t>
    </rPh>
    <rPh sb="9" eb="10">
      <t>トウ</t>
    </rPh>
    <rPh sb="16" eb="18">
      <t>カクニン</t>
    </rPh>
    <rPh sb="19" eb="21">
      <t>ヨウヒ</t>
    </rPh>
    <phoneticPr fontId="5"/>
  </si>
  <si>
    <t>要</t>
    <rPh sb="0" eb="1">
      <t>ヨウ</t>
    </rPh>
    <phoneticPr fontId="2"/>
  </si>
  <si>
    <t>否</t>
    <rPh sb="0" eb="1">
      <t>イナ</t>
    </rPh>
    <phoneticPr fontId="2"/>
  </si>
  <si>
    <t>【７．備考】</t>
    <rPh sb="3" eb="5">
      <t>ビコウ</t>
    </rPh>
    <phoneticPr fontId="5"/>
  </si>
  <si>
    <t xml:space="preserve"> ・建築物名称</t>
  </si>
  <si>
    <t xml:space="preserve"> ・工事着手(予定)年月日</t>
    <rPh sb="4" eb="6">
      <t>チャクシュ</t>
    </rPh>
    <phoneticPr fontId="2"/>
  </si>
  <si>
    <t xml:space="preserve"> ・認定申請(予定)年月日</t>
    <rPh sb="2" eb="6">
      <t>ニンテイシンセイ</t>
    </rPh>
    <phoneticPr fontId="2"/>
  </si>
  <si>
    <t>←長期あり”１”</t>
    <rPh sb="1" eb="3">
      <t>チョウキ</t>
    </rPh>
    <phoneticPr fontId="2"/>
  </si>
  <si>
    <t>（第二面）-2</t>
  </si>
  <si>
    <t>【１．申請者-2】</t>
  </si>
  <si>
    <t>【３．建築主-2】</t>
  </si>
  <si>
    <t>【１．申請者-3】</t>
  </si>
  <si>
    <t>【３．建築主-3】</t>
  </si>
  <si>
    <t>【１．申請者-4】</t>
  </si>
  <si>
    <t>【３．建築主-4】</t>
  </si>
  <si>
    <t>第二面（別紙）</t>
    <rPh sb="0" eb="3">
      <t>ダイニメン</t>
    </rPh>
    <rPh sb="4" eb="6">
      <t>ベッシ</t>
    </rPh>
    <phoneticPr fontId="0"/>
  </si>
  <si>
    <t>【設計住宅性能評価を希望する性能表示事項】</t>
  </si>
  <si>
    <r>
      <t>※</t>
    </r>
    <r>
      <rPr>
        <sz val="10.5"/>
        <color theme="5"/>
        <rFont val="BIZ UD明朝 Medium"/>
        <family val="1"/>
        <charset val="128"/>
      </rPr>
      <t>■</t>
    </r>
    <r>
      <rPr>
        <sz val="10.5"/>
        <color theme="1"/>
        <rFont val="BIZ UD明朝 Medium"/>
        <family val="1"/>
        <charset val="128"/>
      </rPr>
      <t>：必須,■□：選択有無,</t>
    </r>
    <r>
      <rPr>
        <sz val="10.5"/>
        <color theme="2" tint="-9.9978637043366805E-2"/>
        <rFont val="BIZ UD明朝 Medium"/>
        <family val="1"/>
        <charset val="128"/>
      </rPr>
      <t>■</t>
    </r>
    <r>
      <rPr>
        <sz val="10.5"/>
        <color theme="1"/>
        <rFont val="BIZ UD明朝 Medium"/>
        <family val="1"/>
        <charset val="128"/>
      </rPr>
      <t>：共同住宅のみ</t>
    </r>
    <rPh sb="3" eb="5">
      <t>ヒッス</t>
    </rPh>
    <rPh sb="9" eb="11">
      <t>センタク</t>
    </rPh>
    <rPh sb="11" eb="13">
      <t>ウム</t>
    </rPh>
    <rPh sb="16" eb="18">
      <t>キョウドウ</t>
    </rPh>
    <rPh sb="18" eb="20">
      <t>ジュウタク</t>
    </rPh>
    <phoneticPr fontId="2"/>
  </si>
  <si>
    <t>１．構造の安定に関すること</t>
    <rPh sb="2" eb="4">
      <t>コウゾウ</t>
    </rPh>
    <rPh sb="5" eb="7">
      <t>アンテイ</t>
    </rPh>
    <rPh sb="8" eb="9">
      <t>カン</t>
    </rPh>
    <phoneticPr fontId="0"/>
  </si>
  <si>
    <t>■</t>
    <phoneticPr fontId="2"/>
  </si>
  <si>
    <t>　１－１　耐震等級（構造躯体の倒壊等防止）</t>
    <rPh sb="15" eb="17">
      <t>トウカイ</t>
    </rPh>
    <rPh sb="17" eb="18">
      <t>トウ</t>
    </rPh>
    <phoneticPr fontId="2"/>
  </si>
  <si>
    <t>　１－２　耐震等級（構造躯体の損傷防止）</t>
    <phoneticPr fontId="2"/>
  </si>
  <si>
    <t>　１－３　その他（地震に対する構造躯体の倒壊等防止及び損傷防止）</t>
    <rPh sb="7" eb="8">
      <t>タ</t>
    </rPh>
    <rPh sb="9" eb="11">
      <t>ジシン</t>
    </rPh>
    <rPh sb="12" eb="13">
      <t>タイ</t>
    </rPh>
    <rPh sb="15" eb="17">
      <t>コウゾウ</t>
    </rPh>
    <rPh sb="20" eb="23">
      <t>トウカイトウ</t>
    </rPh>
    <rPh sb="23" eb="25">
      <t>ボウシ</t>
    </rPh>
    <rPh sb="25" eb="26">
      <t>オヨ</t>
    </rPh>
    <phoneticPr fontId="2"/>
  </si>
  <si>
    <t>　１－４　耐風等級（構造躯体の倒壊等防止及び損傷防止）</t>
    <phoneticPr fontId="2"/>
  </si>
  <si>
    <t>　１－５　耐積雪等級（構造躯体の倒壊等防止及び損傷防止）</t>
    <phoneticPr fontId="2"/>
  </si>
  <si>
    <t>　１－６　地盤又は杭の許容支持力等及びその設定方法</t>
    <rPh sb="5" eb="7">
      <t>ジバン</t>
    </rPh>
    <rPh sb="7" eb="8">
      <t>マタ</t>
    </rPh>
    <rPh sb="9" eb="10">
      <t>クイ</t>
    </rPh>
    <rPh sb="11" eb="13">
      <t>キョヨウ</t>
    </rPh>
    <rPh sb="13" eb="16">
      <t>シジリョク</t>
    </rPh>
    <rPh sb="16" eb="17">
      <t>トウ</t>
    </rPh>
    <rPh sb="17" eb="18">
      <t>オヨ</t>
    </rPh>
    <rPh sb="21" eb="25">
      <t>セッテイホウホウ</t>
    </rPh>
    <phoneticPr fontId="2"/>
  </si>
  <si>
    <t>　１－７　基礎の構造方法及び形式等</t>
    <rPh sb="5" eb="7">
      <t>キソ</t>
    </rPh>
    <rPh sb="8" eb="12">
      <t>コウゾウホウホウ</t>
    </rPh>
    <rPh sb="12" eb="13">
      <t>オヨ</t>
    </rPh>
    <rPh sb="14" eb="17">
      <t>ケイシキトウ</t>
    </rPh>
    <phoneticPr fontId="2"/>
  </si>
  <si>
    <t>２．火災時の安全に関すること</t>
    <rPh sb="2" eb="4">
      <t>カサイ</t>
    </rPh>
    <rPh sb="4" eb="5">
      <t>ジ</t>
    </rPh>
    <rPh sb="6" eb="8">
      <t>アンゼン</t>
    </rPh>
    <rPh sb="9" eb="10">
      <t>カン</t>
    </rPh>
    <phoneticPr fontId="0"/>
  </si>
  <si>
    <t>　２－１　感知警報装置設置等級（自住戸火災時）</t>
    <phoneticPr fontId="2"/>
  </si>
  <si>
    <t>　２－２　感知警報装置設置等級（他住戸火災時）</t>
    <rPh sb="16" eb="19">
      <t>タジュウコ</t>
    </rPh>
    <phoneticPr fontId="2"/>
  </si>
  <si>
    <t>　２－３　避難安全対策（他住戸等火災時・共用廊下）</t>
    <rPh sb="5" eb="7">
      <t>ヒナン</t>
    </rPh>
    <rPh sb="7" eb="9">
      <t>アンゼン</t>
    </rPh>
    <rPh sb="9" eb="11">
      <t>タイサク</t>
    </rPh>
    <rPh sb="12" eb="15">
      <t>タジュウコ</t>
    </rPh>
    <rPh sb="15" eb="16">
      <t>トウ</t>
    </rPh>
    <rPh sb="20" eb="24">
      <t>キョウヨウロウカ</t>
    </rPh>
    <phoneticPr fontId="2"/>
  </si>
  <si>
    <t>　２－４　脱出対策（火災時）</t>
    <phoneticPr fontId="2"/>
  </si>
  <si>
    <t>　２－５　耐火等級（延焼の恐れのある部分（開口部））</t>
    <phoneticPr fontId="2"/>
  </si>
  <si>
    <t>　２－６　耐火等級（延焼の恐れのある部分（開口部以外））</t>
    <phoneticPr fontId="2"/>
  </si>
  <si>
    <t>　２－７　耐火等級（界壁及び界床）</t>
    <rPh sb="10" eb="12">
      <t>カイヘキ</t>
    </rPh>
    <rPh sb="12" eb="13">
      <t>オヨ</t>
    </rPh>
    <rPh sb="14" eb="16">
      <t>カイユカ</t>
    </rPh>
    <phoneticPr fontId="2"/>
  </si>
  <si>
    <t>３．劣化の軽減に関すること</t>
    <rPh sb="2" eb="4">
      <t>レッカ</t>
    </rPh>
    <rPh sb="5" eb="7">
      <t>ケイゲン</t>
    </rPh>
    <rPh sb="8" eb="9">
      <t>カン</t>
    </rPh>
    <phoneticPr fontId="0"/>
  </si>
  <si>
    <t>　３－１　劣化対策等級（構造躯体等）</t>
    <rPh sb="5" eb="7">
      <t>レッカ</t>
    </rPh>
    <rPh sb="7" eb="9">
      <t>タイサク</t>
    </rPh>
    <rPh sb="9" eb="11">
      <t>トウキュウ</t>
    </rPh>
    <rPh sb="12" eb="16">
      <t>コウゾウクタイ</t>
    </rPh>
    <rPh sb="16" eb="17">
      <t>トウ</t>
    </rPh>
    <phoneticPr fontId="2"/>
  </si>
  <si>
    <t>４維持管理・更新への配慮に関すること</t>
    <rPh sb="1" eb="3">
      <t>イジ</t>
    </rPh>
    <rPh sb="3" eb="5">
      <t>カンリ</t>
    </rPh>
    <rPh sb="6" eb="8">
      <t>コウシン</t>
    </rPh>
    <rPh sb="10" eb="12">
      <t>ハイリョ</t>
    </rPh>
    <rPh sb="13" eb="14">
      <t>カン</t>
    </rPh>
    <phoneticPr fontId="0"/>
  </si>
  <si>
    <t>　４－１　維持管理対策等級（専用配管）</t>
    <rPh sb="5" eb="9">
      <t>イジカンリ</t>
    </rPh>
    <rPh sb="9" eb="11">
      <t>タイサク</t>
    </rPh>
    <rPh sb="14" eb="18">
      <t>センヨウハイカン</t>
    </rPh>
    <phoneticPr fontId="2"/>
  </si>
  <si>
    <t>　４－２　維持管理対策等級（共用配管）</t>
    <rPh sb="5" eb="9">
      <t>イジカンリ</t>
    </rPh>
    <rPh sb="9" eb="11">
      <t>タイサク</t>
    </rPh>
    <rPh sb="14" eb="16">
      <t>キョウヨウ</t>
    </rPh>
    <rPh sb="16" eb="18">
      <t>ハイカン</t>
    </rPh>
    <phoneticPr fontId="2"/>
  </si>
  <si>
    <r>
      <rPr>
        <sz val="14"/>
        <color theme="2" tint="-9.9978637043366805E-2"/>
        <rFont val="Segoe UI Symbol"/>
        <family val="1"/>
      </rPr>
      <t>■</t>
    </r>
    <phoneticPr fontId="2"/>
  </si>
  <si>
    <t>　４－３　更新対策（共用配管）</t>
    <rPh sb="5" eb="9">
      <t>コウシンタイサク</t>
    </rPh>
    <rPh sb="10" eb="14">
      <t>キョウヨウハイカン</t>
    </rPh>
    <phoneticPr fontId="2"/>
  </si>
  <si>
    <t>　４－４　更新対策（住戸専用部）</t>
    <rPh sb="5" eb="9">
      <t>コウシンタイサク</t>
    </rPh>
    <rPh sb="10" eb="12">
      <t>ジュウコ</t>
    </rPh>
    <rPh sb="12" eb="15">
      <t>センヨウブ</t>
    </rPh>
    <phoneticPr fontId="2"/>
  </si>
  <si>
    <t>５．温熱環境・エネルギー消費量に関すること</t>
    <rPh sb="2" eb="4">
      <t>オンネツ</t>
    </rPh>
    <rPh sb="4" eb="6">
      <t>カンキョウ</t>
    </rPh>
    <rPh sb="12" eb="15">
      <t>ショウヒリョウ</t>
    </rPh>
    <rPh sb="16" eb="17">
      <t>カン</t>
    </rPh>
    <phoneticPr fontId="0"/>
  </si>
  <si>
    <t>「５－１」「５－２」のいずれか１つ、もしくは両方の選択が必要となります。</t>
    <rPh sb="22" eb="24">
      <t>リョウホウ</t>
    </rPh>
    <rPh sb="25" eb="27">
      <t>センタク</t>
    </rPh>
    <rPh sb="28" eb="30">
      <t>ヒツヨウ</t>
    </rPh>
    <phoneticPr fontId="0"/>
  </si>
  <si>
    <t>　５－１　断熱等性能等級</t>
    <phoneticPr fontId="2"/>
  </si>
  <si>
    <t>「5.温熱環境・エネルギー消費量に関すること」は必須事項です。「5-1　断熱等性能等級」「5-2　一次エネルギー消費量等級」のいずれか１つ、もしくは両方の選択が必要となります。</t>
    <phoneticPr fontId="2"/>
  </si>
  <si>
    <t>　５－２　一次エネルギー消費量等級</t>
    <phoneticPr fontId="2"/>
  </si>
  <si>
    <t>６．空気環境に関すること</t>
    <rPh sb="2" eb="4">
      <t>クウキ</t>
    </rPh>
    <rPh sb="4" eb="6">
      <t>カンキョウ</t>
    </rPh>
    <rPh sb="7" eb="8">
      <t>カン</t>
    </rPh>
    <phoneticPr fontId="0"/>
  </si>
  <si>
    <t>　６－１　ホルムアルデヒド対策（内装及び天井裏等）</t>
    <phoneticPr fontId="2"/>
  </si>
  <si>
    <t>　６－２　換気対策</t>
    <phoneticPr fontId="2"/>
  </si>
  <si>
    <t>７．光・視環境に関すること</t>
    <rPh sb="2" eb="3">
      <t>ヒカリ</t>
    </rPh>
    <rPh sb="4" eb="5">
      <t>シ</t>
    </rPh>
    <rPh sb="5" eb="7">
      <t>カンキョウ</t>
    </rPh>
    <rPh sb="8" eb="9">
      <t>カン</t>
    </rPh>
    <phoneticPr fontId="0"/>
  </si>
  <si>
    <t>　７－１　単純開口率</t>
    <phoneticPr fontId="2"/>
  </si>
  <si>
    <t>　７－２　方位別開口比</t>
    <phoneticPr fontId="2"/>
  </si>
  <si>
    <t>８．音環境に関すること</t>
    <rPh sb="2" eb="3">
      <t>オト</t>
    </rPh>
    <rPh sb="3" eb="5">
      <t>カンキョウ</t>
    </rPh>
    <rPh sb="6" eb="7">
      <t>カン</t>
    </rPh>
    <phoneticPr fontId="0"/>
  </si>
  <si>
    <t>　８－１　重量床衝撃音対策　重量床衝撃音対策等級</t>
    <rPh sb="5" eb="7">
      <t>ジュウリョウ</t>
    </rPh>
    <rPh sb="7" eb="8">
      <t>ユカ</t>
    </rPh>
    <rPh sb="8" eb="10">
      <t>ショウゲキ</t>
    </rPh>
    <rPh sb="10" eb="11">
      <t>オン</t>
    </rPh>
    <rPh sb="11" eb="13">
      <t>タイサク</t>
    </rPh>
    <phoneticPr fontId="2"/>
  </si>
  <si>
    <t>　８－１　重量床衝撃音対策　相当スラブ厚</t>
    <rPh sb="5" eb="7">
      <t>ジュウリョウ</t>
    </rPh>
    <rPh sb="7" eb="8">
      <t>ユカ</t>
    </rPh>
    <rPh sb="8" eb="10">
      <t>ショウゲキ</t>
    </rPh>
    <rPh sb="10" eb="11">
      <t>オン</t>
    </rPh>
    <rPh sb="11" eb="13">
      <t>タイサク</t>
    </rPh>
    <phoneticPr fontId="2"/>
  </si>
  <si>
    <t>　８－２　軽量床衝撃音対策　軽量床衝撃音対策等級</t>
    <rPh sb="5" eb="7">
      <t>ケイリョウ</t>
    </rPh>
    <rPh sb="7" eb="8">
      <t>ユカ</t>
    </rPh>
    <rPh sb="8" eb="10">
      <t>ショウゲキ</t>
    </rPh>
    <rPh sb="10" eb="11">
      <t>オン</t>
    </rPh>
    <rPh sb="11" eb="13">
      <t>タイサク</t>
    </rPh>
    <phoneticPr fontId="2"/>
  </si>
  <si>
    <t>　８－２　軽量床衝撃音対策　軽量床衝撃音レベル低減量</t>
    <rPh sb="5" eb="7">
      <t>ケイリョウ</t>
    </rPh>
    <rPh sb="7" eb="8">
      <t>ユカ</t>
    </rPh>
    <rPh sb="8" eb="10">
      <t>ショウゲキ</t>
    </rPh>
    <rPh sb="10" eb="11">
      <t>オン</t>
    </rPh>
    <rPh sb="11" eb="13">
      <t>タイサク</t>
    </rPh>
    <phoneticPr fontId="2"/>
  </si>
  <si>
    <t>　８－３　透過損失等級（界壁）</t>
    <rPh sb="12" eb="14">
      <t>カイヘキ</t>
    </rPh>
    <phoneticPr fontId="2"/>
  </si>
  <si>
    <t>　８－４　透過損失等級（外壁開口部）</t>
    <phoneticPr fontId="2"/>
  </si>
  <si>
    <t>９．高齢者への配慮に関すること</t>
    <rPh sb="2" eb="5">
      <t>コウレイシャ</t>
    </rPh>
    <rPh sb="7" eb="9">
      <t>ハイリョ</t>
    </rPh>
    <rPh sb="10" eb="11">
      <t>カン</t>
    </rPh>
    <phoneticPr fontId="0"/>
  </si>
  <si>
    <t>　９－１　高齢者等配慮対策等級（専用部分）</t>
    <phoneticPr fontId="2"/>
  </si>
  <si>
    <t>　９－２　高齢者等配慮対策等級（共用部分）</t>
    <rPh sb="16" eb="18">
      <t>キョウヨウ</t>
    </rPh>
    <phoneticPr fontId="2"/>
  </si>
  <si>
    <t>１０．防犯に関すること</t>
    <rPh sb="3" eb="5">
      <t>ボウハン</t>
    </rPh>
    <rPh sb="6" eb="7">
      <t>カン</t>
    </rPh>
    <phoneticPr fontId="0"/>
  </si>
  <si>
    <t>１０－１　開口部の侵入防止対策</t>
    <phoneticPr fontId="2"/>
  </si>
  <si>
    <t>【地盤の液状化に関する情報提供】</t>
    <rPh sb="1" eb="3">
      <t>ジバン</t>
    </rPh>
    <rPh sb="4" eb="7">
      <t>エキジョウカ</t>
    </rPh>
    <rPh sb="8" eb="9">
      <t>カン</t>
    </rPh>
    <rPh sb="11" eb="13">
      <t>ジョウホウ</t>
    </rPh>
    <rPh sb="13" eb="15">
      <t>テイキョウ</t>
    </rPh>
    <phoneticPr fontId="0"/>
  </si>
  <si>
    <t>下記のいずれか１つを選択してください。</t>
    <rPh sb="0" eb="2">
      <t>カキ</t>
    </rPh>
    <rPh sb="10" eb="12">
      <t>センタク</t>
    </rPh>
    <phoneticPr fontId="0"/>
  </si>
  <si>
    <t>■</t>
  </si>
  <si>
    <t>地盤の液状化に関する情報提供を行う（情報提供の内容は申出書による）</t>
    <phoneticPr fontId="2"/>
  </si>
  <si>
    <t>地盤の液状化に関する情報提供を行う（情報提供の内容は申出書による）</t>
  </si>
  <si>
    <t>地盤の液状化に関する情報提供を行わない</t>
    <phoneticPr fontId="2"/>
  </si>
  <si>
    <t>地盤の液状化に関する情報提供を行わない</t>
  </si>
  <si>
    <t>（第三面）</t>
  </si>
  <si>
    <t>建築物に関する事項</t>
  </si>
  <si>
    <t>【１．地名地番】　</t>
    <rPh sb="3" eb="5">
      <t>チメイ</t>
    </rPh>
    <rPh sb="5" eb="7">
      <t>チバン</t>
    </rPh>
    <phoneticPr fontId="9"/>
  </si>
  <si>
    <t>【２．都市計画区域及び準都市計画区域の内外の別等】　</t>
    <rPh sb="9" eb="10">
      <t>オヨ</t>
    </rPh>
    <rPh sb="11" eb="12">
      <t>ジュン</t>
    </rPh>
    <rPh sb="12" eb="14">
      <t>トシ</t>
    </rPh>
    <rPh sb="14" eb="16">
      <t>ケイカク</t>
    </rPh>
    <rPh sb="16" eb="18">
      <t>クイキ</t>
    </rPh>
    <phoneticPr fontId="9"/>
  </si>
  <si>
    <t>都市計画区域内</t>
  </si>
  <si>
    <t>市街化区域</t>
  </si>
  <si>
    <t>市街化調整区域</t>
  </si>
  <si>
    <t>区域区分未設定</t>
  </si>
  <si>
    <t>）</t>
  </si>
  <si>
    <t>準都市計画区域内</t>
  </si>
  <si>
    <t>都市計画区域及び準都市計画区域外</t>
  </si>
  <si>
    <t>【３．防火地域】　　</t>
  </si>
  <si>
    <t>防火地域</t>
  </si>
  <si>
    <t>準防火地域</t>
  </si>
  <si>
    <t>【４．敷地面積】　　　</t>
  </si>
  <si>
    <t>㎡</t>
  </si>
  <si>
    <t>【５．建て方】　</t>
  </si>
  <si>
    <t>一戸建ての住宅</t>
    <phoneticPr fontId="2"/>
  </si>
  <si>
    <t>共同住宅等</t>
    <phoneticPr fontId="2"/>
  </si>
  <si>
    <t>共同住宅</t>
    <rPh sb="0" eb="2">
      <t>キョウドウ</t>
    </rPh>
    <rPh sb="2" eb="4">
      <t>ジュウタク</t>
    </rPh>
    <phoneticPr fontId="2"/>
  </si>
  <si>
    <t>【６．建築面積】</t>
  </si>
  <si>
    <t>【７．延べ面積】</t>
  </si>
  <si>
    <t>各階の床面積</t>
    <phoneticPr fontId="2"/>
  </si>
  <si>
    <t>階</t>
    <rPh sb="0" eb="1">
      <t>カイ</t>
    </rPh>
    <phoneticPr fontId="28"/>
  </si>
  <si>
    <t>←長期ありの場合は”1”とする</t>
    <rPh sb="1" eb="3">
      <t>チョウキ</t>
    </rPh>
    <rPh sb="6" eb="8">
      <t>バアイ</t>
    </rPh>
    <phoneticPr fontId="2"/>
  </si>
  <si>
    <t>【８．住戸の数】</t>
  </si>
  <si>
    <t>　【建物全体】</t>
  </si>
  <si>
    <t>戸</t>
    <rPh sb="0" eb="1">
      <t>コ</t>
    </rPh>
    <phoneticPr fontId="9"/>
  </si>
  <si>
    <t>　【評価対象住戸】</t>
  </si>
  <si>
    <t>【９．建築物の高さ等】</t>
  </si>
  <si>
    <t>　【最高の高さ】</t>
  </si>
  <si>
    <t>　【最高の軒の高さ】</t>
  </si>
  <si>
    <t>　【階数】　　　　</t>
  </si>
  <si>
    <t>地上（</t>
    <rPh sb="0" eb="2">
      <t>チジョウ</t>
    </rPh>
    <phoneticPr fontId="9"/>
  </si>
  <si>
    <t>地下（</t>
    <rPh sb="0" eb="2">
      <t>チカ</t>
    </rPh>
    <phoneticPr fontId="9"/>
  </si>
  <si>
    <t>貸家</t>
    <rPh sb="0" eb="2">
      <t>カシヤ</t>
    </rPh>
    <phoneticPr fontId="2"/>
  </si>
  <si>
    <t xml:space="preserve">　【構造】　　　　　　　　　　　　　　 </t>
    <phoneticPr fontId="2"/>
  </si>
  <si>
    <t>造</t>
    <rPh sb="0" eb="1">
      <t>ゾウ</t>
    </rPh>
    <phoneticPr fontId="9"/>
  </si>
  <si>
    <t>一部</t>
    <rPh sb="0" eb="2">
      <t>イチブ</t>
    </rPh>
    <phoneticPr fontId="9"/>
  </si>
  <si>
    <t>【１０．利用関係】</t>
    <rPh sb="4" eb="6">
      <t>リヨウ</t>
    </rPh>
    <rPh sb="6" eb="8">
      <t>カンケイ</t>
    </rPh>
    <phoneticPr fontId="9"/>
  </si>
  <si>
    <t>持家</t>
    <phoneticPr fontId="2"/>
  </si>
  <si>
    <t>【１１．その他必要な事項】</t>
  </si>
  <si>
    <t>【１２．備考】</t>
  </si>
  <si>
    <t>（第四面）</t>
    <rPh sb="2" eb="3">
      <t>ヨン</t>
    </rPh>
    <phoneticPr fontId="26"/>
  </si>
  <si>
    <t>住戸に関する事項</t>
    <rPh sb="0" eb="1">
      <t>ジュウ</t>
    </rPh>
    <rPh sb="1" eb="2">
      <t>コ</t>
    </rPh>
    <phoneticPr fontId="26"/>
  </si>
  <si>
    <t>【１．番号】　</t>
    <rPh sb="3" eb="5">
      <t>バンゴウ</t>
    </rPh>
    <phoneticPr fontId="26"/>
  </si>
  <si>
    <t>【２．階】　</t>
    <rPh sb="3" eb="4">
      <t>カイ</t>
    </rPh>
    <phoneticPr fontId="26"/>
  </si>
  <si>
    <t>【３．専用部分の床面積】　　</t>
    <rPh sb="3" eb="5">
      <t>センヨウ</t>
    </rPh>
    <rPh sb="5" eb="7">
      <t>ブブン</t>
    </rPh>
    <rPh sb="8" eb="11">
      <t>ユカメンセキ</t>
    </rPh>
    <phoneticPr fontId="26"/>
  </si>
  <si>
    <t>地盤調査方法等</t>
    <rPh sb="0" eb="2">
      <t>ジバン</t>
    </rPh>
    <rPh sb="2" eb="4">
      <t>チョウサ</t>
    </rPh>
    <rPh sb="4" eb="6">
      <t>ホウホウ</t>
    </rPh>
    <rPh sb="6" eb="7">
      <t>トウ</t>
    </rPh>
    <phoneticPr fontId="2"/>
  </si>
  <si>
    <t>　【居室部分の面積】</t>
    <rPh sb="2" eb="4">
      <t>キョシツ</t>
    </rPh>
    <rPh sb="4" eb="6">
      <t>ブブン</t>
    </rPh>
    <rPh sb="7" eb="9">
      <t>ユカメンセキ</t>
    </rPh>
    <phoneticPr fontId="26"/>
  </si>
  <si>
    <t>1-1評価対象外</t>
    <rPh sb="3" eb="8">
      <t>ヒョウカタイショウガイ</t>
    </rPh>
    <phoneticPr fontId="2"/>
  </si>
  <si>
    <t>スクリューウエイト貫入試験</t>
    <rPh sb="9" eb="11">
      <t>カンニュウ</t>
    </rPh>
    <rPh sb="11" eb="13">
      <t>シケン</t>
    </rPh>
    <phoneticPr fontId="2"/>
  </si>
  <si>
    <t>　【バルコニー等専用使用部分の面積】</t>
    <rPh sb="7" eb="8">
      <t>トウ</t>
    </rPh>
    <rPh sb="8" eb="10">
      <t>センヨウ</t>
    </rPh>
    <rPh sb="10" eb="12">
      <t>シヨウ</t>
    </rPh>
    <rPh sb="12" eb="14">
      <t>ブブン</t>
    </rPh>
    <rPh sb="15" eb="17">
      <t>メンセキ</t>
    </rPh>
    <phoneticPr fontId="26"/>
  </si>
  <si>
    <t>等級３</t>
    <rPh sb="0" eb="2">
      <t>トウキュウ</t>
    </rPh>
    <phoneticPr fontId="2"/>
  </si>
  <si>
    <t>表面波探査法</t>
    <rPh sb="0" eb="2">
      <t>ヒョウメン</t>
    </rPh>
    <rPh sb="2" eb="3">
      <t>ナミ</t>
    </rPh>
    <rPh sb="3" eb="6">
      <t>タンサホウ</t>
    </rPh>
    <phoneticPr fontId="2"/>
  </si>
  <si>
    <t>　【床面積合計】</t>
    <rPh sb="2" eb="5">
      <t>ユカメンセキ</t>
    </rPh>
    <rPh sb="5" eb="7">
      <t>ゴウケイ</t>
    </rPh>
    <phoneticPr fontId="26"/>
  </si>
  <si>
    <t>等級２</t>
    <rPh sb="0" eb="2">
      <t>トウキュウ</t>
    </rPh>
    <phoneticPr fontId="2"/>
  </si>
  <si>
    <t>ボーリング調査</t>
    <rPh sb="5" eb="7">
      <t>チョウサ</t>
    </rPh>
    <phoneticPr fontId="2"/>
  </si>
  <si>
    <t>【４．当該住戸への経路】　　　</t>
    <rPh sb="3" eb="5">
      <t>トウガイ</t>
    </rPh>
    <rPh sb="5" eb="6">
      <t>ジュウ</t>
    </rPh>
    <rPh sb="6" eb="7">
      <t>コ</t>
    </rPh>
    <rPh sb="9" eb="11">
      <t>ケイロ</t>
    </rPh>
    <phoneticPr fontId="26"/>
  </si>
  <si>
    <t>等級１</t>
    <rPh sb="0" eb="2">
      <t>トウキュウ</t>
    </rPh>
    <phoneticPr fontId="2"/>
  </si>
  <si>
    <t>平板載荷試験</t>
    <rPh sb="0" eb="2">
      <t>ヘイバン</t>
    </rPh>
    <rPh sb="2" eb="6">
      <t>サイカシケン</t>
    </rPh>
    <phoneticPr fontId="2"/>
  </si>
  <si>
    <t>　【共用階段】</t>
    <rPh sb="2" eb="4">
      <t>キョウヨウ</t>
    </rPh>
    <rPh sb="4" eb="6">
      <t>カイダン</t>
    </rPh>
    <phoneticPr fontId="26"/>
  </si>
  <si>
    <t>1-2評価対象外</t>
    <rPh sb="3" eb="8">
      <t>ヒョウカタイショウガイ</t>
    </rPh>
    <phoneticPr fontId="2"/>
  </si>
  <si>
    <t>標準貫入試験</t>
    <rPh sb="0" eb="6">
      <t>ヒョウジュンカンニュウシケン</t>
    </rPh>
    <phoneticPr fontId="2"/>
  </si>
  <si>
    <t>　【共用廊下】</t>
    <rPh sb="2" eb="4">
      <t>キョウヨウ</t>
    </rPh>
    <rPh sb="4" eb="6">
      <t>ロウカ</t>
    </rPh>
    <phoneticPr fontId="26"/>
  </si>
  <si>
    <t>　【エレベーター】</t>
  </si>
  <si>
    <t>【５．界壁・界床の有無】　</t>
    <rPh sb="3" eb="4">
      <t>カイ</t>
    </rPh>
    <rPh sb="4" eb="5">
      <t>ヘキ</t>
    </rPh>
    <rPh sb="6" eb="7">
      <t>カイ</t>
    </rPh>
    <rPh sb="7" eb="8">
      <t>ユカ</t>
    </rPh>
    <rPh sb="9" eb="11">
      <t>ウム</t>
    </rPh>
    <phoneticPr fontId="26"/>
  </si>
  <si>
    <t>　【界壁の有無】</t>
    <rPh sb="2" eb="3">
      <t>カイ</t>
    </rPh>
    <rPh sb="3" eb="4">
      <t>ヘキ</t>
    </rPh>
    <rPh sb="5" eb="7">
      <t>ウム</t>
    </rPh>
    <phoneticPr fontId="26"/>
  </si>
  <si>
    <t>1-3免震</t>
    <rPh sb="3" eb="5">
      <t>メンシン</t>
    </rPh>
    <phoneticPr fontId="2"/>
  </si>
  <si>
    <t>　【界床の有無】</t>
    <rPh sb="2" eb="3">
      <t>カイ</t>
    </rPh>
    <rPh sb="3" eb="4">
      <t>ユカ</t>
    </rPh>
    <rPh sb="5" eb="7">
      <t>ウム</t>
    </rPh>
    <phoneticPr fontId="26"/>
  </si>
  <si>
    <t>上階</t>
    <rPh sb="0" eb="2">
      <t>ジョウカイ</t>
    </rPh>
    <phoneticPr fontId="2"/>
  </si>
  <si>
    <t>下階</t>
    <rPh sb="0" eb="1">
      <t>シタ</t>
    </rPh>
    <rPh sb="1" eb="2">
      <t>カイ</t>
    </rPh>
    <phoneticPr fontId="2"/>
  </si>
  <si>
    <t>1-4耐風</t>
    <rPh sb="3" eb="5">
      <t>タイフウ</t>
    </rPh>
    <phoneticPr fontId="2"/>
  </si>
  <si>
    <t>【６．その他必要な事項】</t>
  </si>
  <si>
    <t>【７．備考】</t>
  </si>
  <si>
    <t>1-5耐積雪該当区域外</t>
    <rPh sb="3" eb="4">
      <t>タイ</t>
    </rPh>
    <rPh sb="4" eb="6">
      <t>セキセツ</t>
    </rPh>
    <rPh sb="6" eb="8">
      <t>ガイトウ</t>
    </rPh>
    <rPh sb="8" eb="11">
      <t>クイキガイ</t>
    </rPh>
    <phoneticPr fontId="2"/>
  </si>
  <si>
    <t>　＊住戸数が多い場合、第4面を別紙一覧表としてまとめてもよい。</t>
    <rPh sb="2" eb="3">
      <t>ジュウ</t>
    </rPh>
    <rPh sb="3" eb="5">
      <t>コスウ</t>
    </rPh>
    <rPh sb="6" eb="7">
      <t>オオ</t>
    </rPh>
    <rPh sb="8" eb="10">
      <t>バアイ</t>
    </rPh>
    <rPh sb="11" eb="12">
      <t>ダイ</t>
    </rPh>
    <rPh sb="13" eb="14">
      <t>メン</t>
    </rPh>
    <rPh sb="15" eb="17">
      <t>ベッシ</t>
    </rPh>
    <rPh sb="17" eb="19">
      <t>イチラン</t>
    </rPh>
    <rPh sb="19" eb="20">
      <t>ヒョウ</t>
    </rPh>
    <phoneticPr fontId="26"/>
  </si>
  <si>
    <t>地盤改良方法</t>
    <rPh sb="0" eb="4">
      <t>ジバンカイリョウ</t>
    </rPh>
    <rPh sb="4" eb="6">
      <t>ホウホウ</t>
    </rPh>
    <phoneticPr fontId="2"/>
  </si>
  <si>
    <t>表層改良工法</t>
    <rPh sb="0" eb="6">
      <t>ヒョウソウカイリョウコウホウ</t>
    </rPh>
    <phoneticPr fontId="2"/>
  </si>
  <si>
    <t>基準</t>
    <rPh sb="0" eb="2">
      <t>キジュン</t>
    </rPh>
    <phoneticPr fontId="2"/>
  </si>
  <si>
    <t>湿式柱状改良工法</t>
    <rPh sb="0" eb="2">
      <t>シッシキ</t>
    </rPh>
    <rPh sb="2" eb="8">
      <t>チュウジョウカイリョウコウホウ</t>
    </rPh>
    <phoneticPr fontId="2"/>
  </si>
  <si>
    <t>特認</t>
    <rPh sb="0" eb="1">
      <t>トク</t>
    </rPh>
    <rPh sb="1" eb="2">
      <t>ニン</t>
    </rPh>
    <phoneticPr fontId="2"/>
  </si>
  <si>
    <t>小口径鋼管杭工法</t>
    <rPh sb="0" eb="3">
      <t>ショウコウケイ</t>
    </rPh>
    <rPh sb="3" eb="5">
      <t>コウカン</t>
    </rPh>
    <rPh sb="5" eb="6">
      <t>クイ</t>
    </rPh>
    <rPh sb="6" eb="8">
      <t>コウホウ</t>
    </rPh>
    <phoneticPr fontId="2"/>
  </si>
  <si>
    <t>型式</t>
    <rPh sb="0" eb="2">
      <t>カタシキ</t>
    </rPh>
    <phoneticPr fontId="2"/>
  </si>
  <si>
    <t>柱状改良工法</t>
    <rPh sb="0" eb="4">
      <t>チュウジョウカイリョウ</t>
    </rPh>
    <rPh sb="4" eb="6">
      <t>コウホウ</t>
    </rPh>
    <phoneticPr fontId="2"/>
  </si>
  <si>
    <t>認証</t>
    <rPh sb="0" eb="2">
      <t>ニンショウ</t>
    </rPh>
    <phoneticPr fontId="2"/>
  </si>
  <si>
    <t>自己評価及び設計内容説明書【一戸建ての住宅用】</t>
    <rPh sb="0" eb="2">
      <t>ジコ</t>
    </rPh>
    <rPh sb="2" eb="4">
      <t>ヒョウカ</t>
    </rPh>
    <rPh sb="4" eb="5">
      <t>オヨ</t>
    </rPh>
    <rPh sb="6" eb="8">
      <t>セッケイ</t>
    </rPh>
    <rPh sb="8" eb="10">
      <t>ナイヨウ</t>
    </rPh>
    <rPh sb="10" eb="13">
      <t>セツメイショ</t>
    </rPh>
    <rPh sb="14" eb="16">
      <t>イッコ</t>
    </rPh>
    <rPh sb="16" eb="17">
      <t>ダ</t>
    </rPh>
    <rPh sb="19" eb="21">
      <t>ジュウタク</t>
    </rPh>
    <rPh sb="21" eb="22">
      <t>ヨウ</t>
    </rPh>
    <phoneticPr fontId="2"/>
  </si>
  <si>
    <t>評価対象建築物の名称</t>
    <rPh sb="0" eb="2">
      <t>ヒョウカ</t>
    </rPh>
    <rPh sb="2" eb="4">
      <t>タイショウ</t>
    </rPh>
    <rPh sb="4" eb="7">
      <t>ケンチクブツ</t>
    </rPh>
    <rPh sb="8" eb="10">
      <t>メイショウ</t>
    </rPh>
    <phoneticPr fontId="2"/>
  </si>
  <si>
    <t>評価対象建築物の所在地</t>
    <phoneticPr fontId="2"/>
  </si>
  <si>
    <t>設計者等の氏名</t>
    <rPh sb="0" eb="4">
      <t>セッケイシャトウ</t>
    </rPh>
    <rPh sb="5" eb="7">
      <t>シメイ</t>
    </rPh>
    <phoneticPr fontId="2"/>
  </si>
  <si>
    <t>評価者氏名</t>
    <rPh sb="0" eb="2">
      <t>ヒョウカ</t>
    </rPh>
    <rPh sb="2" eb="3">
      <t>シャ</t>
    </rPh>
    <rPh sb="3" eb="5">
      <t>シメイ</t>
    </rPh>
    <phoneticPr fontId="2"/>
  </si>
  <si>
    <t>性能表示事項　　　　</t>
    <rPh sb="0" eb="2">
      <t>セイノウ</t>
    </rPh>
    <rPh sb="2" eb="4">
      <t>ヒョウジ</t>
    </rPh>
    <phoneticPr fontId="2"/>
  </si>
  <si>
    <t>自己
評価
結果</t>
    <rPh sb="0" eb="2">
      <t>ジコ</t>
    </rPh>
    <rPh sb="3" eb="5">
      <t>ヒョウカ</t>
    </rPh>
    <rPh sb="6" eb="8">
      <t>ケッカ</t>
    </rPh>
    <phoneticPr fontId="2"/>
  </si>
  <si>
    <t>評価方法
※1</t>
    <rPh sb="0" eb="2">
      <t>ヒョウカ</t>
    </rPh>
    <rPh sb="2" eb="4">
      <t>ホウホウ</t>
    </rPh>
    <phoneticPr fontId="2"/>
  </si>
  <si>
    <t>確認項目</t>
    <rPh sb="0" eb="2">
      <t>カクニン</t>
    </rPh>
    <phoneticPr fontId="2"/>
  </si>
  <si>
    <t>設計内容説明欄</t>
    <rPh sb="0" eb="2">
      <t>セッケイ</t>
    </rPh>
    <rPh sb="2" eb="4">
      <t>ナイヨウ</t>
    </rPh>
    <rPh sb="4" eb="6">
      <t>セツメイ</t>
    </rPh>
    <rPh sb="6" eb="7">
      <t>ラン</t>
    </rPh>
    <phoneticPr fontId="2"/>
  </si>
  <si>
    <t>設計
内容
確認欄</t>
    <rPh sb="0" eb="2">
      <t>セッケイ</t>
    </rPh>
    <rPh sb="3" eb="5">
      <t>ナイヨウ</t>
    </rPh>
    <rPh sb="6" eb="8">
      <t>カクニン</t>
    </rPh>
    <rPh sb="8" eb="9">
      <t>ラン</t>
    </rPh>
    <phoneticPr fontId="2"/>
  </si>
  <si>
    <t>基礎の構造方法</t>
    <rPh sb="0" eb="2">
      <t>キソ</t>
    </rPh>
    <rPh sb="3" eb="7">
      <t>コウゾウホウホウ</t>
    </rPh>
    <phoneticPr fontId="2"/>
  </si>
  <si>
    <t>項目</t>
    <rPh sb="0" eb="2">
      <t>コウモク</t>
    </rPh>
    <phoneticPr fontId="2"/>
  </si>
  <si>
    <t>設計内容</t>
    <rPh sb="0" eb="2">
      <t>セッケイ</t>
    </rPh>
    <rPh sb="2" eb="4">
      <t>ナイヨウ</t>
    </rPh>
    <phoneticPr fontId="2"/>
  </si>
  <si>
    <t>記載図書</t>
    <rPh sb="0" eb="2">
      <t>キサイ</t>
    </rPh>
    <rPh sb="2" eb="4">
      <t>トショ</t>
    </rPh>
    <phoneticPr fontId="2"/>
  </si>
  <si>
    <t>鉄筋コンクリート造</t>
    <rPh sb="0" eb="2">
      <t>テッキン</t>
    </rPh>
    <rPh sb="8" eb="9">
      <t>ゾウ</t>
    </rPh>
    <phoneticPr fontId="2"/>
  </si>
  <si>
    <t>1構造の安定</t>
    <rPh sb="1" eb="3">
      <t>コウゾウ</t>
    </rPh>
    <rPh sb="4" eb="6">
      <t>アンテイ</t>
    </rPh>
    <phoneticPr fontId="2"/>
  </si>
  <si>
    <t>１－１</t>
  </si>
  <si>
    <t>等級</t>
    <rPh sb="0" eb="2">
      <t>トウキュウ</t>
    </rPh>
    <phoneticPr fontId="2"/>
  </si>
  <si>
    <t>構造躯体</t>
    <rPh sb="0" eb="2">
      <t>コウゾウ</t>
    </rPh>
    <rPh sb="2" eb="4">
      <t>クタイ</t>
    </rPh>
    <phoneticPr fontId="2"/>
  </si>
  <si>
    <t>地震力及</t>
    <rPh sb="0" eb="2">
      <t>ジシン</t>
    </rPh>
    <rPh sb="2" eb="3">
      <t>リョク</t>
    </rPh>
    <rPh sb="3" eb="4">
      <t>オヨ</t>
    </rPh>
    <phoneticPr fontId="2"/>
  </si>
  <si>
    <r>
      <rPr>
        <sz val="8"/>
        <color theme="1"/>
        <rFont val="BIZ UD明朝 Medium"/>
        <family val="1"/>
        <charset val="128"/>
      </rPr>
      <t>壁量計算による</t>
    </r>
    <r>
      <rPr>
        <sz val="6"/>
        <color theme="1"/>
        <rFont val="BIZ UD明朝 Medium"/>
        <family val="1"/>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2"/>
  </si>
  <si>
    <t>伏図</t>
    <rPh sb="0" eb="1">
      <t>フ</t>
    </rPh>
    <rPh sb="1" eb="2">
      <t>ズ</t>
    </rPh>
    <phoneticPr fontId="1"/>
  </si>
  <si>
    <t>地盤</t>
    <rPh sb="0" eb="2">
      <t>ジバン</t>
    </rPh>
    <phoneticPr fontId="2"/>
  </si>
  <si>
    <t>耐震等級</t>
    <rPh sb="0" eb="2">
      <t>タイシン</t>
    </rPh>
    <rPh sb="2" eb="4">
      <t>トウキュウ</t>
    </rPh>
    <phoneticPr fontId="2"/>
  </si>
  <si>
    <t>及び基礎</t>
    <phoneticPr fontId="2"/>
  </si>
  <si>
    <t>び風圧力</t>
    <phoneticPr fontId="2"/>
  </si>
  <si>
    <t>許容応力度計算による(ルート1)</t>
    <rPh sb="0" eb="2">
      <t>キョヨウ</t>
    </rPh>
    <rPh sb="2" eb="4">
      <t>オウリョク</t>
    </rPh>
    <rPh sb="4" eb="5">
      <t>ド</t>
    </rPh>
    <rPh sb="5" eb="7">
      <t>ケイサン</t>
    </rPh>
    <phoneticPr fontId="2"/>
  </si>
  <si>
    <t>軸組</t>
    <rPh sb="0" eb="2">
      <t>ジクグミ</t>
    </rPh>
    <phoneticPr fontId="2"/>
  </si>
  <si>
    <t>計算書</t>
    <rPh sb="0" eb="3">
      <t>ケイサンショ</t>
    </rPh>
    <phoneticPr fontId="1"/>
  </si>
  <si>
    <t>杭</t>
    <rPh sb="0" eb="1">
      <t>クイ</t>
    </rPh>
    <phoneticPr fontId="2"/>
  </si>
  <si>
    <t>（倒壊等防止）</t>
    <rPh sb="1" eb="3">
      <t>トウカイ</t>
    </rPh>
    <rPh sb="3" eb="4">
      <t>トウ</t>
    </rPh>
    <rPh sb="4" eb="6">
      <t>ボウシ</t>
    </rPh>
    <phoneticPr fontId="2"/>
  </si>
  <si>
    <t>特認</t>
    <rPh sb="0" eb="2">
      <t>トクニン</t>
    </rPh>
    <phoneticPr fontId="2"/>
  </si>
  <si>
    <t>等</t>
    <phoneticPr fontId="2"/>
  </si>
  <si>
    <t>偏心率0.3以下</t>
    <rPh sb="0" eb="3">
      <t>ヘンシンリツ</t>
    </rPh>
    <rPh sb="6" eb="8">
      <t>イカ</t>
    </rPh>
    <phoneticPr fontId="2"/>
  </si>
  <si>
    <t>地盤改良有</t>
    <rPh sb="0" eb="4">
      <t>ジバンカイリョウ</t>
    </rPh>
    <rPh sb="4" eb="5">
      <t>アリ</t>
    </rPh>
    <phoneticPr fontId="2"/>
  </si>
  <si>
    <t>評価対象外</t>
    <rPh sb="0" eb="2">
      <t>ヒョウカ</t>
    </rPh>
    <rPh sb="2" eb="4">
      <t>タイショウ</t>
    </rPh>
    <rPh sb="4" eb="5">
      <t>ガイ</t>
    </rPh>
    <phoneticPr fontId="2"/>
  </si>
  <si>
    <t>許容応力度計算＋偏心率による(告示1540号第10第1号)</t>
    <rPh sb="0" eb="2">
      <t>キョヨウ</t>
    </rPh>
    <rPh sb="2" eb="4">
      <t>オウリョク</t>
    </rPh>
    <rPh sb="4" eb="5">
      <t>ド</t>
    </rPh>
    <rPh sb="5" eb="7">
      <t>ケイサン</t>
    </rPh>
    <rPh sb="8" eb="11">
      <t>ヘンシンリツ</t>
    </rPh>
    <rPh sb="15" eb="17">
      <t>コクジ</t>
    </rPh>
    <rPh sb="21" eb="22">
      <t>ゴウ</t>
    </rPh>
    <rPh sb="22" eb="23">
      <t>ダイ</t>
    </rPh>
    <rPh sb="25" eb="26">
      <t>ダイ</t>
    </rPh>
    <rPh sb="27" eb="28">
      <t>ゴウ</t>
    </rPh>
    <phoneticPr fontId="2"/>
  </si>
  <si>
    <t>枠組</t>
    <rPh sb="0" eb="1">
      <t>ワク</t>
    </rPh>
    <rPh sb="1" eb="2">
      <t>クミ</t>
    </rPh>
    <phoneticPr fontId="2"/>
  </si>
  <si>
    <t>許容支持力度</t>
    <rPh sb="0" eb="5">
      <t>キョヨウシジリョク</t>
    </rPh>
    <rPh sb="5" eb="6">
      <t>ド</t>
    </rPh>
    <phoneticPr fontId="2"/>
  </si>
  <si>
    <t>許容応力度計算による告示第1540号第10第2号)</t>
    <rPh sb="0" eb="2">
      <t>キョヨウ</t>
    </rPh>
    <rPh sb="2" eb="4">
      <t>オウリョク</t>
    </rPh>
    <rPh sb="4" eb="5">
      <t>ド</t>
    </rPh>
    <rPh sb="5" eb="7">
      <t>ケイサン</t>
    </rPh>
    <rPh sb="10" eb="12">
      <t>コクジ</t>
    </rPh>
    <rPh sb="12" eb="13">
      <t>ダイ</t>
    </rPh>
    <rPh sb="17" eb="18">
      <t>ゴウ</t>
    </rPh>
    <rPh sb="18" eb="19">
      <t>ダイ</t>
    </rPh>
    <rPh sb="21" eb="22">
      <t>ダイ</t>
    </rPh>
    <rPh sb="23" eb="24">
      <t>ゴウ</t>
    </rPh>
    <phoneticPr fontId="2"/>
  </si>
  <si>
    <t>許容支持力</t>
    <rPh sb="0" eb="5">
      <t>キョヨウシジリョク</t>
    </rPh>
    <phoneticPr fontId="2"/>
  </si>
  <si>
    <t>基礎の形式</t>
    <rPh sb="0" eb="2">
      <t>キソ</t>
    </rPh>
    <rPh sb="3" eb="5">
      <t>ケイシキ</t>
    </rPh>
    <phoneticPr fontId="2"/>
  </si>
  <si>
    <t>１－２</t>
  </si>
  <si>
    <t>直接基礎</t>
    <rPh sb="0" eb="2">
      <t>チョクセツ</t>
    </rPh>
    <rPh sb="2" eb="4">
      <t>キソ</t>
    </rPh>
    <phoneticPr fontId="2"/>
  </si>
  <si>
    <t>布基礎</t>
    <rPh sb="0" eb="1">
      <t>ヌノ</t>
    </rPh>
    <phoneticPr fontId="2"/>
  </si>
  <si>
    <t>耐震等級</t>
  </si>
  <si>
    <t>木造</t>
    <rPh sb="0" eb="1">
      <t>キ</t>
    </rPh>
    <rPh sb="1" eb="2">
      <t>ゾウ</t>
    </rPh>
    <phoneticPr fontId="2"/>
  </si>
  <si>
    <t>基礎</t>
    <rPh sb="0" eb="2">
      <t>キソ</t>
    </rPh>
    <phoneticPr fontId="2"/>
  </si>
  <si>
    <t>建築基準法の規定による</t>
    <rPh sb="0" eb="2">
      <t>ケンチク</t>
    </rPh>
    <rPh sb="2" eb="5">
      <t>キジュンホウ</t>
    </rPh>
    <rPh sb="6" eb="8">
      <t>キテイ</t>
    </rPh>
    <phoneticPr fontId="2"/>
  </si>
  <si>
    <t>杭基礎</t>
    <rPh sb="0" eb="3">
      <t>クイキソ</t>
    </rPh>
    <phoneticPr fontId="2"/>
  </si>
  <si>
    <t>べた基礎等</t>
    <rPh sb="2" eb="4">
      <t>キソ</t>
    </rPh>
    <rPh sb="4" eb="5">
      <t>トウ</t>
    </rPh>
    <phoneticPr fontId="2"/>
  </si>
  <si>
    <t>（損傷防止）</t>
    <rPh sb="1" eb="3">
      <t>ソンショウ</t>
    </rPh>
    <rPh sb="3" eb="5">
      <t>ボウシ</t>
    </rPh>
    <phoneticPr fontId="2"/>
  </si>
  <si>
    <t>許容応力度計算による</t>
    <rPh sb="0" eb="2">
      <t>キョヨウ</t>
    </rPh>
    <rPh sb="2" eb="4">
      <t>オウリョク</t>
    </rPh>
    <rPh sb="4" eb="5">
      <t>ド</t>
    </rPh>
    <rPh sb="5" eb="7">
      <t>ケイサン</t>
    </rPh>
    <phoneticPr fontId="2"/>
  </si>
  <si>
    <t>独立基礎</t>
    <rPh sb="0" eb="2">
      <t>ドクリツ</t>
    </rPh>
    <rPh sb="2" eb="4">
      <t>キソ</t>
    </rPh>
    <phoneticPr fontId="2"/>
  </si>
  <si>
    <t>評価対象外</t>
  </si>
  <si>
    <t>スパン表</t>
    <rPh sb="3" eb="4">
      <t>ヒョウ</t>
    </rPh>
    <phoneticPr fontId="2"/>
  </si>
  <si>
    <t>2-1感知警報適用有無</t>
    <rPh sb="3" eb="5">
      <t>カンチ</t>
    </rPh>
    <rPh sb="5" eb="7">
      <t>ケイホウ</t>
    </rPh>
    <rPh sb="7" eb="9">
      <t>テキヨウ</t>
    </rPh>
    <rPh sb="9" eb="11">
      <t>ウム</t>
    </rPh>
    <phoneticPr fontId="2"/>
  </si>
  <si>
    <t>１－３</t>
  </si>
  <si>
    <t>免震</t>
    <rPh sb="0" eb="2">
      <t>メンシン</t>
    </rPh>
    <phoneticPr fontId="2"/>
  </si>
  <si>
    <t>等級４</t>
    <rPh sb="0" eb="2">
      <t>トウキュウ</t>
    </rPh>
    <phoneticPr fontId="2"/>
  </si>
  <si>
    <t>杭種</t>
    <rPh sb="0" eb="2">
      <t>クイシュ</t>
    </rPh>
    <phoneticPr fontId="2"/>
  </si>
  <si>
    <t>その他</t>
    <phoneticPr fontId="2"/>
  </si>
  <si>
    <t>横架材</t>
    <rPh sb="0" eb="1">
      <t>ヨコ</t>
    </rPh>
    <rPh sb="1" eb="2">
      <t>カ</t>
    </rPh>
    <rPh sb="2" eb="3">
      <t>ザイ</t>
    </rPh>
    <phoneticPr fontId="2"/>
  </si>
  <si>
    <t>支持杭</t>
    <rPh sb="0" eb="2">
      <t>シジ</t>
    </rPh>
    <rPh sb="2" eb="3">
      <t>クイ</t>
    </rPh>
    <phoneticPr fontId="2"/>
  </si>
  <si>
    <t>摩擦杭</t>
    <rPh sb="0" eb="2">
      <t>マサツ</t>
    </rPh>
    <rPh sb="2" eb="3">
      <t>クイ</t>
    </rPh>
    <phoneticPr fontId="2"/>
  </si>
  <si>
    <t>１－４</t>
  </si>
  <si>
    <t>免震</t>
    <phoneticPr fontId="2"/>
  </si>
  <si>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2"/>
  </si>
  <si>
    <t>耐風等級</t>
  </si>
  <si>
    <t>建築物</t>
    <phoneticPr fontId="2"/>
  </si>
  <si>
    <t>免震材料等の維持管理に関する計画の作成</t>
    <rPh sb="0" eb="1">
      <t>メン</t>
    </rPh>
    <rPh sb="1" eb="2">
      <t>シン</t>
    </rPh>
    <rPh sb="2" eb="4">
      <t>ザイリョウ</t>
    </rPh>
    <rPh sb="4" eb="5">
      <t>トウ</t>
    </rPh>
    <rPh sb="6" eb="8">
      <t>イジ</t>
    </rPh>
    <rPh sb="8" eb="10">
      <t>カンリ</t>
    </rPh>
    <rPh sb="11" eb="12">
      <t>カン</t>
    </rPh>
    <rPh sb="14" eb="16">
      <t>ケイカク</t>
    </rPh>
    <rPh sb="17" eb="19">
      <t>サクセイ</t>
    </rPh>
    <phoneticPr fontId="2"/>
  </si>
  <si>
    <t>敷地の管理に関する計画の作成</t>
    <rPh sb="0" eb="2">
      <t>シキチ</t>
    </rPh>
    <rPh sb="3" eb="5">
      <t>カンリ</t>
    </rPh>
    <rPh sb="6" eb="7">
      <t>カン</t>
    </rPh>
    <rPh sb="9" eb="11">
      <t>ケイカク</t>
    </rPh>
    <rPh sb="12" eb="14">
      <t>サクセイ</t>
    </rPh>
    <phoneticPr fontId="2"/>
  </si>
  <si>
    <t>１－５</t>
  </si>
  <si>
    <t>地盤・杭</t>
    <rPh sb="0" eb="2">
      <t>ジバン</t>
    </rPh>
    <rPh sb="3" eb="4">
      <t>クイ</t>
    </rPh>
    <phoneticPr fontId="2"/>
  </si>
  <si>
    <t>地盤又は</t>
    <rPh sb="0" eb="2">
      <t>ジバン</t>
    </rPh>
    <rPh sb="2" eb="3">
      <t>マタ</t>
    </rPh>
    <phoneticPr fontId="2"/>
  </si>
  <si>
    <t>・許容支持力等</t>
    <rPh sb="1" eb="3">
      <t>キョヨウ</t>
    </rPh>
    <rPh sb="3" eb="5">
      <t>シジ</t>
    </rPh>
    <rPh sb="5" eb="6">
      <t>リョク</t>
    </rPh>
    <rPh sb="6" eb="7">
      <t>トウ</t>
    </rPh>
    <phoneticPr fontId="2"/>
  </si>
  <si>
    <t>調査書</t>
    <rPh sb="0" eb="3">
      <t>チョウサショ</t>
    </rPh>
    <phoneticPr fontId="2"/>
  </si>
  <si>
    <t>耐積雪等級</t>
  </si>
  <si>
    <t>（１－６）</t>
  </si>
  <si>
    <t>杭の許容</t>
    <phoneticPr fontId="2"/>
  </si>
  <si>
    <t>[</t>
  </si>
  <si>
    <r>
      <rPr>
        <sz val="6"/>
        <color theme="1"/>
        <rFont val="BIZ UD明朝 Medium"/>
        <family val="1"/>
        <charset val="128"/>
      </rPr>
      <t>kN/㎡</t>
    </r>
    <r>
      <rPr>
        <sz val="8"/>
        <color theme="1"/>
        <rFont val="BIZ UD明朝 Medium"/>
        <family val="1"/>
        <charset val="128"/>
      </rPr>
      <t>]</t>
    </r>
    <phoneticPr fontId="2"/>
  </si>
  <si>
    <r>
      <rPr>
        <sz val="6"/>
        <color theme="1"/>
        <rFont val="BIZ UD明朝 Medium"/>
        <family val="1"/>
        <charset val="128"/>
      </rPr>
      <t>kN/本</t>
    </r>
    <r>
      <rPr>
        <sz val="8"/>
        <color theme="1"/>
        <rFont val="BIZ UD明朝 Medium"/>
        <family val="1"/>
        <charset val="128"/>
      </rPr>
      <t>]</t>
    </r>
    <rPh sb="3" eb="4">
      <t>ホン</t>
    </rPh>
    <phoneticPr fontId="2"/>
  </si>
  <si>
    <t>伏図</t>
    <rPh sb="0" eb="2">
      <t>フセズ</t>
    </rPh>
    <phoneticPr fontId="2"/>
  </si>
  <si>
    <t>該当区域外</t>
    <rPh sb="0" eb="2">
      <t>ガイトウ</t>
    </rPh>
    <rPh sb="2" eb="5">
      <t>クイキガイ</t>
    </rPh>
    <phoneticPr fontId="2"/>
  </si>
  <si>
    <t>支持力等</t>
    <phoneticPr fontId="2"/>
  </si>
  <si>
    <t>・地盤調査方法等</t>
    <rPh sb="1" eb="3">
      <t>ジバン</t>
    </rPh>
    <rPh sb="3" eb="5">
      <t>チョウサ</t>
    </rPh>
    <rPh sb="5" eb="8">
      <t>ホウホウトウ</t>
    </rPh>
    <phoneticPr fontId="2"/>
  </si>
  <si>
    <t>計画書</t>
    <rPh sb="0" eb="3">
      <t>ケイカクショ</t>
    </rPh>
    <phoneticPr fontId="2"/>
  </si>
  <si>
    <t>１－６</t>
  </si>
  <si>
    <t>設計</t>
    <rPh sb="0" eb="2">
      <t>セッケイ</t>
    </rPh>
    <phoneticPr fontId="2"/>
  </si>
  <si>
    <t>及びその</t>
    <phoneticPr fontId="2"/>
  </si>
  <si>
    <t>地盤又は杭</t>
    <phoneticPr fontId="2"/>
  </si>
  <si>
    <t>内容</t>
  </si>
  <si>
    <t>設定方法</t>
    <phoneticPr fontId="2"/>
  </si>
  <si>
    <t>地盤改良有</t>
    <rPh sb="0" eb="2">
      <t>ジバン</t>
    </rPh>
    <rPh sb="2" eb="4">
      <t>カイリョウ</t>
    </rPh>
    <rPh sb="4" eb="5">
      <t>アリ</t>
    </rPh>
    <phoneticPr fontId="2"/>
  </si>
  <si>
    <t>の許容支持</t>
    <phoneticPr fontId="2"/>
  </si>
  <si>
    <t>説明</t>
  </si>
  <si>
    <t>方法</t>
    <rPh sb="0" eb="2">
      <t>ホウホウ</t>
    </rPh>
    <phoneticPr fontId="2"/>
  </si>
  <si>
    <t>力等及びそ</t>
    <phoneticPr fontId="2"/>
  </si>
  <si>
    <t>欄と</t>
  </si>
  <si>
    <t>許容支持力度</t>
    <rPh sb="0" eb="2">
      <t>キョヨウ</t>
    </rPh>
    <rPh sb="2" eb="4">
      <t>シジ</t>
    </rPh>
    <rPh sb="4" eb="5">
      <t>リョク</t>
    </rPh>
    <rPh sb="5" eb="6">
      <t>ド</t>
    </rPh>
    <phoneticPr fontId="2"/>
  </si>
  <si>
    <t>の設定方法</t>
    <phoneticPr fontId="2"/>
  </si>
  <si>
    <t>同様</t>
  </si>
  <si>
    <t>許容支持力</t>
    <rPh sb="0" eb="2">
      <t>キョヨウ</t>
    </rPh>
    <rPh sb="2" eb="4">
      <t>シジ</t>
    </rPh>
    <rPh sb="4" eb="5">
      <t>リョク</t>
    </rPh>
    <phoneticPr fontId="2"/>
  </si>
  <si>
    <t>１－７</t>
  </si>
  <si>
    <t>基礎の構</t>
    <phoneticPr fontId="2"/>
  </si>
  <si>
    <t>伏図</t>
    <rPh sb="0" eb="1">
      <t>フシ</t>
    </rPh>
    <rPh sb="1" eb="2">
      <t>ズ</t>
    </rPh>
    <phoneticPr fontId="2"/>
  </si>
  <si>
    <t>基礎の構造方</t>
    <rPh sb="5" eb="6">
      <t>カタ</t>
    </rPh>
    <phoneticPr fontId="2"/>
  </si>
  <si>
    <t>（１－７）</t>
  </si>
  <si>
    <t>造方法及</t>
    <phoneticPr fontId="2"/>
  </si>
  <si>
    <t>・</t>
  </si>
  <si>
    <t>基礎の構造方法</t>
    <rPh sb="0" eb="2">
      <t>キソ</t>
    </rPh>
    <rPh sb="3" eb="5">
      <t>コウゾウ</t>
    </rPh>
    <rPh sb="5" eb="7">
      <t>ホウホウ</t>
    </rPh>
    <phoneticPr fontId="2"/>
  </si>
  <si>
    <t>法及び形式等</t>
    <rPh sb="4" eb="5">
      <t>シキ</t>
    </rPh>
    <rPh sb="5" eb="6">
      <t>ナド</t>
    </rPh>
    <phoneticPr fontId="2"/>
  </si>
  <si>
    <t>び形式等</t>
    <phoneticPr fontId="2"/>
  </si>
  <si>
    <t>杭基礎</t>
    <rPh sb="0" eb="1">
      <t>クイ</t>
    </rPh>
    <rPh sb="1" eb="3">
      <t>キソ</t>
    </rPh>
    <phoneticPr fontId="2"/>
  </si>
  <si>
    <t>杭種</t>
    <rPh sb="0" eb="1">
      <t>クイ</t>
    </rPh>
    <rPh sb="1" eb="2">
      <t>シュ</t>
    </rPh>
    <phoneticPr fontId="2"/>
  </si>
  <si>
    <t>杭径</t>
    <rPh sb="0" eb="1">
      <t>クイ</t>
    </rPh>
    <rPh sb="1" eb="2">
      <t>ケイ</t>
    </rPh>
    <phoneticPr fontId="2"/>
  </si>
  <si>
    <r>
      <rPr>
        <sz val="6"/>
        <color theme="1"/>
        <rFont val="BIZ UD明朝 Medium"/>
        <family val="1"/>
        <charset val="128"/>
      </rPr>
      <t>ｃｍ</t>
    </r>
    <r>
      <rPr>
        <sz val="8"/>
        <color theme="1"/>
        <rFont val="BIZ UD明朝 Medium"/>
        <family val="1"/>
        <charset val="128"/>
      </rPr>
      <t>]</t>
    </r>
    <phoneticPr fontId="2"/>
  </si>
  <si>
    <t>杭長</t>
    <rPh sb="0" eb="1">
      <t>クイ</t>
    </rPh>
    <rPh sb="1" eb="2">
      <t>チョウ</t>
    </rPh>
    <phoneticPr fontId="2"/>
  </si>
  <si>
    <r>
      <rPr>
        <sz val="6"/>
        <color theme="1"/>
        <rFont val="BIZ UD明朝 Medium"/>
        <family val="1"/>
        <charset val="128"/>
      </rPr>
      <t>ｍ</t>
    </r>
    <r>
      <rPr>
        <sz val="8"/>
        <color theme="1"/>
        <rFont val="BIZ UD明朝 Medium"/>
        <family val="1"/>
        <charset val="128"/>
      </rPr>
      <t>]</t>
    </r>
    <phoneticPr fontId="2"/>
  </si>
  <si>
    <t>２火災時の安全</t>
    <rPh sb="1" eb="3">
      <t>カサイ</t>
    </rPh>
    <rPh sb="3" eb="4">
      <t>ジ</t>
    </rPh>
    <rPh sb="5" eb="7">
      <t>アンゼン</t>
    </rPh>
    <phoneticPr fontId="2"/>
  </si>
  <si>
    <t>２－１</t>
  </si>
  <si>
    <t>感知警報</t>
    <rPh sb="0" eb="2">
      <t>カンチ</t>
    </rPh>
    <rPh sb="2" eb="4">
      <t>ケイホウ</t>
    </rPh>
    <phoneticPr fontId="2"/>
  </si>
  <si>
    <t>感知部分</t>
    <rPh sb="0" eb="2">
      <t>カンチ</t>
    </rPh>
    <rPh sb="2" eb="4">
      <t>ブブン</t>
    </rPh>
    <phoneticPr fontId="2"/>
  </si>
  <si>
    <t>基準に適合した感知部分の設置場所</t>
    <rPh sb="0" eb="2">
      <t>キジュン</t>
    </rPh>
    <rPh sb="3" eb="5">
      <t>テキゴウ</t>
    </rPh>
    <rPh sb="7" eb="9">
      <t>カンチ</t>
    </rPh>
    <rPh sb="9" eb="11">
      <t>ブブン</t>
    </rPh>
    <phoneticPr fontId="2"/>
  </si>
  <si>
    <t>仕上表</t>
    <rPh sb="0" eb="2">
      <t>シア</t>
    </rPh>
    <rPh sb="2" eb="3">
      <t>ヒョウ</t>
    </rPh>
    <phoneticPr fontId="2"/>
  </si>
  <si>
    <t>2-5耐火（開口部）適用有無</t>
    <rPh sb="3" eb="5">
      <t>タイカ</t>
    </rPh>
    <rPh sb="6" eb="9">
      <t>カイコウブ</t>
    </rPh>
    <rPh sb="10" eb="12">
      <t>テキヨウ</t>
    </rPh>
    <rPh sb="12" eb="14">
      <t>ウム</t>
    </rPh>
    <phoneticPr fontId="2"/>
  </si>
  <si>
    <t>感知警報装</t>
    <rPh sb="0" eb="2">
      <t>カンチ</t>
    </rPh>
    <rPh sb="2" eb="4">
      <t>ケイホウ</t>
    </rPh>
    <rPh sb="4" eb="5">
      <t>ソウ</t>
    </rPh>
    <phoneticPr fontId="2"/>
  </si>
  <si>
    <t>装置</t>
    <phoneticPr fontId="2"/>
  </si>
  <si>
    <t>の設置場</t>
    <phoneticPr fontId="2"/>
  </si>
  <si>
    <t>寝室</t>
    <rPh sb="0" eb="2">
      <t>シンシツ</t>
    </rPh>
    <phoneticPr fontId="2"/>
  </si>
  <si>
    <t>居室</t>
    <rPh sb="0" eb="2">
      <t>キョシツ</t>
    </rPh>
    <phoneticPr fontId="2"/>
  </si>
  <si>
    <t>台所等</t>
    <rPh sb="0" eb="2">
      <t>ダイドコロ</t>
    </rPh>
    <rPh sb="2" eb="3">
      <t>トウ</t>
    </rPh>
    <phoneticPr fontId="2"/>
  </si>
  <si>
    <t>階段等</t>
    <rPh sb="0" eb="2">
      <t>カイダン</t>
    </rPh>
    <rPh sb="2" eb="3">
      <t>トウ</t>
    </rPh>
    <phoneticPr fontId="2"/>
  </si>
  <si>
    <t>平面図</t>
    <rPh sb="0" eb="3">
      <t>ヘイメンズ</t>
    </rPh>
    <phoneticPr fontId="2"/>
  </si>
  <si>
    <t>2-5耐火（開口部）該当なし</t>
    <rPh sb="3" eb="5">
      <t>タイカ</t>
    </rPh>
    <rPh sb="6" eb="9">
      <t>カイコウブ</t>
    </rPh>
    <rPh sb="10" eb="12">
      <t>ガイトウ</t>
    </rPh>
    <phoneticPr fontId="2"/>
  </si>
  <si>
    <t>置設置等級</t>
    <rPh sb="0" eb="1">
      <t>オ</t>
    </rPh>
    <rPh sb="1" eb="3">
      <t>セッチ</t>
    </rPh>
    <rPh sb="3" eb="5">
      <t>トウキュウ</t>
    </rPh>
    <phoneticPr fontId="2"/>
  </si>
  <si>
    <t>所等</t>
    <phoneticPr fontId="2"/>
  </si>
  <si>
    <t>警報を行う部分</t>
    <rPh sb="0" eb="2">
      <t>ケイホウ</t>
    </rPh>
    <rPh sb="3" eb="4">
      <t>オコナ</t>
    </rPh>
    <rPh sb="5" eb="7">
      <t>ブブン</t>
    </rPh>
    <phoneticPr fontId="2"/>
  </si>
  <si>
    <t>（自住戸火災時）</t>
    <rPh sb="1" eb="2">
      <t>ジ</t>
    </rPh>
    <rPh sb="2" eb="3">
      <t>ジュウ</t>
    </rPh>
    <rPh sb="3" eb="4">
      <t>ト</t>
    </rPh>
    <rPh sb="4" eb="6">
      <t>カサイ</t>
    </rPh>
    <phoneticPr fontId="2"/>
  </si>
  <si>
    <t>1mで70dB以上の警報音を1分継続可能</t>
    <rPh sb="7" eb="9">
      <t>イジョウ</t>
    </rPh>
    <rPh sb="10" eb="13">
      <t>ケイホウオン</t>
    </rPh>
    <rPh sb="15" eb="16">
      <t>フン</t>
    </rPh>
    <rPh sb="16" eb="18">
      <t>ケイゾク</t>
    </rPh>
    <rPh sb="18" eb="20">
      <t>カノウ</t>
    </rPh>
    <phoneticPr fontId="2"/>
  </si>
  <si>
    <t>その他同等</t>
    <rPh sb="2" eb="3">
      <t>タ</t>
    </rPh>
    <rPh sb="3" eb="5">
      <t>ドウトウ</t>
    </rPh>
    <phoneticPr fontId="2"/>
  </si>
  <si>
    <t>　</t>
    <phoneticPr fontId="2"/>
  </si>
  <si>
    <t>居室を有する各階設置</t>
    <rPh sb="0" eb="2">
      <t>キョシツ</t>
    </rPh>
    <rPh sb="3" eb="4">
      <t>ユウ</t>
    </rPh>
    <rPh sb="6" eb="8">
      <t>カクカイ</t>
    </rPh>
    <rPh sb="8" eb="10">
      <t>セッチ</t>
    </rPh>
    <phoneticPr fontId="2"/>
  </si>
  <si>
    <t>階数が１</t>
    <rPh sb="0" eb="2">
      <t>カイスウ</t>
    </rPh>
    <phoneticPr fontId="2"/>
  </si>
  <si>
    <t>2-4脱出適用有無</t>
    <rPh sb="3" eb="5">
      <t>ダッシュツ</t>
    </rPh>
    <rPh sb="5" eb="7">
      <t>テキヨウ</t>
    </rPh>
    <rPh sb="7" eb="9">
      <t>ウム</t>
    </rPh>
    <phoneticPr fontId="2"/>
  </si>
  <si>
    <t>150㎡毎設置</t>
    <rPh sb="4" eb="5">
      <t>ゴト</t>
    </rPh>
    <rPh sb="5" eb="7">
      <t>セッチ</t>
    </rPh>
    <phoneticPr fontId="2"/>
  </si>
  <si>
    <t>350㎡毎設置</t>
    <rPh sb="4" eb="5">
      <t>ゴト</t>
    </rPh>
    <rPh sb="5" eb="7">
      <t>セッチ</t>
    </rPh>
    <phoneticPr fontId="2"/>
  </si>
  <si>
    <t>2-4脱出該当なし</t>
    <rPh sb="3" eb="5">
      <t>ダッシュツ</t>
    </rPh>
    <rPh sb="5" eb="7">
      <t>ガイトウ</t>
    </rPh>
    <phoneticPr fontId="2"/>
  </si>
  <si>
    <t>　</t>
  </si>
  <si>
    <t>ネットワーク化されている</t>
    <rPh sb="6" eb="7">
      <t>カ</t>
    </rPh>
    <phoneticPr fontId="2"/>
  </si>
  <si>
    <t>２－４</t>
  </si>
  <si>
    <t>脱出対策</t>
    <rPh sb="0" eb="2">
      <t>ダッシュツ</t>
    </rPh>
    <rPh sb="2" eb="4">
      <t>タイサク</t>
    </rPh>
    <phoneticPr fontId="2"/>
  </si>
  <si>
    <t>避難器具</t>
    <rPh sb="0" eb="2">
      <t>ヒナン</t>
    </rPh>
    <rPh sb="2" eb="4">
      <t>キグ</t>
    </rPh>
    <phoneticPr fontId="2"/>
  </si>
  <si>
    <t>直通階段に直接通ずるバルコニー</t>
    <rPh sb="0" eb="2">
      <t>チョクツウ</t>
    </rPh>
    <rPh sb="2" eb="4">
      <t>カイダン</t>
    </rPh>
    <rPh sb="5" eb="7">
      <t>チョクセツ</t>
    </rPh>
    <rPh sb="7" eb="8">
      <t>ツウ</t>
    </rPh>
    <phoneticPr fontId="2"/>
  </si>
  <si>
    <t>（３階以上）</t>
    <rPh sb="2" eb="3">
      <t>カイ</t>
    </rPh>
    <rPh sb="3" eb="5">
      <t>イジョウ</t>
    </rPh>
    <phoneticPr fontId="2"/>
  </si>
  <si>
    <t>の種類</t>
    <rPh sb="1" eb="3">
      <t>シュルイ</t>
    </rPh>
    <phoneticPr fontId="2"/>
  </si>
  <si>
    <t>避難ロープ</t>
    <rPh sb="0" eb="2">
      <t>ヒナン</t>
    </rPh>
    <phoneticPr fontId="2"/>
  </si>
  <si>
    <t>避難はしご</t>
    <rPh sb="0" eb="2">
      <t>ヒナン</t>
    </rPh>
    <phoneticPr fontId="2"/>
  </si>
  <si>
    <t>（火災時）</t>
    <rPh sb="1" eb="3">
      <t>カサイ</t>
    </rPh>
    <rPh sb="3" eb="4">
      <t>ジ</t>
    </rPh>
    <phoneticPr fontId="2"/>
  </si>
  <si>
    <t>避難用タラップ</t>
    <rPh sb="0" eb="3">
      <t>ヒナンヨウ</t>
    </rPh>
    <phoneticPr fontId="2"/>
  </si>
  <si>
    <t>避難橋</t>
    <rPh sb="0" eb="2">
      <t>ヒナン</t>
    </rPh>
    <rPh sb="2" eb="3">
      <t>バシ</t>
    </rPh>
    <phoneticPr fontId="2"/>
  </si>
  <si>
    <t>滑り棒</t>
    <rPh sb="0" eb="1">
      <t>スベ</t>
    </rPh>
    <rPh sb="2" eb="3">
      <t>ボウ</t>
    </rPh>
    <phoneticPr fontId="2"/>
  </si>
  <si>
    <t>2-6耐火（開口部外）適用有無</t>
    <rPh sb="3" eb="5">
      <t>タイカ</t>
    </rPh>
    <rPh sb="6" eb="9">
      <t>カイコウブ</t>
    </rPh>
    <rPh sb="9" eb="10">
      <t>ガイ</t>
    </rPh>
    <rPh sb="11" eb="15">
      <t>テキヨウウム</t>
    </rPh>
    <phoneticPr fontId="2"/>
  </si>
  <si>
    <t>該当なし</t>
    <rPh sb="0" eb="2">
      <t>ガイトウ</t>
    </rPh>
    <phoneticPr fontId="2"/>
  </si>
  <si>
    <t>滑り台</t>
    <rPh sb="0" eb="1">
      <t>スベ</t>
    </rPh>
    <rPh sb="2" eb="3">
      <t>ダイ</t>
    </rPh>
    <phoneticPr fontId="2"/>
  </si>
  <si>
    <t>緩降機</t>
    <rPh sb="0" eb="1">
      <t>ユル</t>
    </rPh>
    <rPh sb="1" eb="2">
      <t>オ</t>
    </rPh>
    <rPh sb="2" eb="3">
      <t>キ</t>
    </rPh>
    <phoneticPr fontId="2"/>
  </si>
  <si>
    <t>救助袋</t>
    <rPh sb="0" eb="2">
      <t>キュウジョ</t>
    </rPh>
    <rPh sb="2" eb="3">
      <t>ブクロ</t>
    </rPh>
    <phoneticPr fontId="2"/>
  </si>
  <si>
    <t>直通階段に直接通ずるバルコニー</t>
    <phoneticPr fontId="2"/>
  </si>
  <si>
    <t>2-6耐火（開口部外）該当なし</t>
    <rPh sb="3" eb="5">
      <t>タイカ</t>
    </rPh>
    <rPh sb="6" eb="9">
      <t>カイコウブ</t>
    </rPh>
    <rPh sb="9" eb="10">
      <t>ガイ</t>
    </rPh>
    <rPh sb="11" eb="13">
      <t>ガイトウ</t>
    </rPh>
    <phoneticPr fontId="2"/>
  </si>
  <si>
    <t>避難器具</t>
    <phoneticPr fontId="2"/>
  </si>
  <si>
    <t>２－５</t>
  </si>
  <si>
    <t>開口部の</t>
    <rPh sb="0" eb="3">
      <t>カイコウブ</t>
    </rPh>
    <phoneticPr fontId="2"/>
  </si>
  <si>
    <t>防火設備</t>
    <rPh sb="0" eb="2">
      <t>ボウカ</t>
    </rPh>
    <rPh sb="2" eb="4">
      <t>セツビ</t>
    </rPh>
    <phoneticPr fontId="2"/>
  </si>
  <si>
    <t>外壁の開口部の耐火性能</t>
    <rPh sb="0" eb="2">
      <t>ガイヘキ</t>
    </rPh>
    <rPh sb="3" eb="6">
      <t>カイコウブ</t>
    </rPh>
    <rPh sb="7" eb="10">
      <t>タイカセイ</t>
    </rPh>
    <rPh sb="10" eb="11">
      <t>ノウ</t>
    </rPh>
    <phoneticPr fontId="2"/>
  </si>
  <si>
    <t>避難ロープ</t>
    <phoneticPr fontId="2"/>
  </si>
  <si>
    <t>耐火等級</t>
    <rPh sb="0" eb="2">
      <t>タイカ</t>
    </rPh>
    <rPh sb="2" eb="4">
      <t>トウキュウ</t>
    </rPh>
    <phoneticPr fontId="2"/>
  </si>
  <si>
    <t>耐火性能</t>
    <rPh sb="0" eb="2">
      <t>タイカ</t>
    </rPh>
    <rPh sb="2" eb="3">
      <t>セイ</t>
    </rPh>
    <rPh sb="3" eb="4">
      <t>ノウ</t>
    </rPh>
    <phoneticPr fontId="2"/>
  </si>
  <si>
    <t>の仕様等</t>
    <rPh sb="1" eb="3">
      <t>シヨウ</t>
    </rPh>
    <rPh sb="3" eb="4">
      <t>トウ</t>
    </rPh>
    <phoneticPr fontId="2"/>
  </si>
  <si>
    <t>耐火時間</t>
  </si>
  <si>
    <t>60分以上</t>
    <rPh sb="2" eb="3">
      <t>プン</t>
    </rPh>
    <rPh sb="3" eb="5">
      <t>イジョウ</t>
    </rPh>
    <phoneticPr fontId="2"/>
  </si>
  <si>
    <t>20分以上</t>
    <rPh sb="2" eb="3">
      <t>プン</t>
    </rPh>
    <rPh sb="3" eb="5">
      <t>イジョウ</t>
    </rPh>
    <phoneticPr fontId="2"/>
  </si>
  <si>
    <t>建具表</t>
    <rPh sb="0" eb="2">
      <t>タテグ</t>
    </rPh>
    <rPh sb="2" eb="3">
      <t>ヒョウ</t>
    </rPh>
    <phoneticPr fontId="2"/>
  </si>
  <si>
    <t>（延焼のおそれの
　ある部分れのあ
　る部分・開口部)</t>
    <rPh sb="20" eb="22">
      <t>ブブン</t>
    </rPh>
    <rPh sb="23" eb="26">
      <t>カイコウブ</t>
    </rPh>
    <phoneticPr fontId="2"/>
  </si>
  <si>
    <t>（耐火性能
　が最も低
　いもの）</t>
    <phoneticPr fontId="2"/>
  </si>
  <si>
    <t>避難橋</t>
    <phoneticPr fontId="2"/>
  </si>
  <si>
    <t>２－６</t>
  </si>
  <si>
    <t>外壁・軒</t>
    <rPh sb="0" eb="2">
      <t>ガイヘキ</t>
    </rPh>
    <rPh sb="3" eb="4">
      <t>ノキ</t>
    </rPh>
    <phoneticPr fontId="2"/>
  </si>
  <si>
    <t>外壁の構</t>
    <rPh sb="0" eb="2">
      <t>ガイヘキ</t>
    </rPh>
    <rPh sb="3" eb="4">
      <t>カマエ</t>
    </rPh>
    <phoneticPr fontId="2"/>
  </si>
  <si>
    <t>外壁の耐火時間</t>
    <rPh sb="0" eb="2">
      <t>ガイヘキ</t>
    </rPh>
    <rPh sb="3" eb="5">
      <t>タイカ</t>
    </rPh>
    <rPh sb="5" eb="7">
      <t>ジカン</t>
    </rPh>
    <phoneticPr fontId="2"/>
  </si>
  <si>
    <t>45分以上</t>
    <rPh sb="2" eb="3">
      <t>フン</t>
    </rPh>
    <rPh sb="3" eb="5">
      <t>イジョウ</t>
    </rPh>
    <phoneticPr fontId="2"/>
  </si>
  <si>
    <t>裏の構造</t>
    <phoneticPr fontId="2"/>
  </si>
  <si>
    <t>造等</t>
    <phoneticPr fontId="2"/>
  </si>
  <si>
    <t>矩計図</t>
    <rPh sb="0" eb="3">
      <t>カナバカリ</t>
    </rPh>
    <phoneticPr fontId="2"/>
  </si>
  <si>
    <t>緩降機</t>
    <rPh sb="0" eb="3">
      <t>カンコウキ</t>
    </rPh>
    <phoneticPr fontId="2"/>
  </si>
  <si>
    <t>（延焼のおそれの
　ある部分れのあ
　る部分・開口部以外)</t>
    <rPh sb="20" eb="22">
      <t>ブブン</t>
    </rPh>
    <rPh sb="23" eb="26">
      <t>カイコウブ</t>
    </rPh>
    <rPh sb="26" eb="28">
      <t>イガイ</t>
    </rPh>
    <phoneticPr fontId="2"/>
  </si>
  <si>
    <t>軒裏の構</t>
    <rPh sb="0" eb="1">
      <t>ノキ</t>
    </rPh>
    <rPh sb="1" eb="2">
      <t>ウラ</t>
    </rPh>
    <rPh sb="3" eb="4">
      <t>カマエ</t>
    </rPh>
    <phoneticPr fontId="2"/>
  </si>
  <si>
    <t>軒裏の耐火時間</t>
    <rPh sb="0" eb="1">
      <t>ノキ</t>
    </rPh>
    <rPh sb="1" eb="2">
      <t>ウラ</t>
    </rPh>
    <rPh sb="3" eb="5">
      <t>タイカ</t>
    </rPh>
    <rPh sb="5" eb="7">
      <t>ジカン</t>
    </rPh>
    <phoneticPr fontId="2"/>
  </si>
  <si>
    <t>救助袋</t>
    <rPh sb="0" eb="3">
      <t>キュウジョブクロ</t>
    </rPh>
    <phoneticPr fontId="2"/>
  </si>
  <si>
    <t>※1　特認、型式、認証を用いる場合は、第六面に認定番号等を記入して下さい。</t>
    <rPh sb="3" eb="4">
      <t>トク</t>
    </rPh>
    <rPh sb="4" eb="5">
      <t>ニン</t>
    </rPh>
    <rPh sb="6" eb="8">
      <t>カタシキ</t>
    </rPh>
    <rPh sb="9" eb="11">
      <t>ニンショウ</t>
    </rPh>
    <rPh sb="12" eb="13">
      <t>モチ</t>
    </rPh>
    <rPh sb="15" eb="17">
      <t>バアイ</t>
    </rPh>
    <rPh sb="19" eb="20">
      <t>ダイ</t>
    </rPh>
    <rPh sb="20" eb="21">
      <t>ロク</t>
    </rPh>
    <rPh sb="21" eb="22">
      <t>メン</t>
    </rPh>
    <rPh sb="23" eb="25">
      <t>ニンテイ</t>
    </rPh>
    <rPh sb="25" eb="27">
      <t>バンゴウ</t>
    </rPh>
    <rPh sb="27" eb="28">
      <t>トウ</t>
    </rPh>
    <rPh sb="29" eb="31">
      <t>キニュウ</t>
    </rPh>
    <rPh sb="33" eb="34">
      <t>クダ</t>
    </rPh>
    <phoneticPr fontId="2"/>
  </si>
  <si>
    <t>構造概要</t>
    <rPh sb="0" eb="4">
      <t>コウゾウガイヨウ</t>
    </rPh>
    <phoneticPr fontId="2"/>
  </si>
  <si>
    <t>構造計算方法</t>
    <rPh sb="0" eb="2">
      <t>コウゾウ</t>
    </rPh>
    <rPh sb="2" eb="4">
      <t>ケイサン</t>
    </rPh>
    <rPh sb="4" eb="6">
      <t>ホウホウ</t>
    </rPh>
    <phoneticPr fontId="2"/>
  </si>
  <si>
    <t>構造計算</t>
    <rPh sb="0" eb="4">
      <t>コウゾウケイサン</t>
    </rPh>
    <phoneticPr fontId="2"/>
  </si>
  <si>
    <t>限界耐力計算</t>
    <rPh sb="0" eb="2">
      <t>ゲンカイ</t>
    </rPh>
    <rPh sb="2" eb="4">
      <t>タイリョク</t>
    </rPh>
    <rPh sb="4" eb="6">
      <t>ケイサン</t>
    </rPh>
    <phoneticPr fontId="2"/>
  </si>
  <si>
    <t>保有水平耐力計算（ルート３）</t>
    <rPh sb="0" eb="2">
      <t>ホユウ</t>
    </rPh>
    <rPh sb="2" eb="4">
      <t>スイヘイ</t>
    </rPh>
    <rPh sb="4" eb="6">
      <t>タイリョク</t>
    </rPh>
    <rPh sb="6" eb="8">
      <t>ケイサン</t>
    </rPh>
    <phoneticPr fontId="2"/>
  </si>
  <si>
    <t>許容応力度等計算（ルート２）</t>
    <rPh sb="0" eb="2">
      <t>キョヨウ</t>
    </rPh>
    <rPh sb="2" eb="4">
      <t>オウリョク</t>
    </rPh>
    <rPh sb="4" eb="5">
      <t>ド</t>
    </rPh>
    <rPh sb="5" eb="6">
      <t>トウ</t>
    </rPh>
    <rPh sb="6" eb="8">
      <t>ケイサン</t>
    </rPh>
    <phoneticPr fontId="2"/>
  </si>
  <si>
    <t>許容応力度計算（ルート１）</t>
    <rPh sb="0" eb="2">
      <t>キョヨウ</t>
    </rPh>
    <rPh sb="2" eb="4">
      <t>オウリョク</t>
    </rPh>
    <rPh sb="4" eb="5">
      <t>ド</t>
    </rPh>
    <rPh sb="5" eb="7">
      <t>ケイサン</t>
    </rPh>
    <phoneticPr fontId="2"/>
  </si>
  <si>
    <t>その他の計算方法</t>
    <rPh sb="2" eb="3">
      <t>タ</t>
    </rPh>
    <rPh sb="4" eb="6">
      <t>ケイサン</t>
    </rPh>
    <rPh sb="6" eb="8">
      <t>ホウホウ</t>
    </rPh>
    <phoneticPr fontId="2"/>
  </si>
  <si>
    <t>鉄骨造</t>
    <rPh sb="0" eb="2">
      <t>テッコツ</t>
    </rPh>
    <rPh sb="2" eb="3">
      <t>ゾウ</t>
    </rPh>
    <phoneticPr fontId="2"/>
  </si>
  <si>
    <t>大臣認定書（基準法）の活用</t>
  </si>
  <si>
    <t>ＲＣ造</t>
    <rPh sb="2" eb="3">
      <t>ゾウ</t>
    </rPh>
    <phoneticPr fontId="2"/>
  </si>
  <si>
    <t>材料の</t>
    <rPh sb="0" eb="2">
      <t>ザイリョウ</t>
    </rPh>
    <phoneticPr fontId="2"/>
  </si>
  <si>
    <t>・</t>
    <phoneticPr fontId="2"/>
  </si>
  <si>
    <t>コンクリート種類</t>
    <rPh sb="6" eb="8">
      <t>シュルイ</t>
    </rPh>
    <phoneticPr fontId="2"/>
  </si>
  <si>
    <t>)</t>
  </si>
  <si>
    <t>仕様</t>
    <rPh sb="0" eb="2">
      <t>シヨウ</t>
    </rPh>
    <phoneticPr fontId="2"/>
  </si>
  <si>
    <t>設計基準強度</t>
    <rPh sb="0" eb="6">
      <t>セッケイキジュンキョウド</t>
    </rPh>
    <phoneticPr fontId="2"/>
  </si>
  <si>
    <t>N/mm2</t>
  </si>
  <si>
    <t>)</t>
    <phoneticPr fontId="2"/>
  </si>
  <si>
    <t>鉄筋種類</t>
    <rPh sb="0" eb="2">
      <t>テッキン</t>
    </rPh>
    <rPh sb="2" eb="4">
      <t>シュルイ</t>
    </rPh>
    <phoneticPr fontId="2"/>
  </si>
  <si>
    <t>SD295A</t>
    <phoneticPr fontId="2"/>
  </si>
  <si>
    <t>SD345</t>
    <phoneticPr fontId="2"/>
  </si>
  <si>
    <t>SD390</t>
    <phoneticPr fontId="2"/>
  </si>
  <si>
    <t>高強度せん断補強筋：</t>
    <rPh sb="0" eb="3">
      <t>コウキョウド</t>
    </rPh>
    <rPh sb="5" eb="6">
      <t>ダン</t>
    </rPh>
    <rPh sb="6" eb="9">
      <t>ホキョウキン</t>
    </rPh>
    <phoneticPr fontId="2"/>
  </si>
  <si>
    <t>鉄骨種類</t>
    <rPh sb="0" eb="2">
      <t>テッコツ</t>
    </rPh>
    <rPh sb="2" eb="4">
      <t>シュルイ</t>
    </rPh>
    <phoneticPr fontId="2"/>
  </si>
  <si>
    <t>SN材</t>
    <rPh sb="2" eb="3">
      <t>ザイ</t>
    </rPh>
    <phoneticPr fontId="2"/>
  </si>
  <si>
    <t>SM材</t>
    <rPh sb="2" eb="3">
      <t>ザイ</t>
    </rPh>
    <phoneticPr fontId="2"/>
  </si>
  <si>
    <t>SS材</t>
    <rPh sb="2" eb="3">
      <t>ザイ</t>
    </rPh>
    <phoneticPr fontId="2"/>
  </si>
  <si>
    <t>架構</t>
    <rPh sb="0" eb="1">
      <t>カ</t>
    </rPh>
    <rPh sb="1" eb="2">
      <t>カマエ</t>
    </rPh>
    <phoneticPr fontId="2"/>
  </si>
  <si>
    <t>架構形式</t>
    <rPh sb="2" eb="4">
      <t>ケイシキ</t>
    </rPh>
    <phoneticPr fontId="2"/>
  </si>
  <si>
    <t>桁行方向</t>
    <rPh sb="0" eb="1">
      <t>ケタ</t>
    </rPh>
    <rPh sb="1" eb="2">
      <t>イ</t>
    </rPh>
    <rPh sb="2" eb="4">
      <t>ホウコウ</t>
    </rPh>
    <phoneticPr fontId="2"/>
  </si>
  <si>
    <t>張間方向</t>
    <rPh sb="0" eb="1">
      <t>ハ</t>
    </rPh>
    <rPh sb="1" eb="2">
      <t>マ</t>
    </rPh>
    <rPh sb="2" eb="4">
      <t>ホウコウ</t>
    </rPh>
    <phoneticPr fontId="2"/>
  </si>
  <si>
    <t>形状</t>
    <rPh sb="0" eb="2">
      <t>ケイジョウ</t>
    </rPh>
    <phoneticPr fontId="2"/>
  </si>
  <si>
    <t>柱</t>
    <rPh sb="0" eb="1">
      <t>ハシラ</t>
    </rPh>
    <phoneticPr fontId="2"/>
  </si>
  <si>
    <t>梁</t>
    <rPh sb="0" eb="1">
      <t>ハリ</t>
    </rPh>
    <phoneticPr fontId="2"/>
  </si>
  <si>
    <t>耐力壁</t>
    <rPh sb="0" eb="3">
      <t>タイリョクヘキ</t>
    </rPh>
    <phoneticPr fontId="2"/>
  </si>
  <si>
    <t>無開口</t>
    <rPh sb="0" eb="1">
      <t>ム</t>
    </rPh>
    <rPh sb="1" eb="3">
      <t>カイコウ</t>
    </rPh>
    <phoneticPr fontId="2"/>
  </si>
  <si>
    <t>有開口</t>
    <rPh sb="0" eb="1">
      <t>ユウ</t>
    </rPh>
    <rPh sb="1" eb="3">
      <t>カイコウ</t>
    </rPh>
    <phoneticPr fontId="2"/>
  </si>
  <si>
    <t>地盤又は杭の許容</t>
    <phoneticPr fontId="2"/>
  </si>
  <si>
    <t>支持力等及びその</t>
    <phoneticPr fontId="2"/>
  </si>
  <si>
    <t>基礎の構造方法及び</t>
    <rPh sb="5" eb="6">
      <t>カタ</t>
    </rPh>
    <phoneticPr fontId="2"/>
  </si>
  <si>
    <t>形式等</t>
    <rPh sb="1" eb="2">
      <t>シキ</t>
    </rPh>
    <rPh sb="2" eb="3">
      <t>ナド</t>
    </rPh>
    <phoneticPr fontId="2"/>
  </si>
  <si>
    <t>3-1劣化</t>
    <rPh sb="3" eb="5">
      <t>レッカ</t>
    </rPh>
    <phoneticPr fontId="2"/>
  </si>
  <si>
    <t>地域区分が8（Ⅵ）地域である</t>
    <phoneticPr fontId="2"/>
  </si>
  <si>
    <t>コンクリート躯体又は土塗壁の外側に断熱層がある</t>
    <phoneticPr fontId="2"/>
  </si>
  <si>
    <t>床断熱において、断熱床下が湿気の排出を妨げない構造</t>
    <phoneticPr fontId="2"/>
  </si>
  <si>
    <t>透湿比抵抗計算を行っている</t>
    <phoneticPr fontId="2"/>
  </si>
  <si>
    <t>一次元定常計算を行っている</t>
    <phoneticPr fontId="2"/>
  </si>
  <si>
    <t>防湿層が0.082㎡sPa/ng以上の透湿抵抗（1又は2（Ⅰ）地域以外）</t>
    <phoneticPr fontId="2"/>
  </si>
  <si>
    <t>防湿層が0.019㎡Pa/ng以上の透湿抵抗（1又は2（Ⅰ）地域以外で断熱層の外側がALCの場合）</t>
    <phoneticPr fontId="2"/>
  </si>
  <si>
    <t>地域区分が8（Ⅵ）地域である,</t>
    <phoneticPr fontId="2"/>
  </si>
  <si>
    <t>Ａ１</t>
    <phoneticPr fontId="2"/>
  </si>
  <si>
    <t>Ａ２</t>
  </si>
  <si>
    <t>Ａ３</t>
  </si>
  <si>
    <t>Ａ４</t>
  </si>
  <si>
    <t>Ａ５</t>
  </si>
  <si>
    <t>Ｈ１</t>
    <phoneticPr fontId="2"/>
  </si>
  <si>
    <t>Ｈ２</t>
    <phoneticPr fontId="2"/>
  </si>
  <si>
    <t>Ｈ３</t>
    <phoneticPr fontId="2"/>
  </si>
  <si>
    <t>Ｈ４</t>
    <phoneticPr fontId="2"/>
  </si>
  <si>
    <t>Ｈ５</t>
    <phoneticPr fontId="2"/>
  </si>
  <si>
    <t>自己評価及び設計内容説明書【一戸建ての住宅用】</t>
    <phoneticPr fontId="2"/>
  </si>
  <si>
    <t>（第二面）</t>
    <phoneticPr fontId="2"/>
  </si>
  <si>
    <t>３劣化の軽減</t>
    <rPh sb="1" eb="3">
      <t>レッカ</t>
    </rPh>
    <rPh sb="4" eb="6">
      <t>ケイゲン</t>
    </rPh>
    <phoneticPr fontId="2"/>
  </si>
  <si>
    <t>３－１</t>
  </si>
  <si>
    <t>外壁の軸</t>
    <rPh sb="0" eb="2">
      <t>ガイヘキ</t>
    </rPh>
    <phoneticPr fontId="2"/>
  </si>
  <si>
    <t>外壁の構</t>
    <rPh sb="0" eb="2">
      <t>ガイヘキ</t>
    </rPh>
    <phoneticPr fontId="2"/>
  </si>
  <si>
    <t>外壁通気構造等</t>
    <rPh sb="2" eb="4">
      <t>ツウキ</t>
    </rPh>
    <rPh sb="6" eb="7">
      <t>トウ</t>
    </rPh>
    <phoneticPr fontId="2"/>
  </si>
  <si>
    <t>劣化対策</t>
    <rPh sb="0" eb="2">
      <t>レッカ</t>
    </rPh>
    <rPh sb="2" eb="4">
      <t>タイサク</t>
    </rPh>
    <phoneticPr fontId="2"/>
  </si>
  <si>
    <t>組等</t>
    <rPh sb="0" eb="1">
      <t>クミ</t>
    </rPh>
    <rPh sb="1" eb="2">
      <t>ナド</t>
    </rPh>
    <phoneticPr fontId="2"/>
  </si>
  <si>
    <t>製材又は集成材等＋薬剤処理（現場処理）</t>
    <rPh sb="0" eb="2">
      <t>セイザイ</t>
    </rPh>
    <rPh sb="2" eb="3">
      <t>マタ</t>
    </rPh>
    <rPh sb="4" eb="6">
      <t>シュウセイ</t>
    </rPh>
    <rPh sb="6" eb="7">
      <t>ザイ</t>
    </rPh>
    <rPh sb="7" eb="8">
      <t>トウ</t>
    </rPh>
    <rPh sb="9" eb="11">
      <t>ヤクザイ</t>
    </rPh>
    <rPh sb="11" eb="13">
      <t>ショリ</t>
    </rPh>
    <rPh sb="14" eb="16">
      <t>ゲンバ</t>
    </rPh>
    <rPh sb="16" eb="18">
      <t>ショリ</t>
    </rPh>
    <phoneticPr fontId="2"/>
  </si>
  <si>
    <t>（地面から１m）</t>
    <rPh sb="1" eb="3">
      <t>ジメン</t>
    </rPh>
    <phoneticPr fontId="2"/>
  </si>
  <si>
    <t>製材、集成材等＋小径13.5㎝</t>
    <rPh sb="0" eb="2">
      <t>セイザイ</t>
    </rPh>
    <rPh sb="3" eb="5">
      <t>シュウセイ</t>
    </rPh>
    <rPh sb="5" eb="6">
      <t>ザイ</t>
    </rPh>
    <rPh sb="6" eb="7">
      <t>トウ</t>
    </rPh>
    <rPh sb="8" eb="10">
      <t>ショウケイ</t>
    </rPh>
    <phoneticPr fontId="2"/>
  </si>
  <si>
    <t>伏図等</t>
    <rPh sb="0" eb="1">
      <t>フ</t>
    </rPh>
    <rPh sb="1" eb="2">
      <t>ズ</t>
    </rPh>
    <rPh sb="2" eb="3">
      <t>トウ</t>
    </rPh>
    <phoneticPr fontId="2"/>
  </si>
  <si>
    <t>（構造躯体等）</t>
    <rPh sb="1" eb="3">
      <t>コウゾウ</t>
    </rPh>
    <rPh sb="3" eb="4">
      <t>ムクロ</t>
    </rPh>
    <rPh sb="4" eb="6">
      <t>カラダナド</t>
    </rPh>
    <phoneticPr fontId="2"/>
  </si>
  <si>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2"/>
  </si>
  <si>
    <t>耐久性区分Ｄ１のうち、ヒノキ等の高耐久樹種</t>
    <rPh sb="0" eb="3">
      <t>タイキュウセイ</t>
    </rPh>
    <rPh sb="3" eb="5">
      <t>クブン</t>
    </rPh>
    <rPh sb="14" eb="15">
      <t>トウ</t>
    </rPh>
    <rPh sb="16" eb="17">
      <t>コウ</t>
    </rPh>
    <rPh sb="17" eb="19">
      <t>タイキュウ</t>
    </rPh>
    <rPh sb="19" eb="21">
      <t>ジュシュ</t>
    </rPh>
    <phoneticPr fontId="2"/>
  </si>
  <si>
    <t>軸</t>
    <rPh sb="0" eb="1">
      <t>ジク</t>
    </rPh>
    <phoneticPr fontId="2"/>
  </si>
  <si>
    <t>材</t>
    <rPh sb="0" eb="1">
      <t>ザイ</t>
    </rPh>
    <phoneticPr fontId="2"/>
  </si>
  <si>
    <t>4-1維持管理・更新</t>
    <rPh sb="3" eb="5">
      <t>イジ</t>
    </rPh>
    <rPh sb="5" eb="7">
      <t>カンリ</t>
    </rPh>
    <rPh sb="8" eb="10">
      <t>コウシン</t>
    </rPh>
    <phoneticPr fontId="2"/>
  </si>
  <si>
    <t>面</t>
    <rPh sb="0" eb="1">
      <t>メン</t>
    </rPh>
    <phoneticPr fontId="2"/>
  </si>
  <si>
    <t>合板等の木質系面材を使用＋薬剤処理（現場処理）</t>
    <rPh sb="0" eb="3">
      <t>ゴウハントウ</t>
    </rPh>
    <rPh sb="4" eb="6">
      <t>モクシツ</t>
    </rPh>
    <rPh sb="6" eb="7">
      <t>ケイ</t>
    </rPh>
    <rPh sb="7" eb="8">
      <t>メン</t>
    </rPh>
    <rPh sb="8" eb="9">
      <t>ザイ</t>
    </rPh>
    <rPh sb="10" eb="12">
      <t>シヨウ</t>
    </rPh>
    <rPh sb="13" eb="15">
      <t>ヤクザイ</t>
    </rPh>
    <rPh sb="15" eb="17">
      <t>ショリ</t>
    </rPh>
    <rPh sb="18" eb="20">
      <t>ゲンバ</t>
    </rPh>
    <rPh sb="20" eb="22">
      <t>ショリ</t>
    </rPh>
    <phoneticPr fontId="2"/>
  </si>
  <si>
    <t>木質系以外の面材を使用</t>
    <rPh sb="0" eb="2">
      <t>モクシツ</t>
    </rPh>
    <rPh sb="2" eb="3">
      <t>ケイ</t>
    </rPh>
    <rPh sb="3" eb="5">
      <t>イガイ</t>
    </rPh>
    <rPh sb="6" eb="7">
      <t>メン</t>
    </rPh>
    <rPh sb="7" eb="8">
      <t>ザイ</t>
    </rPh>
    <rPh sb="9" eb="11">
      <t>シヨウ</t>
    </rPh>
    <phoneticPr fontId="2"/>
  </si>
  <si>
    <t>使用していない</t>
    <rPh sb="0" eb="2">
      <t>シヨウ</t>
    </rPh>
    <phoneticPr fontId="2"/>
  </si>
  <si>
    <t>　　</t>
  </si>
  <si>
    <t>Ｋ３以上の薬剤処理（工場処理）</t>
    <rPh sb="2" eb="4">
      <t>イジョウ</t>
    </rPh>
    <rPh sb="5" eb="7">
      <t>ヤクザイ</t>
    </rPh>
    <rPh sb="7" eb="9">
      <t>ショリ</t>
    </rPh>
    <rPh sb="10" eb="12">
      <t>コウジョウ</t>
    </rPh>
    <rPh sb="12" eb="14">
      <t>ショリ</t>
    </rPh>
    <phoneticPr fontId="2"/>
  </si>
  <si>
    <t>土台</t>
    <rPh sb="0" eb="2">
      <t>ドダイ</t>
    </rPh>
    <phoneticPr fontId="2"/>
  </si>
  <si>
    <t>防腐・防</t>
    <rPh sb="0" eb="2">
      <t>ボウフ</t>
    </rPh>
    <rPh sb="3" eb="4">
      <t>ボウ</t>
    </rPh>
    <phoneticPr fontId="2"/>
  </si>
  <si>
    <t>土台に接する外壁下端水切り</t>
  </si>
  <si>
    <t>蟻処理</t>
    <rPh sb="1" eb="3">
      <t>ショリ</t>
    </rPh>
    <phoneticPr fontId="2"/>
  </si>
  <si>
    <t>耐久性区分Ｄ１のうち、ヒノキ等の高耐久樹種</t>
    <rPh sb="0" eb="3">
      <t>タイキュウセイ</t>
    </rPh>
    <rPh sb="3" eb="5">
      <t>クブン</t>
    </rPh>
    <rPh sb="14" eb="15">
      <t>トウ</t>
    </rPh>
    <rPh sb="16" eb="19">
      <t>コウタイキュウ</t>
    </rPh>
    <rPh sb="19" eb="21">
      <t>ジュシュ</t>
    </rPh>
    <phoneticPr fontId="2"/>
  </si>
  <si>
    <t>浴室・脱</t>
    <rPh sb="0" eb="2">
      <t>ヨクシツ</t>
    </rPh>
    <phoneticPr fontId="2"/>
  </si>
  <si>
    <t>防水上の</t>
    <rPh sb="0" eb="2">
      <t>ボウスイ</t>
    </rPh>
    <rPh sb="2" eb="3">
      <t>ジョウ</t>
    </rPh>
    <phoneticPr fontId="2"/>
  </si>
  <si>
    <t>浴室</t>
  </si>
  <si>
    <t>防水上有効な仕上げ</t>
  </si>
  <si>
    <t>浴室ユニット</t>
    <rPh sb="0" eb="2">
      <t>ヨクシツ</t>
    </rPh>
    <phoneticPr fontId="2"/>
  </si>
  <si>
    <t>衣室の防</t>
    <phoneticPr fontId="2"/>
  </si>
  <si>
    <t>措置</t>
    <phoneticPr fontId="2"/>
  </si>
  <si>
    <t>その他</t>
  </si>
  <si>
    <t>水</t>
    <phoneticPr fontId="2"/>
  </si>
  <si>
    <t>脱衣室</t>
  </si>
  <si>
    <t>防水上有効な仕上げ</t>
    <rPh sb="0" eb="2">
      <t>ボウスイ</t>
    </rPh>
    <rPh sb="2" eb="3">
      <t>ジョウ</t>
    </rPh>
    <rPh sb="3" eb="5">
      <t>ユウコウ</t>
    </rPh>
    <rPh sb="6" eb="8">
      <t>シア</t>
    </rPh>
    <phoneticPr fontId="2"/>
  </si>
  <si>
    <t>5-1断熱等性能等級適用有無</t>
    <rPh sb="3" eb="6">
      <t>ダンネツトウ</t>
    </rPh>
    <rPh sb="6" eb="10">
      <t>セイノウトウキュウ</t>
    </rPh>
    <rPh sb="10" eb="12">
      <t>テキヨウ</t>
    </rPh>
    <rPh sb="12" eb="14">
      <t>ウム</t>
    </rPh>
    <phoneticPr fontId="2"/>
  </si>
  <si>
    <t>外壁軸組等の防腐措置等</t>
  </si>
  <si>
    <t>防蟻措置</t>
    <rPh sb="0" eb="1">
      <t>ボウ</t>
    </rPh>
    <rPh sb="1" eb="2">
      <t>アリ</t>
    </rPh>
    <rPh sb="2" eb="4">
      <t>ソチ</t>
    </rPh>
    <phoneticPr fontId="2"/>
  </si>
  <si>
    <t>防蟻措置</t>
    <rPh sb="2" eb="4">
      <t>ソチ</t>
    </rPh>
    <phoneticPr fontId="2"/>
  </si>
  <si>
    <t>対象区域外）</t>
    <rPh sb="0" eb="2">
      <t>タイショウ</t>
    </rPh>
    <rPh sb="2" eb="4">
      <t>クイキ</t>
    </rPh>
    <rPh sb="4" eb="5">
      <t>ガイ</t>
    </rPh>
    <phoneticPr fontId="2"/>
  </si>
  <si>
    <t>べた基礎等</t>
    <rPh sb="2" eb="4">
      <t>キソ</t>
    </rPh>
    <rPh sb="4" eb="5">
      <t>ナド</t>
    </rPh>
    <phoneticPr fontId="2"/>
  </si>
  <si>
    <t>土壌処理</t>
    <rPh sb="0" eb="2">
      <t>ドジョウ</t>
    </rPh>
    <rPh sb="2" eb="4">
      <t>ショリ</t>
    </rPh>
    <phoneticPr fontId="2"/>
  </si>
  <si>
    <t>方法：</t>
  </si>
  <si>
    <t>基礎高さ</t>
    <rPh sb="0" eb="2">
      <t>キソ</t>
    </rPh>
    <rPh sb="2" eb="3">
      <t>タカ</t>
    </rPh>
    <phoneticPr fontId="2"/>
  </si>
  <si>
    <t>地面から土台下端までの高さが400mm以上</t>
    <rPh sb="4" eb="6">
      <t>ドダイ</t>
    </rPh>
    <rPh sb="6" eb="7">
      <t>シタ</t>
    </rPh>
    <rPh sb="7" eb="8">
      <t>ハシ</t>
    </rPh>
    <rPh sb="19" eb="21">
      <t>イジョウ</t>
    </rPh>
    <phoneticPr fontId="2"/>
  </si>
  <si>
    <t>床下防湿</t>
    <rPh sb="0" eb="2">
      <t>ユカシタ</t>
    </rPh>
    <rPh sb="2" eb="4">
      <t>ボウシツ</t>
    </rPh>
    <phoneticPr fontId="2"/>
  </si>
  <si>
    <t>床下地盤面</t>
    <rPh sb="0" eb="2">
      <t>ユカシタ</t>
    </rPh>
    <rPh sb="2" eb="4">
      <t>ジバン</t>
    </rPh>
    <rPh sb="4" eb="5">
      <t>メン</t>
    </rPh>
    <phoneticPr fontId="2"/>
  </si>
  <si>
    <t>防湿方法</t>
  </si>
  <si>
    <t>〔</t>
  </si>
  <si>
    <t>コンクリート</t>
  </si>
  <si>
    <t>防湿フィルム</t>
    <rPh sb="0" eb="2">
      <t>ボウシツ</t>
    </rPh>
    <phoneticPr fontId="2"/>
  </si>
  <si>
    <t>措置等</t>
    <rPh sb="0" eb="2">
      <t>ソチ</t>
    </rPh>
    <rPh sb="2" eb="3">
      <t>トウ</t>
    </rPh>
    <phoneticPr fontId="2"/>
  </si>
  <si>
    <t>の防湿措置</t>
    <rPh sb="2" eb="4">
      <t>ボウシツソチ</t>
    </rPh>
    <phoneticPr fontId="2"/>
  </si>
  <si>
    <t>)〕</t>
    <phoneticPr fontId="2"/>
  </si>
  <si>
    <t>床下換気措置</t>
    <rPh sb="0" eb="2">
      <t>ユカシタ</t>
    </rPh>
    <rPh sb="2" eb="3">
      <t>カン</t>
    </rPh>
    <phoneticPr fontId="2"/>
  </si>
  <si>
    <t>換気措置</t>
    <rPh sb="0" eb="2">
      <t>カンキ</t>
    </rPh>
    <rPh sb="2" eb="4">
      <t>ソチ</t>
    </rPh>
    <phoneticPr fontId="2"/>
  </si>
  <si>
    <t>換気口</t>
    <rPh sb="0" eb="2">
      <t>カンキ</t>
    </rPh>
    <rPh sb="2" eb="3">
      <t>コウ</t>
    </rPh>
    <phoneticPr fontId="2"/>
  </si>
  <si>
    <t>ねこ土台</t>
  </si>
  <si>
    <t>〕</t>
  </si>
  <si>
    <t>基礎断熱工法</t>
    <rPh sb="0" eb="2">
      <t>キソ</t>
    </rPh>
    <rPh sb="2" eb="4">
      <t>ダンネツ</t>
    </rPh>
    <rPh sb="4" eb="6">
      <t>コウホウ</t>
    </rPh>
    <phoneticPr fontId="2"/>
  </si>
  <si>
    <t>ＵＡ値表示</t>
    <rPh sb="2" eb="3">
      <t>アタイ</t>
    </rPh>
    <rPh sb="3" eb="5">
      <t>ヒョウジ</t>
    </rPh>
    <phoneticPr fontId="2"/>
  </si>
  <si>
    <t>小屋裏換気</t>
    <rPh sb="0" eb="2">
      <t>コヤ</t>
    </rPh>
    <rPh sb="2" eb="3">
      <t>ウラ</t>
    </rPh>
    <phoneticPr fontId="2"/>
  </si>
  <si>
    <t>小屋裏換気</t>
    <rPh sb="0" eb="2">
      <t>コヤ</t>
    </rPh>
    <rPh sb="2" eb="3">
      <t>ウラ</t>
    </rPh>
    <rPh sb="3" eb="5">
      <t>カンキ</t>
    </rPh>
    <phoneticPr fontId="2"/>
  </si>
  <si>
    <t>屋根断熱</t>
    <rPh sb="0" eb="4">
      <t>ヤネダンネツ</t>
    </rPh>
    <phoneticPr fontId="2"/>
  </si>
  <si>
    <t>立面図</t>
    <rPh sb="0" eb="3">
      <t>リツメンズ</t>
    </rPh>
    <phoneticPr fontId="2"/>
  </si>
  <si>
    <t>ηＡ値表示</t>
    <rPh sb="2" eb="3">
      <t>チ</t>
    </rPh>
    <rPh sb="3" eb="5">
      <t>ヒョウジ</t>
    </rPh>
    <phoneticPr fontId="2"/>
  </si>
  <si>
    <t>の措置</t>
    <phoneticPr fontId="2"/>
  </si>
  <si>
    <t>天井断熱</t>
    <rPh sb="0" eb="4">
      <t>テンジョウダンネツ</t>
    </rPh>
    <phoneticPr fontId="2"/>
  </si>
  <si>
    <t>小屋裏換気設置</t>
    <rPh sb="0" eb="2">
      <t>コヤ</t>
    </rPh>
    <rPh sb="2" eb="3">
      <t>ウラ</t>
    </rPh>
    <rPh sb="3" eb="5">
      <t>カンキ</t>
    </rPh>
    <rPh sb="5" eb="7">
      <t>セッチ</t>
    </rPh>
    <phoneticPr fontId="2"/>
  </si>
  <si>
    <t>構造部材等</t>
    <rPh sb="0" eb="2">
      <t>コウゾウ</t>
    </rPh>
    <rPh sb="2" eb="5">
      <t>ブザイトウ</t>
    </rPh>
    <phoneticPr fontId="2"/>
  </si>
  <si>
    <t>建築基準法施行令第37条、第41条、第49条及び</t>
    <rPh sb="0" eb="2">
      <t>ケンチク</t>
    </rPh>
    <rPh sb="2" eb="5">
      <t>キジュンホウ</t>
    </rPh>
    <rPh sb="5" eb="7">
      <t>セコウ</t>
    </rPh>
    <rPh sb="7" eb="8">
      <t>レイ</t>
    </rPh>
    <rPh sb="8" eb="9">
      <t>ダイ</t>
    </rPh>
    <rPh sb="11" eb="12">
      <t>ジョウ</t>
    </rPh>
    <rPh sb="13" eb="14">
      <t>ダイ</t>
    </rPh>
    <rPh sb="16" eb="17">
      <t>ジョウ</t>
    </rPh>
    <rPh sb="18" eb="19">
      <t>ダイ</t>
    </rPh>
    <rPh sb="21" eb="22">
      <t>ジョウ</t>
    </rPh>
    <rPh sb="22" eb="23">
      <t>オヨ</t>
    </rPh>
    <phoneticPr fontId="2"/>
  </si>
  <si>
    <t>第80条の2の規定に適合</t>
    <rPh sb="7" eb="9">
      <t>キテイ</t>
    </rPh>
    <rPh sb="10" eb="12">
      <t>テキゴウ</t>
    </rPh>
    <phoneticPr fontId="2"/>
  </si>
  <si>
    <t>４維持管理・更新への配慮</t>
    <rPh sb="1" eb="3">
      <t>イジ</t>
    </rPh>
    <rPh sb="3" eb="5">
      <t>カンリ</t>
    </rPh>
    <rPh sb="6" eb="8">
      <t>コウシン</t>
    </rPh>
    <rPh sb="10" eb="12">
      <t>ハイリョ</t>
    </rPh>
    <phoneticPr fontId="2"/>
  </si>
  <si>
    <t>４－１</t>
  </si>
  <si>
    <t>専用配管</t>
    <rPh sb="0" eb="2">
      <t>センヨウ</t>
    </rPh>
    <rPh sb="2" eb="4">
      <t>ハイカン</t>
    </rPh>
    <phoneticPr fontId="2"/>
  </si>
  <si>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2"/>
  </si>
  <si>
    <t>維持管理</t>
    <rPh sb="0" eb="2">
      <t>イジ</t>
    </rPh>
    <rPh sb="2" eb="4">
      <t>カンリ</t>
    </rPh>
    <phoneticPr fontId="2"/>
  </si>
  <si>
    <t>内埋込み配管</t>
    <rPh sb="0" eb="1">
      <t>ナイ</t>
    </rPh>
    <rPh sb="1" eb="2">
      <t>ウ</t>
    </rPh>
    <rPh sb="2" eb="3">
      <t>コ</t>
    </rPh>
    <rPh sb="4" eb="6">
      <t>ハイカン</t>
    </rPh>
    <phoneticPr fontId="2"/>
  </si>
  <si>
    <t>対策等級</t>
    <rPh sb="0" eb="2">
      <t>タイサク</t>
    </rPh>
    <rPh sb="2" eb="4">
      <t>トウキュウ</t>
    </rPh>
    <phoneticPr fontId="2"/>
  </si>
  <si>
    <t>埋設地中</t>
    <rPh sb="2" eb="4">
      <t>チチュウ</t>
    </rPh>
    <phoneticPr fontId="2"/>
  </si>
  <si>
    <t>埋設管上の</t>
    <rPh sb="0" eb="2">
      <t>マイセツ</t>
    </rPh>
    <rPh sb="2" eb="3">
      <t>カン</t>
    </rPh>
    <rPh sb="3" eb="4">
      <t>ウエ</t>
    </rPh>
    <phoneticPr fontId="2"/>
  </si>
  <si>
    <t>地中埋設管上のコンクリート打設</t>
    <rPh sb="0" eb="2">
      <t>チチュウ</t>
    </rPh>
    <rPh sb="2" eb="4">
      <t>マイセツ</t>
    </rPh>
    <rPh sb="4" eb="5">
      <t>カン</t>
    </rPh>
    <rPh sb="5" eb="6">
      <t>ジョウ</t>
    </rPh>
    <rPh sb="13" eb="14">
      <t>ダ</t>
    </rPh>
    <rPh sb="14" eb="15">
      <t>セツ</t>
    </rPh>
    <phoneticPr fontId="2"/>
  </si>
  <si>
    <t>配置図</t>
    <rPh sb="0" eb="2">
      <t>ハイチ</t>
    </rPh>
    <rPh sb="2" eb="3">
      <t>ズ</t>
    </rPh>
    <phoneticPr fontId="2"/>
  </si>
  <si>
    <t>（専用配管）</t>
    <rPh sb="1" eb="3">
      <t>センヨウ</t>
    </rPh>
    <rPh sb="3" eb="5">
      <t>ハイカン</t>
    </rPh>
    <phoneticPr fontId="2"/>
  </si>
  <si>
    <t>管</t>
    <rPh sb="0" eb="1">
      <t>カン</t>
    </rPh>
    <phoneticPr fontId="2"/>
  </si>
  <si>
    <t>ｺﾝｸﾘｰﾄ打設</t>
    <rPh sb="6" eb="7">
      <t>ダ</t>
    </rPh>
    <rPh sb="7" eb="8">
      <t>セツ</t>
    </rPh>
    <phoneticPr fontId="2"/>
  </si>
  <si>
    <t>土間コンその他のみ有</t>
    <rPh sb="0" eb="2">
      <t>ドマ</t>
    </rPh>
    <rPh sb="6" eb="7">
      <t>タ</t>
    </rPh>
    <rPh sb="9" eb="10">
      <t>アリ</t>
    </rPh>
    <phoneticPr fontId="2"/>
  </si>
  <si>
    <t>排水管の</t>
    <rPh sb="0" eb="3">
      <t>ハイスイカン</t>
    </rPh>
    <phoneticPr fontId="2"/>
  </si>
  <si>
    <t>内面の仕様</t>
    <rPh sb="0" eb="2">
      <t>ナイメン</t>
    </rPh>
    <rPh sb="3" eb="5">
      <t>シヨウ</t>
    </rPh>
    <phoneticPr fontId="2"/>
  </si>
  <si>
    <t>排水管内面が平滑である</t>
    <rPh sb="0" eb="3">
      <t>ハイスイカン</t>
    </rPh>
    <rPh sb="3" eb="5">
      <t>ナイメン</t>
    </rPh>
    <rPh sb="6" eb="8">
      <t>ヘイカツ</t>
    </rPh>
    <phoneticPr fontId="2"/>
  </si>
  <si>
    <t>性状等</t>
    <rPh sb="0" eb="2">
      <t>セイジョウ</t>
    </rPh>
    <rPh sb="2" eb="3">
      <t>トウ</t>
    </rPh>
    <phoneticPr fontId="2"/>
  </si>
  <si>
    <t>設置状態</t>
    <rPh sb="0" eb="2">
      <t>セッチ</t>
    </rPh>
    <rPh sb="2" eb="4">
      <t>ジョウタイ</t>
    </rPh>
    <phoneticPr fontId="2"/>
  </si>
  <si>
    <t>たわみ、抜け等が生じないよう設置</t>
    <rPh sb="4" eb="5">
      <t>ヌ</t>
    </rPh>
    <rPh sb="6" eb="7">
      <t>トウ</t>
    </rPh>
    <rPh sb="8" eb="9">
      <t>ショウ</t>
    </rPh>
    <rPh sb="14" eb="16">
      <t>セッチ</t>
    </rPh>
    <phoneticPr fontId="2"/>
  </si>
  <si>
    <t>専用排水</t>
    <rPh sb="0" eb="2">
      <t>センヨウ</t>
    </rPh>
    <phoneticPr fontId="2"/>
  </si>
  <si>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2"/>
  </si>
  <si>
    <t>清掃措置</t>
    <rPh sb="0" eb="2">
      <t>セイソウ</t>
    </rPh>
    <rPh sb="2" eb="4">
      <t>ソチ</t>
    </rPh>
    <phoneticPr fontId="2"/>
  </si>
  <si>
    <t>配管点検</t>
    <rPh sb="0" eb="2">
      <t>ハイカン</t>
    </rPh>
    <phoneticPr fontId="2"/>
  </si>
  <si>
    <t>主要接合部等</t>
    <rPh sb="0" eb="2">
      <t>シュヨウ</t>
    </rPh>
    <rPh sb="2" eb="4">
      <t>セツゴウ</t>
    </rPh>
    <rPh sb="4" eb="5">
      <t>ブ</t>
    </rPh>
    <rPh sb="5" eb="6">
      <t>トウ</t>
    </rPh>
    <phoneticPr fontId="2"/>
  </si>
  <si>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2"/>
  </si>
  <si>
    <t>口</t>
    <rPh sb="0" eb="1">
      <t>クチ</t>
    </rPh>
    <phoneticPr fontId="2"/>
  </si>
  <si>
    <t>の点検措置</t>
    <rPh sb="1" eb="3">
      <t>テンケン</t>
    </rPh>
    <rPh sb="3" eb="5">
      <t>ソチ</t>
    </rPh>
    <phoneticPr fontId="2"/>
  </si>
  <si>
    <t>（第二面）</t>
    <rPh sb="2" eb="3">
      <t>ニ</t>
    </rPh>
    <rPh sb="3" eb="4">
      <t>メン</t>
    </rPh>
    <phoneticPr fontId="2"/>
  </si>
  <si>
    <t>性能表示　　　　</t>
    <rPh sb="0" eb="2">
      <t>セイノウ</t>
    </rPh>
    <rPh sb="2" eb="4">
      <t>ヒョウジ</t>
    </rPh>
    <phoneticPr fontId="2"/>
  </si>
  <si>
    <t>事項</t>
    <rPh sb="0" eb="2">
      <t>ジコウ</t>
    </rPh>
    <phoneticPr fontId="2"/>
  </si>
  <si>
    <t>除外規定適用</t>
    <rPh sb="0" eb="2">
      <t>ジョガイ</t>
    </rPh>
    <rPh sb="2" eb="4">
      <t>キテイ</t>
    </rPh>
    <rPh sb="4" eb="6">
      <t>テキヨウ</t>
    </rPh>
    <phoneticPr fontId="16"/>
  </si>
  <si>
    <t>セメント</t>
    <phoneticPr fontId="2"/>
  </si>
  <si>
    <t>ポルトランドセメント(JISR5210)</t>
    <phoneticPr fontId="2"/>
  </si>
  <si>
    <t>仕上表</t>
    <rPh sb="0" eb="2">
      <t>シアゲ</t>
    </rPh>
    <rPh sb="2" eb="3">
      <t>ヒョウ</t>
    </rPh>
    <phoneticPr fontId="2"/>
  </si>
  <si>
    <t>普通</t>
    <rPh sb="0" eb="2">
      <t>フツウ</t>
    </rPh>
    <phoneticPr fontId="2"/>
  </si>
  <si>
    <t>中庸熱</t>
    <rPh sb="0" eb="1">
      <t>チュウ</t>
    </rPh>
    <rPh sb="1" eb="3">
      <t>ヨウネツ</t>
    </rPh>
    <phoneticPr fontId="2"/>
  </si>
  <si>
    <t>低熱</t>
    <rPh sb="0" eb="2">
      <t>テイネツ</t>
    </rPh>
    <phoneticPr fontId="2"/>
  </si>
  <si>
    <t>フライアッシュセメント（JISR5213）</t>
    <phoneticPr fontId="2"/>
  </si>
  <si>
    <t>断面図</t>
    <rPh sb="0" eb="3">
      <t>ダンメンズ</t>
    </rPh>
    <phoneticPr fontId="2"/>
  </si>
  <si>
    <t>高炉セメント（JISR5211）</t>
    <phoneticPr fontId="2"/>
  </si>
  <si>
    <t>矩計図</t>
    <rPh sb="0" eb="3">
      <t>カナバカリズ</t>
    </rPh>
    <phoneticPr fontId="2"/>
  </si>
  <si>
    <t>コンクリート</t>
    <phoneticPr fontId="2"/>
  </si>
  <si>
    <t>普通コンクリート</t>
    <rPh sb="0" eb="2">
      <t>フツウ</t>
    </rPh>
    <phoneticPr fontId="25"/>
  </si>
  <si>
    <t>伏図等</t>
    <rPh sb="0" eb="2">
      <t>フセズ</t>
    </rPh>
    <rPh sb="2" eb="3">
      <t>トウ</t>
    </rPh>
    <phoneticPr fontId="2"/>
  </si>
  <si>
    <t>の水セメント</t>
    <rPh sb="1" eb="2">
      <t>ミズ</t>
    </rPh>
    <phoneticPr fontId="2"/>
  </si>
  <si>
    <t>軽量コンクリート</t>
    <rPh sb="0" eb="2">
      <t>ケイリョウ</t>
    </rPh>
    <phoneticPr fontId="2"/>
  </si>
  <si>
    <t>比</t>
    <rPh sb="0" eb="1">
      <t>ヒ</t>
    </rPh>
    <phoneticPr fontId="2"/>
  </si>
  <si>
    <t>水セメント比</t>
    <rPh sb="0" eb="1">
      <t>ミズ</t>
    </rPh>
    <phoneticPr fontId="2"/>
  </si>
  <si>
    <t>水セメント比</t>
    <rPh sb="0" eb="1">
      <t>ミズ</t>
    </rPh>
    <rPh sb="5" eb="6">
      <t>ヒ</t>
    </rPh>
    <phoneticPr fontId="2"/>
  </si>
  <si>
    <t>％以下</t>
    <rPh sb="1" eb="3">
      <t>イカ</t>
    </rPh>
    <phoneticPr fontId="52"/>
  </si>
  <si>
    <t>軽量</t>
    <rPh sb="0" eb="2">
      <t>ケイリョウ</t>
    </rPh>
    <phoneticPr fontId="2"/>
  </si>
  <si>
    <t>最小かぶ</t>
    <rPh sb="0" eb="2">
      <t>サイショウ</t>
    </rPh>
    <phoneticPr fontId="2"/>
  </si>
  <si>
    <t>基準法相当</t>
    <rPh sb="0" eb="3">
      <t>キジュンホウ</t>
    </rPh>
    <rPh sb="3" eb="5">
      <t>ソウトウ</t>
    </rPh>
    <phoneticPr fontId="2"/>
  </si>
  <si>
    <t>普通_1</t>
    <rPh sb="0" eb="2">
      <t>フツウ</t>
    </rPh>
    <phoneticPr fontId="2"/>
  </si>
  <si>
    <t>り厚さ</t>
    <rPh sb="1" eb="2">
      <t>アツ</t>
    </rPh>
    <phoneticPr fontId="2"/>
  </si>
  <si>
    <t>等級２以上</t>
    <rPh sb="0" eb="2">
      <t>トウキュウ</t>
    </rPh>
    <rPh sb="3" eb="5">
      <t>イジョウ</t>
    </rPh>
    <phoneticPr fontId="2"/>
  </si>
  <si>
    <t>普通_2</t>
    <rPh sb="0" eb="2">
      <t>フツウ</t>
    </rPh>
    <phoneticPr fontId="2"/>
  </si>
  <si>
    <t>軽量_1</t>
    <rPh sb="0" eb="2">
      <t>ケイリョウ</t>
    </rPh>
    <phoneticPr fontId="2"/>
  </si>
  <si>
    <t>軽量_2</t>
    <rPh sb="0" eb="2">
      <t>ケイリョウ</t>
    </rPh>
    <phoneticPr fontId="2"/>
  </si>
  <si>
    <t>最小かぶり厚さ</t>
    <rPh sb="0" eb="2">
      <t>サイショウ</t>
    </rPh>
    <rPh sb="5" eb="6">
      <t>アツ</t>
    </rPh>
    <phoneticPr fontId="2"/>
  </si>
  <si>
    <t>直接土に接しない部分</t>
    <rPh sb="0" eb="2">
      <t>チョクセツ</t>
    </rPh>
    <rPh sb="2" eb="3">
      <t>ツチ</t>
    </rPh>
    <rPh sb="4" eb="5">
      <t>セッ</t>
    </rPh>
    <rPh sb="8" eb="10">
      <t>ブブン</t>
    </rPh>
    <phoneticPr fontId="2"/>
  </si>
  <si>
    <t>耐力壁以外の壁または床</t>
    <rPh sb="0" eb="3">
      <t>タイリョクヘキ</t>
    </rPh>
    <rPh sb="3" eb="5">
      <t>イガイ</t>
    </rPh>
    <rPh sb="6" eb="7">
      <t>カベ</t>
    </rPh>
    <rPh sb="10" eb="11">
      <t>ユカ</t>
    </rPh>
    <phoneticPr fontId="2"/>
  </si>
  <si>
    <t>屋内</t>
    <rPh sb="0" eb="2">
      <t>オクナイ</t>
    </rPh>
    <phoneticPr fontId="2"/>
  </si>
  <si>
    <t>屋外</t>
    <rPh sb="0" eb="2">
      <t>オクガイ</t>
    </rPh>
    <phoneticPr fontId="2"/>
  </si>
  <si>
    <t>耐力壁、柱またははり</t>
    <rPh sb="0" eb="3">
      <t>タイリョクヘキ</t>
    </rPh>
    <rPh sb="4" eb="5">
      <t>ハシラ</t>
    </rPh>
    <phoneticPr fontId="2"/>
  </si>
  <si>
    <t>直接土に接する部分</t>
    <phoneticPr fontId="2"/>
  </si>
  <si>
    <t>壁、柱、床、はり等</t>
    <rPh sb="0" eb="1">
      <t>カベ</t>
    </rPh>
    <rPh sb="2" eb="3">
      <t>ハシラ</t>
    </rPh>
    <rPh sb="4" eb="5">
      <t>ユカ</t>
    </rPh>
    <rPh sb="8" eb="9">
      <t>トウ</t>
    </rPh>
    <phoneticPr fontId="2"/>
  </si>
  <si>
    <t>基礎(立上り部等除く)</t>
    <rPh sb="0" eb="2">
      <t>キソ</t>
    </rPh>
    <rPh sb="3" eb="5">
      <t>タチアガ</t>
    </rPh>
    <rPh sb="6" eb="7">
      <t>ブ</t>
    </rPh>
    <rPh sb="7" eb="8">
      <t>トウ</t>
    </rPh>
    <rPh sb="8" eb="9">
      <t>ノゾ</t>
    </rPh>
    <phoneticPr fontId="2"/>
  </si>
  <si>
    <t>緩和利用時の外壁仕上(外壁の屋外面部位のみ適用)</t>
    <rPh sb="0" eb="2">
      <t>カンワ</t>
    </rPh>
    <rPh sb="2" eb="5">
      <t>リヨウジ</t>
    </rPh>
    <rPh sb="6" eb="8">
      <t>ガイヘキ</t>
    </rPh>
    <rPh sb="8" eb="10">
      <t>シア</t>
    </rPh>
    <rPh sb="11" eb="13">
      <t>ガイヘキ</t>
    </rPh>
    <rPh sb="14" eb="17">
      <t>オクガイメン</t>
    </rPh>
    <rPh sb="17" eb="19">
      <t>ブイ</t>
    </rPh>
    <rPh sb="21" eb="23">
      <t>テキヨウ</t>
    </rPh>
    <phoneticPr fontId="2"/>
  </si>
  <si>
    <t>タイル貼</t>
    <rPh sb="3" eb="4">
      <t>ハ</t>
    </rPh>
    <phoneticPr fontId="2"/>
  </si>
  <si>
    <t>モルタル塗</t>
    <rPh sb="4" eb="5">
      <t>ヌ</t>
    </rPh>
    <phoneticPr fontId="2"/>
  </si>
  <si>
    <t>外断熱工法</t>
    <rPh sb="0" eb="3">
      <t>ソトダンネツ</t>
    </rPh>
    <rPh sb="3" eb="5">
      <t>コウホウ</t>
    </rPh>
    <phoneticPr fontId="2"/>
  </si>
  <si>
    <t>その他(</t>
    <rPh sb="2" eb="3">
      <t>タ</t>
    </rPh>
    <phoneticPr fontId="2"/>
  </si>
  <si>
    <t>部材の設</t>
    <rPh sb="0" eb="2">
      <t>ブザイ</t>
    </rPh>
    <rPh sb="3" eb="4">
      <t>セツ</t>
    </rPh>
    <phoneticPr fontId="2"/>
  </si>
  <si>
    <t>設計かぶ</t>
    <rPh sb="0" eb="2">
      <t>セッケイ</t>
    </rPh>
    <phoneticPr fontId="2"/>
  </si>
  <si>
    <t>設計かぶり厚さ＝最小かぶり厚さ</t>
    <rPh sb="0" eb="2">
      <t>セッケイ</t>
    </rPh>
    <rPh sb="5" eb="6">
      <t>アツ</t>
    </rPh>
    <rPh sb="8" eb="10">
      <t>サイショウ</t>
    </rPh>
    <rPh sb="13" eb="14">
      <t>アツ</t>
    </rPh>
    <phoneticPr fontId="2"/>
  </si>
  <si>
    <t>＋</t>
    <phoneticPr fontId="2"/>
  </si>
  <si>
    <t>mm</t>
    <phoneticPr fontId="2"/>
  </si>
  <si>
    <t>計・鉄筋</t>
    <rPh sb="0" eb="1">
      <t>ケイ</t>
    </rPh>
    <rPh sb="2" eb="4">
      <t>テッキン</t>
    </rPh>
    <phoneticPr fontId="2"/>
  </si>
  <si>
    <t>スランプ</t>
    <phoneticPr fontId="2"/>
  </si>
  <si>
    <t>18㎝以下(品質基準強度33N/mm2未満)</t>
    <rPh sb="3" eb="5">
      <t>イカ</t>
    </rPh>
    <rPh sb="6" eb="8">
      <t>ヒンシツ</t>
    </rPh>
    <rPh sb="8" eb="12">
      <t>キジュンキョウド</t>
    </rPh>
    <rPh sb="19" eb="21">
      <t>ミマン</t>
    </rPh>
    <phoneticPr fontId="2"/>
  </si>
  <si>
    <t>の品質等</t>
    <rPh sb="1" eb="3">
      <t>ヒンシツ</t>
    </rPh>
    <rPh sb="3" eb="4">
      <t>トウ</t>
    </rPh>
    <phoneticPr fontId="2"/>
  </si>
  <si>
    <t>21㎝以下(品質基準強度33N/mm2以上)</t>
    <rPh sb="3" eb="5">
      <t>イカ</t>
    </rPh>
    <rPh sb="6" eb="8">
      <t>ヒンシツ</t>
    </rPh>
    <rPh sb="8" eb="12">
      <t>キジュンキョウド</t>
    </rPh>
    <rPh sb="19" eb="21">
      <t>イジョウ</t>
    </rPh>
    <phoneticPr fontId="2"/>
  </si>
  <si>
    <t>JISレミコン</t>
    <phoneticPr fontId="2"/>
  </si>
  <si>
    <t>単位水量</t>
    <rPh sb="0" eb="4">
      <t>タンイスイリョウ</t>
    </rPh>
    <phoneticPr fontId="2"/>
  </si>
  <si>
    <t>Kg/ｍ3</t>
    <phoneticPr fontId="2"/>
  </si>
  <si>
    <t>空気量</t>
    <rPh sb="0" eb="3">
      <t>クウキリョウ</t>
    </rPh>
    <phoneticPr fontId="2"/>
  </si>
  <si>
    <t>％</t>
    <phoneticPr fontId="2"/>
  </si>
  <si>
    <t>年間極値が０℃以上の地域</t>
    <rPh sb="0" eb="2">
      <t>ネンカン</t>
    </rPh>
    <rPh sb="2" eb="4">
      <t>キョクチ</t>
    </rPh>
    <rPh sb="7" eb="9">
      <t>イジョウ</t>
    </rPh>
    <rPh sb="10" eb="12">
      <t>チイキ</t>
    </rPh>
    <phoneticPr fontId="2"/>
  </si>
  <si>
    <t>施工計画</t>
    <rPh sb="0" eb="4">
      <t>セコウケイカク</t>
    </rPh>
    <phoneticPr fontId="2"/>
  </si>
  <si>
    <t>打込・締め固め方法</t>
    <rPh sb="0" eb="1">
      <t>ウ</t>
    </rPh>
    <rPh sb="1" eb="2">
      <t>コ</t>
    </rPh>
    <rPh sb="3" eb="4">
      <t>シ</t>
    </rPh>
    <rPh sb="5" eb="6">
      <t>カタ</t>
    </rPh>
    <rPh sb="7" eb="9">
      <t>ホウホウ</t>
    </rPh>
    <phoneticPr fontId="2"/>
  </si>
  <si>
    <t>の充填方法等</t>
    <rPh sb="1" eb="3">
      <t>ジュウテン</t>
    </rPh>
    <rPh sb="3" eb="5">
      <t>ホウホウ</t>
    </rPh>
    <rPh sb="5" eb="6">
      <t>トウ</t>
    </rPh>
    <phoneticPr fontId="2"/>
  </si>
  <si>
    <t>JASS5-7節に準拠</t>
    <rPh sb="7" eb="8">
      <t>セツ</t>
    </rPh>
    <rPh sb="9" eb="11">
      <t>ジュンキョ</t>
    </rPh>
    <phoneticPr fontId="2"/>
  </si>
  <si>
    <t>その他：</t>
    <rPh sb="2" eb="3">
      <t>タ</t>
    </rPh>
    <phoneticPr fontId="2"/>
  </si>
  <si>
    <t>打継ぎ部の処理方法</t>
    <rPh sb="0" eb="1">
      <t>ウ</t>
    </rPh>
    <rPh sb="1" eb="2">
      <t>ツ</t>
    </rPh>
    <rPh sb="3" eb="4">
      <t>ブ</t>
    </rPh>
    <rPh sb="5" eb="9">
      <t>ショリホウホウ</t>
    </rPh>
    <phoneticPr fontId="2"/>
  </si>
  <si>
    <t>養生方法</t>
    <rPh sb="0" eb="2">
      <t>ヨウジョウ</t>
    </rPh>
    <rPh sb="2" eb="4">
      <t>ホウホウ</t>
    </rPh>
    <phoneticPr fontId="2"/>
  </si>
  <si>
    <t>JASS5-8節に準拠</t>
    <rPh sb="7" eb="8">
      <t>セツ</t>
    </rPh>
    <rPh sb="9" eb="11">
      <t>ジュンキョ</t>
    </rPh>
    <phoneticPr fontId="2"/>
  </si>
  <si>
    <t>鋼材の厚さ</t>
    <rPh sb="0" eb="2">
      <t>コウザイ</t>
    </rPh>
    <rPh sb="3" eb="4">
      <t>アツ</t>
    </rPh>
    <phoneticPr fontId="2"/>
  </si>
  <si>
    <t>一般部</t>
    <rPh sb="0" eb="3">
      <t>イッパンブ</t>
    </rPh>
    <phoneticPr fontId="2"/>
  </si>
  <si>
    <t>(最小)</t>
    <rPh sb="1" eb="3">
      <t>サイショウ</t>
    </rPh>
    <phoneticPr fontId="2"/>
  </si>
  <si>
    <t>鋼材の厚さに応じた防錆措置が講じられている</t>
    <rPh sb="0" eb="2">
      <t>コウザイ</t>
    </rPh>
    <rPh sb="3" eb="4">
      <t>アツ</t>
    </rPh>
    <rPh sb="6" eb="7">
      <t>オウ</t>
    </rPh>
    <rPh sb="9" eb="11">
      <t>ボウセイ</t>
    </rPh>
    <rPh sb="11" eb="13">
      <t>ソチ</t>
    </rPh>
    <rPh sb="14" eb="15">
      <t>コウ</t>
    </rPh>
    <phoneticPr fontId="2"/>
  </si>
  <si>
    <t>柱脚部</t>
    <rPh sb="0" eb="3">
      <t>チュウキャクブ</t>
    </rPh>
    <phoneticPr fontId="2"/>
  </si>
  <si>
    <t>注：地階を除く最下階の柱脚部が対象</t>
    <phoneticPr fontId="2"/>
  </si>
  <si>
    <t>注：柱・梁・筋かい以外の部分に使用されている鋼材</t>
    <phoneticPr fontId="2"/>
  </si>
  <si>
    <t>床下地盤面の</t>
    <rPh sb="0" eb="5">
      <t>ユカシタジバンメン</t>
    </rPh>
    <phoneticPr fontId="2"/>
  </si>
  <si>
    <t>防湿方法</t>
    <rPh sb="0" eb="4">
      <t>ボウシツホウホウ</t>
    </rPh>
    <phoneticPr fontId="2"/>
  </si>
  <si>
    <t>（</t>
    <phoneticPr fontId="2"/>
  </si>
  <si>
    <t>措置等</t>
    <rPh sb="0" eb="3">
      <t>ソチトウ</t>
    </rPh>
    <phoneticPr fontId="2"/>
  </si>
  <si>
    <t>防湿措置・</t>
    <rPh sb="0" eb="4">
      <t>ボウシツソチ</t>
    </rPh>
    <phoneticPr fontId="2"/>
  </si>
  <si>
    <t>床下換気措置</t>
    <rPh sb="0" eb="2">
      <t>ユカシタ</t>
    </rPh>
    <rPh sb="2" eb="6">
      <t>カンキソチ</t>
    </rPh>
    <phoneticPr fontId="2"/>
  </si>
  <si>
    <t>換気措置</t>
    <rPh sb="0" eb="4">
      <t>カンキソチ</t>
    </rPh>
    <phoneticPr fontId="2"/>
  </si>
  <si>
    <t>換気口</t>
    <rPh sb="0" eb="3">
      <t>カンキコウ</t>
    </rPh>
    <phoneticPr fontId="2"/>
  </si>
  <si>
    <t>ねこ土台</t>
    <rPh sb="2" eb="4">
      <t>ドダイ</t>
    </rPh>
    <phoneticPr fontId="2"/>
  </si>
  <si>
    <t>基礎断熱工法</t>
    <rPh sb="0" eb="2">
      <t>キソ</t>
    </rPh>
    <rPh sb="2" eb="6">
      <t>ダンネツコウホウ</t>
    </rPh>
    <phoneticPr fontId="2"/>
  </si>
  <si>
    <t>小屋裏</t>
    <rPh sb="0" eb="3">
      <t>コヤウラ</t>
    </rPh>
    <phoneticPr fontId="2"/>
  </si>
  <si>
    <t>換気</t>
    <phoneticPr fontId="2"/>
  </si>
  <si>
    <t>換気の</t>
    <phoneticPr fontId="2"/>
  </si>
  <si>
    <t>5-２一次エネルギー消費量等級適用有無</t>
    <rPh sb="3" eb="5">
      <t>イチジ</t>
    </rPh>
    <rPh sb="10" eb="13">
      <t>ショウヒリョウ</t>
    </rPh>
    <rPh sb="13" eb="15">
      <t>トウキュウ</t>
    </rPh>
    <rPh sb="15" eb="17">
      <t>テキヨウ</t>
    </rPh>
    <rPh sb="17" eb="19">
      <t>ウム</t>
    </rPh>
    <phoneticPr fontId="2"/>
  </si>
  <si>
    <t>等級５</t>
    <rPh sb="0" eb="2">
      <t>トウキュウ</t>
    </rPh>
    <phoneticPr fontId="2"/>
  </si>
  <si>
    <t>居室のみを暖房する</t>
    <rPh sb="0" eb="2">
      <t>キョシツ</t>
    </rPh>
    <rPh sb="5" eb="7">
      <t>ダンボウ</t>
    </rPh>
    <phoneticPr fontId="2"/>
  </si>
  <si>
    <t>（第三面）</t>
    <phoneticPr fontId="2"/>
  </si>
  <si>
    <t>住戸全体を暖房する</t>
    <rPh sb="0" eb="4">
      <t>ジュウコゼンタイ</t>
    </rPh>
    <rPh sb="5" eb="7">
      <t>ダンボウ</t>
    </rPh>
    <phoneticPr fontId="2"/>
  </si>
  <si>
    <t>設置しない</t>
    <rPh sb="0" eb="2">
      <t>セッチ</t>
    </rPh>
    <phoneticPr fontId="2"/>
  </si>
  <si>
    <t>一次エネ消費量表示</t>
    <rPh sb="0" eb="2">
      <t>イチジ</t>
    </rPh>
    <rPh sb="4" eb="7">
      <t>ショウヒリョウ</t>
    </rPh>
    <rPh sb="7" eb="9">
      <t>ヒョウジ</t>
    </rPh>
    <phoneticPr fontId="2"/>
  </si>
  <si>
    <t>５温熱環境・省エネルギー消費量に関すること</t>
    <rPh sb="1" eb="3">
      <t>オンネツ</t>
    </rPh>
    <rPh sb="3" eb="5">
      <t>カンキョウ</t>
    </rPh>
    <rPh sb="6" eb="7">
      <t>ショウ</t>
    </rPh>
    <rPh sb="12" eb="15">
      <t>ショウヒリョウ</t>
    </rPh>
    <rPh sb="16" eb="17">
      <t>カン</t>
    </rPh>
    <phoneticPr fontId="16"/>
  </si>
  <si>
    <t>５－１</t>
  </si>
  <si>
    <t>適用する計算方法等</t>
    <rPh sb="0" eb="2">
      <t>テキヨウ</t>
    </rPh>
    <rPh sb="4" eb="9">
      <t>ケイサンホウホウトウ</t>
    </rPh>
    <phoneticPr fontId="2"/>
  </si>
  <si>
    <t>建築主判断基準</t>
    <phoneticPr fontId="2"/>
  </si>
  <si>
    <t>断熱等</t>
    <rPh sb="0" eb="1">
      <t>ダン</t>
    </rPh>
    <rPh sb="1" eb="2">
      <t>ネツ</t>
    </rPh>
    <rPh sb="2" eb="3">
      <t>トウ</t>
    </rPh>
    <phoneticPr fontId="2"/>
  </si>
  <si>
    <t>標準計算法</t>
    <phoneticPr fontId="2"/>
  </si>
  <si>
    <t>矩計図</t>
    <rPh sb="0" eb="1">
      <t>ノリ</t>
    </rPh>
    <rPh sb="1" eb="2">
      <t>ケイ</t>
    </rPh>
    <rPh sb="2" eb="3">
      <t>ズ</t>
    </rPh>
    <phoneticPr fontId="2"/>
  </si>
  <si>
    <t>外皮面積を用いない外皮計算</t>
    <phoneticPr fontId="2"/>
  </si>
  <si>
    <t>計算書</t>
    <rPh sb="0" eb="3">
      <t>ケイサンショ</t>
    </rPh>
    <phoneticPr fontId="16"/>
  </si>
  <si>
    <t>性能等級</t>
    <rPh sb="0" eb="1">
      <t>セイ</t>
    </rPh>
    <rPh sb="1" eb="2">
      <t>ノウ</t>
    </rPh>
    <rPh sb="2" eb="3">
      <t>トウ</t>
    </rPh>
    <rPh sb="3" eb="4">
      <t>キュウ</t>
    </rPh>
    <phoneticPr fontId="2"/>
  </si>
  <si>
    <t>設計・施工指針の本則</t>
    <rPh sb="0" eb="2">
      <t>セッケイ</t>
    </rPh>
    <rPh sb="3" eb="5">
      <t>セコウ</t>
    </rPh>
    <rPh sb="5" eb="7">
      <t>シシン</t>
    </rPh>
    <rPh sb="8" eb="10">
      <t>ホンソク</t>
    </rPh>
    <phoneticPr fontId="2"/>
  </si>
  <si>
    <t>簡易計算法</t>
    <phoneticPr fontId="2"/>
  </si>
  <si>
    <r>
      <t>）</t>
    </r>
    <r>
      <rPr>
        <sz val="6"/>
        <rFont val="BIZ UD明朝 Medium"/>
        <family val="1"/>
        <charset val="128"/>
      </rPr>
      <t>地域</t>
    </r>
    <rPh sb="1" eb="3">
      <t>チイキ</t>
    </rPh>
    <phoneticPr fontId="2"/>
  </si>
  <si>
    <t>設計・施工指針の附則</t>
    <rPh sb="8" eb="10">
      <t>フソク</t>
    </rPh>
    <phoneticPr fontId="2"/>
  </si>
  <si>
    <t>条件付き外皮仕様</t>
    <phoneticPr fontId="2"/>
  </si>
  <si>
    <t>建築主判断基準
又は
本則の適用の場合</t>
    <rPh sb="0" eb="2">
      <t>ケンチク</t>
    </rPh>
    <rPh sb="2" eb="3">
      <t>ヌシ</t>
    </rPh>
    <rPh sb="3" eb="5">
      <t>ハンダン</t>
    </rPh>
    <rPh sb="5" eb="7">
      <t>キジュン</t>
    </rPh>
    <rPh sb="8" eb="9">
      <t>マタ</t>
    </rPh>
    <rPh sb="11" eb="13">
      <t>ホンソク</t>
    </rPh>
    <rPh sb="14" eb="16">
      <t>テキヨウ</t>
    </rPh>
    <rPh sb="17" eb="19">
      <t>バアイハンダンキジュンマタホンソクテキヨウバアイ</t>
    </rPh>
    <phoneticPr fontId="2"/>
  </si>
  <si>
    <t>外皮平均</t>
    <rPh sb="0" eb="2">
      <t>ガイヒ</t>
    </rPh>
    <rPh sb="2" eb="4">
      <t>ヘイキン</t>
    </rPh>
    <phoneticPr fontId="2"/>
  </si>
  <si>
    <t>外皮平均熱貫流率（UA)の基準に適合</t>
    <rPh sb="0" eb="2">
      <t>ガイヒ</t>
    </rPh>
    <rPh sb="2" eb="4">
      <t>ヘイキン</t>
    </rPh>
    <rPh sb="4" eb="5">
      <t>ネツ</t>
    </rPh>
    <rPh sb="5" eb="7">
      <t>カンリュウ</t>
    </rPh>
    <rPh sb="7" eb="8">
      <t>リツ</t>
    </rPh>
    <rPh sb="13" eb="15">
      <t>キジュン</t>
    </rPh>
    <rPh sb="16" eb="18">
      <t>テキゴウ</t>
    </rPh>
    <phoneticPr fontId="2"/>
  </si>
  <si>
    <t>ルームエアコン</t>
    <phoneticPr fontId="2"/>
  </si>
  <si>
    <t>熱貫流率</t>
    <rPh sb="0" eb="1">
      <t>ネツ</t>
    </rPh>
    <rPh sb="1" eb="3">
      <t>カンリュウ</t>
    </rPh>
    <rPh sb="3" eb="4">
      <t>リツ</t>
    </rPh>
    <phoneticPr fontId="2"/>
  </si>
  <si>
    <t>UA値を評価書に表示する</t>
    <rPh sb="2" eb="3">
      <t>アタイ</t>
    </rPh>
    <rPh sb="4" eb="7">
      <t>ヒョウカショ</t>
    </rPh>
    <rPh sb="8" eb="10">
      <t>ヒョウジ</t>
    </rPh>
    <phoneticPr fontId="2"/>
  </si>
  <si>
    <t>W/㎡K）</t>
  </si>
  <si>
    <t>FF暖房設備</t>
    <phoneticPr fontId="2"/>
  </si>
  <si>
    <t>冷房期の平均</t>
    <rPh sb="0" eb="2">
      <t>レイボウ</t>
    </rPh>
    <rPh sb="2" eb="3">
      <t>キ</t>
    </rPh>
    <rPh sb="4" eb="6">
      <t>ヘイキン</t>
    </rPh>
    <phoneticPr fontId="2"/>
  </si>
  <si>
    <t>冷房期の平均日射熱取得率（ηA)の基準値に適合する</t>
    <rPh sb="0" eb="2">
      <t>レイボウ</t>
    </rPh>
    <rPh sb="2" eb="3">
      <t>キ</t>
    </rPh>
    <rPh sb="4" eb="6">
      <t>ヘイキン</t>
    </rPh>
    <rPh sb="6" eb="8">
      <t>ニッシャ</t>
    </rPh>
    <rPh sb="8" eb="9">
      <t>ネツ</t>
    </rPh>
    <rPh sb="9" eb="12">
      <t>シュトクリツ</t>
    </rPh>
    <rPh sb="17" eb="20">
      <t>キジュンチ</t>
    </rPh>
    <rPh sb="21" eb="23">
      <t>テキゴウ</t>
    </rPh>
    <phoneticPr fontId="2"/>
  </si>
  <si>
    <t xml:space="preserve">ルームエアコンディショナー付温水床暖房機 </t>
    <phoneticPr fontId="2"/>
  </si>
  <si>
    <t>日射熱取得率</t>
    <rPh sb="0" eb="2">
      <t>ニッシャ</t>
    </rPh>
    <rPh sb="2" eb="3">
      <t>ネツ</t>
    </rPh>
    <rPh sb="3" eb="6">
      <t>シュトクリツ</t>
    </rPh>
    <phoneticPr fontId="2"/>
  </si>
  <si>
    <t>ηA値を評価書に表示する</t>
    <rPh sb="2" eb="3">
      <t>アタイ</t>
    </rPh>
    <rPh sb="4" eb="7">
      <t>ヒョウカショ</t>
    </rPh>
    <rPh sb="8" eb="10">
      <t>ヒョウジ</t>
    </rPh>
    <phoneticPr fontId="2"/>
  </si>
  <si>
    <t>温水暖房用パネルラジエター</t>
    <phoneticPr fontId="2"/>
  </si>
  <si>
    <t>附則の適用の場合</t>
    <rPh sb="0" eb="2">
      <t>フソク</t>
    </rPh>
    <rPh sb="3" eb="5">
      <t>テキヨウ</t>
    </rPh>
    <rPh sb="6" eb="8">
      <t>バアイ</t>
    </rPh>
    <phoneticPr fontId="2"/>
  </si>
  <si>
    <t>躯体</t>
    <rPh sb="0" eb="2">
      <t>クタイ</t>
    </rPh>
    <phoneticPr fontId="2"/>
  </si>
  <si>
    <t>熱貫流率の基準を適用</t>
    <rPh sb="0" eb="1">
      <t>ネツ</t>
    </rPh>
    <rPh sb="1" eb="3">
      <t>カンリュウ</t>
    </rPh>
    <rPh sb="3" eb="4">
      <t>リツ</t>
    </rPh>
    <rPh sb="5" eb="7">
      <t>キジュン</t>
    </rPh>
    <rPh sb="8" eb="10">
      <t>テキヨウ</t>
    </rPh>
    <phoneticPr fontId="2"/>
  </si>
  <si>
    <t>熱抵抗の基準を適用</t>
    <rPh sb="0" eb="1">
      <t>ネツ</t>
    </rPh>
    <rPh sb="1" eb="3">
      <t>テイコウ</t>
    </rPh>
    <rPh sb="4" eb="6">
      <t>キジュン</t>
    </rPh>
    <rPh sb="7" eb="9">
      <t>テキヨウ</t>
    </rPh>
    <phoneticPr fontId="2"/>
  </si>
  <si>
    <t>６-1ホルムアルデヒド対策適用有無</t>
    <rPh sb="11" eb="13">
      <t>タイサク</t>
    </rPh>
    <rPh sb="13" eb="17">
      <t>テキヨウウム</t>
    </rPh>
    <phoneticPr fontId="2"/>
  </si>
  <si>
    <t>温水暖房用床暖房</t>
    <phoneticPr fontId="2"/>
  </si>
  <si>
    <t>開口部</t>
    <rPh sb="0" eb="3">
      <t>カイコウブ</t>
    </rPh>
    <phoneticPr fontId="2"/>
  </si>
  <si>
    <t>開口部比率の区分</t>
  </si>
  <si>
    <t>製材等</t>
    <rPh sb="0" eb="2">
      <t>セイザイ</t>
    </rPh>
    <rPh sb="2" eb="3">
      <t>トウ</t>
    </rPh>
    <phoneticPr fontId="2"/>
  </si>
  <si>
    <t>温水暖房用ファンコンベクター</t>
    <phoneticPr fontId="2"/>
  </si>
  <si>
    <t>区分（い）</t>
    <rPh sb="0" eb="2">
      <t>クブン</t>
    </rPh>
    <phoneticPr fontId="2"/>
  </si>
  <si>
    <t>区分（ろ）</t>
  </si>
  <si>
    <t>区分（は）</t>
  </si>
  <si>
    <t>区分（に）</t>
  </si>
  <si>
    <t>特定建材</t>
    <rPh sb="0" eb="4">
      <t>トクテイケンザイ</t>
    </rPh>
    <phoneticPr fontId="2"/>
  </si>
  <si>
    <t>電気ヒーター式床暖房</t>
    <phoneticPr fontId="2"/>
  </si>
  <si>
    <t>緩和規定</t>
    <rPh sb="0" eb="2">
      <t>カンワ</t>
    </rPh>
    <rPh sb="2" eb="4">
      <t>キテイ</t>
    </rPh>
    <phoneticPr fontId="2"/>
  </si>
  <si>
    <t>緩和規定等を適用している</t>
    <rPh sb="0" eb="2">
      <t>カンワ</t>
    </rPh>
    <rPh sb="2" eb="4">
      <t>キテイ</t>
    </rPh>
    <rPh sb="4" eb="5">
      <t>トウ</t>
    </rPh>
    <rPh sb="6" eb="8">
      <t>テキヨウ</t>
    </rPh>
    <phoneticPr fontId="2"/>
  </si>
  <si>
    <t>その他の建材</t>
    <rPh sb="2" eb="3">
      <t>タ</t>
    </rPh>
    <rPh sb="4" eb="6">
      <t>ケンザイ</t>
    </rPh>
    <phoneticPr fontId="2"/>
  </si>
  <si>
    <t>電気蓄熱暖房（自然対流式、強制対流式）</t>
    <phoneticPr fontId="2"/>
  </si>
  <si>
    <t>結露防止</t>
    <rPh sb="0" eb="2">
      <t>ケツロ</t>
    </rPh>
    <rPh sb="2" eb="4">
      <t>ボウシ</t>
    </rPh>
    <phoneticPr fontId="2"/>
  </si>
  <si>
    <t>繊維系断熱材</t>
    <rPh sb="0" eb="2">
      <t>センイ</t>
    </rPh>
    <rPh sb="2" eb="3">
      <t>ケイ</t>
    </rPh>
    <rPh sb="3" eb="6">
      <t>ダンネツザイ</t>
    </rPh>
    <phoneticPr fontId="2"/>
  </si>
  <si>
    <t>繊維系断熱材等の使用</t>
    <rPh sb="0" eb="3">
      <t>センイケイ</t>
    </rPh>
    <rPh sb="3" eb="6">
      <t>ダンネツザイ</t>
    </rPh>
    <rPh sb="6" eb="7">
      <t>トウ</t>
    </rPh>
    <rPh sb="8" eb="10">
      <t>シヨウ</t>
    </rPh>
    <phoneticPr fontId="2"/>
  </si>
  <si>
    <t>無　）</t>
    <rPh sb="0" eb="1">
      <t>ナシ</t>
    </rPh>
    <phoneticPr fontId="2"/>
  </si>
  <si>
    <t>その他の暖房設備機器</t>
    <phoneticPr fontId="2"/>
  </si>
  <si>
    <t>対策</t>
    <rPh sb="0" eb="2">
      <t>タイサク</t>
    </rPh>
    <phoneticPr fontId="2"/>
  </si>
  <si>
    <t>防湿層</t>
    <rPh sb="0" eb="2">
      <t>ボウシツ</t>
    </rPh>
    <rPh sb="2" eb="3">
      <t>ソウ</t>
    </rPh>
    <phoneticPr fontId="2"/>
  </si>
  <si>
    <t>防湿層の設置</t>
    <rPh sb="0" eb="2">
      <t>ボウシツ</t>
    </rPh>
    <rPh sb="2" eb="3">
      <t>ソウ</t>
    </rPh>
    <rPh sb="4" eb="6">
      <t>セッチ</t>
    </rPh>
    <phoneticPr fontId="2"/>
  </si>
  <si>
    <t>暖房設備機器または放熱器を設置しない</t>
    <phoneticPr fontId="2"/>
  </si>
  <si>
    <t>の設置</t>
    <rPh sb="1" eb="3">
      <t>セッチ</t>
    </rPh>
    <phoneticPr fontId="2"/>
  </si>
  <si>
    <t>除外規定適用（下表除外規定の適用欄に記入）</t>
    <rPh sb="0" eb="2">
      <t>ジョガイ</t>
    </rPh>
    <rPh sb="2" eb="4">
      <t>キテイ</t>
    </rPh>
    <rPh sb="4" eb="6">
      <t>テキヨウ</t>
    </rPh>
    <rPh sb="9" eb="11">
      <t>ジョガイ</t>
    </rPh>
    <rPh sb="11" eb="13">
      <t>キテイ</t>
    </rPh>
    <rPh sb="14" eb="16">
      <t>テキヨウ</t>
    </rPh>
    <rPh sb="16" eb="17">
      <t>ラン</t>
    </rPh>
    <phoneticPr fontId="2"/>
  </si>
  <si>
    <t>通気層</t>
    <rPh sb="0" eb="2">
      <t>ツウキ</t>
    </rPh>
    <rPh sb="2" eb="3">
      <t>ソウ</t>
    </rPh>
    <phoneticPr fontId="2"/>
  </si>
  <si>
    <t>通気層の設置</t>
    <rPh sb="0" eb="2">
      <t>ツウキ</t>
    </rPh>
    <rPh sb="2" eb="3">
      <t>ソウ</t>
    </rPh>
    <rPh sb="4" eb="6">
      <t>セッチ</t>
    </rPh>
    <phoneticPr fontId="2"/>
  </si>
  <si>
    <t>入力しない（規定値を用いる）</t>
    <rPh sb="0" eb="2">
      <t>ニュウリョク</t>
    </rPh>
    <rPh sb="6" eb="9">
      <t>キテイチ</t>
    </rPh>
    <rPh sb="10" eb="11">
      <t>モチ</t>
    </rPh>
    <phoneticPr fontId="2"/>
  </si>
  <si>
    <t>防風層の設置</t>
  </si>
  <si>
    <t>****ルームエアコンディショナー****</t>
    <phoneticPr fontId="2"/>
  </si>
  <si>
    <t>除外規定適用（下表除外規定の適用欄に記入）</t>
    <rPh sb="0" eb="2">
      <t>ジョガイ</t>
    </rPh>
    <rPh sb="2" eb="4">
      <t>キテイ</t>
    </rPh>
    <rPh sb="4" eb="6">
      <t>テキヨウ</t>
    </rPh>
    <phoneticPr fontId="2"/>
  </si>
  <si>
    <t>除外規定</t>
  </si>
  <si>
    <t>防湿層</t>
  </si>
  <si>
    <t>区分（ろ）</t>
    <rPh sb="0" eb="2">
      <t>クブン</t>
    </rPh>
    <phoneticPr fontId="2"/>
  </si>
  <si>
    <t>の適用</t>
    <phoneticPr fontId="2"/>
  </si>
  <si>
    <t>区分（は）</t>
    <rPh sb="0" eb="2">
      <t>クブン</t>
    </rPh>
    <phoneticPr fontId="2"/>
  </si>
  <si>
    <t>通気層</t>
  </si>
  <si>
    <t>小能力時高効率型コンプレッサー：搭載しない</t>
    <phoneticPr fontId="2"/>
  </si>
  <si>
    <t>防風層</t>
  </si>
  <si>
    <t>小能力時高効率型コンプレッサー：搭載する</t>
    <phoneticPr fontId="2"/>
  </si>
  <si>
    <t>５－２</t>
  </si>
  <si>
    <t>エネルギー消費性能計算プログラム（詳細・簡易）</t>
    <rPh sb="5" eb="9">
      <t>ショウヒセイノウ</t>
    </rPh>
    <rPh sb="9" eb="11">
      <t>ケイサン</t>
    </rPh>
    <rPh sb="17" eb="19">
      <t>ショウサイ</t>
    </rPh>
    <rPh sb="20" eb="22">
      <t>カンイ</t>
    </rPh>
    <phoneticPr fontId="2"/>
  </si>
  <si>
    <t>仕様書</t>
    <rPh sb="0" eb="3">
      <t>シヨウショ</t>
    </rPh>
    <phoneticPr fontId="2"/>
  </si>
  <si>
    <t>****FF暖房機****</t>
    <rPh sb="6" eb="9">
      <t>ダンボウキ</t>
    </rPh>
    <phoneticPr fontId="2"/>
  </si>
  <si>
    <t>一次エネルギー</t>
  </si>
  <si>
    <t>設備図</t>
    <rPh sb="0" eb="2">
      <t>セツビ</t>
    </rPh>
    <rPh sb="2" eb="3">
      <t>ズ</t>
    </rPh>
    <phoneticPr fontId="2"/>
  </si>
  <si>
    <t>定格能力におけるエネルギー消費効率　：　○○.○　％</t>
    <rPh sb="0" eb="2">
      <t>テイカク</t>
    </rPh>
    <rPh sb="2" eb="4">
      <t>ノウリョク</t>
    </rPh>
    <rPh sb="13" eb="15">
      <t>ショウヒ</t>
    </rPh>
    <rPh sb="15" eb="17">
      <t>コウリツ</t>
    </rPh>
    <phoneticPr fontId="2"/>
  </si>
  <si>
    <t>消費量等級</t>
  </si>
  <si>
    <t>一次エネルギー消費量</t>
    <rPh sb="0" eb="2">
      <t>イチジ</t>
    </rPh>
    <rPh sb="7" eb="10">
      <t>ショウヒリョウ</t>
    </rPh>
    <phoneticPr fontId="16"/>
  </si>
  <si>
    <t>設計一次エネルギー消費量を表示する</t>
    <rPh sb="0" eb="2">
      <t>セッケイ</t>
    </rPh>
    <rPh sb="2" eb="4">
      <t>イチジ</t>
    </rPh>
    <rPh sb="9" eb="12">
      <t>ショウヒリョウ</t>
    </rPh>
    <rPh sb="13" eb="15">
      <t>ヒョウジ</t>
    </rPh>
    <phoneticPr fontId="16"/>
  </si>
  <si>
    <t>カタログ</t>
    <phoneticPr fontId="2"/>
  </si>
  <si>
    <t>６-2換気対策適用有無</t>
    <rPh sb="3" eb="5">
      <t>カンキ</t>
    </rPh>
    <rPh sb="5" eb="7">
      <t>タイサク</t>
    </rPh>
    <rPh sb="7" eb="9">
      <t>テキヨウ</t>
    </rPh>
    <rPh sb="9" eb="11">
      <t>ウム</t>
    </rPh>
    <phoneticPr fontId="2"/>
  </si>
  <si>
    <t>****床暖房****</t>
    <rPh sb="4" eb="7">
      <t>ユカダンボウ</t>
    </rPh>
    <phoneticPr fontId="2"/>
  </si>
  <si>
    <t>の表示</t>
    <rPh sb="1" eb="3">
      <t>ヒョウジ</t>
    </rPh>
    <phoneticPr fontId="16"/>
  </si>
  <si>
    <t>MJ/㎡・年</t>
    <rPh sb="5" eb="6">
      <t>ネン</t>
    </rPh>
    <phoneticPr fontId="16"/>
  </si>
  <si>
    <t>機械換気設備</t>
    <rPh sb="0" eb="6">
      <t>キカイカンキセツビ</t>
    </rPh>
    <phoneticPr fontId="2"/>
  </si>
  <si>
    <t>敷設率　：　◯○.○　％</t>
    <rPh sb="0" eb="2">
      <t>シキセツ</t>
    </rPh>
    <rPh sb="2" eb="3">
      <t>リツ</t>
    </rPh>
    <phoneticPr fontId="2"/>
  </si>
  <si>
    <t>年間日射地域区分</t>
    <rPh sb="0" eb="2">
      <t>ネンカン</t>
    </rPh>
    <rPh sb="2" eb="4">
      <t>ニッシャ</t>
    </rPh>
    <rPh sb="4" eb="6">
      <t>チイキ</t>
    </rPh>
    <rPh sb="6" eb="8">
      <t>クブン</t>
    </rPh>
    <phoneticPr fontId="2"/>
  </si>
  <si>
    <t>太陽光発電又は太陽熱温水パネルを設置する場合のみ：</t>
    <rPh sb="0" eb="3">
      <t>タイヨウコウ</t>
    </rPh>
    <rPh sb="3" eb="5">
      <t>ハツデン</t>
    </rPh>
    <rPh sb="5" eb="6">
      <t>マタ</t>
    </rPh>
    <rPh sb="7" eb="10">
      <t>タイヨウネツ</t>
    </rPh>
    <rPh sb="10" eb="12">
      <t>オンスイ</t>
    </rPh>
    <rPh sb="16" eb="18">
      <t>セッチ</t>
    </rPh>
    <rPh sb="20" eb="22">
      <t>バアイ</t>
    </rPh>
    <phoneticPr fontId="2"/>
  </si>
  <si>
    <t>上面放熱率　：　◯○　％（整数）</t>
    <rPh sb="0" eb="2">
      <t>ジョウメン</t>
    </rPh>
    <rPh sb="2" eb="5">
      <t>ホウネツリツ</t>
    </rPh>
    <rPh sb="13" eb="15">
      <t>セイスウ</t>
    </rPh>
    <phoneticPr fontId="2"/>
  </si>
  <si>
    <t>冬期日射地域区分</t>
    <rPh sb="0" eb="2">
      <t>トウキ</t>
    </rPh>
    <rPh sb="2" eb="4">
      <t>ニッシャ</t>
    </rPh>
    <rPh sb="4" eb="6">
      <t>チイキ</t>
    </rPh>
    <rPh sb="6" eb="8">
      <t>クブン</t>
    </rPh>
    <phoneticPr fontId="2"/>
  </si>
  <si>
    <t>蓄熱利用をする場合のみ：</t>
    <rPh sb="0" eb="2">
      <t>チクネツ</t>
    </rPh>
    <rPh sb="2" eb="4">
      <t>リヨウ</t>
    </rPh>
    <rPh sb="7" eb="9">
      <t>バアイ</t>
    </rPh>
    <phoneticPr fontId="2"/>
  </si>
  <si>
    <t>局所_便所_機械</t>
    <rPh sb="0" eb="2">
      <t>キョクショ</t>
    </rPh>
    <rPh sb="3" eb="5">
      <t>ベンジョ</t>
    </rPh>
    <rPh sb="6" eb="8">
      <t>キカイ</t>
    </rPh>
    <phoneticPr fontId="2"/>
  </si>
  <si>
    <t>断熱配管　：　採用しない</t>
    <rPh sb="0" eb="2">
      <t>ダンネツ</t>
    </rPh>
    <rPh sb="2" eb="4">
      <t>ハイカン</t>
    </rPh>
    <rPh sb="7" eb="9">
      <t>サイヨウ</t>
    </rPh>
    <phoneticPr fontId="2"/>
  </si>
  <si>
    <t>日射熱</t>
    <rPh sb="0" eb="2">
      <t>ニッシャ</t>
    </rPh>
    <rPh sb="2" eb="3">
      <t>ネツ</t>
    </rPh>
    <phoneticPr fontId="16"/>
  </si>
  <si>
    <t>蓄熱利用</t>
    <rPh sb="0" eb="2">
      <t>チクネツ</t>
    </rPh>
    <rPh sb="2" eb="4">
      <t>リヨウ</t>
    </rPh>
    <phoneticPr fontId="16"/>
  </si>
  <si>
    <t>蓄熱利用なし</t>
    <rPh sb="0" eb="2">
      <t>チクネツ</t>
    </rPh>
    <rPh sb="2" eb="4">
      <t>リヨウ</t>
    </rPh>
    <phoneticPr fontId="2"/>
  </si>
  <si>
    <t>局所_便所_窓</t>
    <rPh sb="0" eb="2">
      <t>キョクショ</t>
    </rPh>
    <rPh sb="3" eb="5">
      <t>ベンジョ</t>
    </rPh>
    <rPh sb="6" eb="7">
      <t>マド</t>
    </rPh>
    <phoneticPr fontId="2"/>
  </si>
  <si>
    <t>断熱配管　：　採用する</t>
    <rPh sb="0" eb="2">
      <t>ダンネツ</t>
    </rPh>
    <rPh sb="2" eb="4">
      <t>ハイカン</t>
    </rPh>
    <rPh sb="7" eb="9">
      <t>サイヨウ</t>
    </rPh>
    <phoneticPr fontId="2"/>
  </si>
  <si>
    <t>蓄熱利用あり</t>
    <rPh sb="0" eb="2">
      <t>チクネツ</t>
    </rPh>
    <rPh sb="2" eb="4">
      <t>リヨウ</t>
    </rPh>
    <phoneticPr fontId="2"/>
  </si>
  <si>
    <t>その他の暖房方式の場合は名称　：</t>
    <phoneticPr fontId="2"/>
  </si>
  <si>
    <t>蓄熱の居室・部位</t>
    <phoneticPr fontId="2"/>
  </si>
  <si>
    <t>局所_浴室_機械</t>
    <rPh sb="0" eb="2">
      <t>キョクショ</t>
    </rPh>
    <rPh sb="3" eb="5">
      <t>ヨクシツ</t>
    </rPh>
    <rPh sb="6" eb="8">
      <t>キカイ</t>
    </rPh>
    <phoneticPr fontId="2"/>
  </si>
  <si>
    <t>蓄熱材料</t>
    <phoneticPr fontId="2"/>
  </si>
  <si>
    <t>局所_浴室_窓</t>
    <rPh sb="0" eb="2">
      <t>キョクショ</t>
    </rPh>
    <rPh sb="3" eb="5">
      <t>ヨクシツ</t>
    </rPh>
    <rPh sb="6" eb="7">
      <t>マド</t>
    </rPh>
    <phoneticPr fontId="2"/>
  </si>
  <si>
    <t>居室のみを冷房する</t>
    <rPh sb="0" eb="2">
      <t>キョシツ</t>
    </rPh>
    <rPh sb="5" eb="7">
      <t>レイボウ</t>
    </rPh>
    <phoneticPr fontId="2"/>
  </si>
  <si>
    <t>床下空間を経由して外気を導入する換気方式の利用</t>
    <phoneticPr fontId="2"/>
  </si>
  <si>
    <t xml:space="preserve">評価しない、または利用しない </t>
    <phoneticPr fontId="2"/>
  </si>
  <si>
    <t>住戸全体を冷房する</t>
    <rPh sb="0" eb="4">
      <t>ジュウコゼンタイ</t>
    </rPh>
    <rPh sb="5" eb="7">
      <t>レイボウ</t>
    </rPh>
    <phoneticPr fontId="2"/>
  </si>
  <si>
    <t xml:space="preserve">通年利用する </t>
    <phoneticPr fontId="2"/>
  </si>
  <si>
    <t>局所_台所_機械</t>
    <rPh sb="0" eb="2">
      <t>キョクショ</t>
    </rPh>
    <rPh sb="3" eb="5">
      <t>ダイドコロ</t>
    </rPh>
    <rPh sb="6" eb="8">
      <t>キカイ</t>
    </rPh>
    <phoneticPr fontId="2"/>
  </si>
  <si>
    <t>暖房設備</t>
    <rPh sb="0" eb="2">
      <t>ダンボウ</t>
    </rPh>
    <rPh sb="2" eb="4">
      <t>セツビ</t>
    </rPh>
    <phoneticPr fontId="2"/>
  </si>
  <si>
    <t>暖房方式の選択</t>
    <rPh sb="0" eb="2">
      <t>ダンボウ</t>
    </rPh>
    <rPh sb="2" eb="4">
      <t>ホウシキ</t>
    </rPh>
    <phoneticPr fontId="2"/>
  </si>
  <si>
    <t>局所_台所_窓</t>
    <rPh sb="0" eb="2">
      <t>キョクショ</t>
    </rPh>
    <rPh sb="3" eb="5">
      <t>ダイドコロ</t>
    </rPh>
    <rPh sb="6" eb="7">
      <t>マド</t>
    </rPh>
    <phoneticPr fontId="2"/>
  </si>
  <si>
    <t>暖房設備機器</t>
    <rPh sb="0" eb="2">
      <t>ダンボウ</t>
    </rPh>
    <rPh sb="2" eb="4">
      <t>セツビ</t>
    </rPh>
    <rPh sb="4" eb="6">
      <t>キキ</t>
    </rPh>
    <phoneticPr fontId="2"/>
  </si>
  <si>
    <t>ルームエアコンディショナー</t>
    <phoneticPr fontId="2"/>
  </si>
  <si>
    <t>省エネ対策</t>
    <rPh sb="0" eb="1">
      <t>ショウ</t>
    </rPh>
    <rPh sb="3" eb="5">
      <t>タイサク</t>
    </rPh>
    <phoneticPr fontId="2"/>
  </si>
  <si>
    <t>その他の冷房設備機器</t>
    <rPh sb="2" eb="3">
      <t>タ</t>
    </rPh>
    <rPh sb="4" eb="6">
      <t>レイボウ</t>
    </rPh>
    <rPh sb="6" eb="10">
      <t>セツビキキ</t>
    </rPh>
    <phoneticPr fontId="2"/>
  </si>
  <si>
    <t>冷房設備機器を設置しない</t>
    <rPh sb="0" eb="6">
      <t>レイボウセツビキキ</t>
    </rPh>
    <rPh sb="7" eb="9">
      <t>セッチ</t>
    </rPh>
    <phoneticPr fontId="2"/>
  </si>
  <si>
    <t>冷房設備</t>
    <rPh sb="0" eb="2">
      <t>レイボウ</t>
    </rPh>
    <rPh sb="2" eb="4">
      <t>セツビ</t>
    </rPh>
    <phoneticPr fontId="2"/>
  </si>
  <si>
    <t>冷房方式の選択</t>
    <rPh sb="0" eb="2">
      <t>レイボウ</t>
    </rPh>
    <rPh sb="2" eb="4">
      <t>ホウシキ</t>
    </rPh>
    <phoneticPr fontId="2"/>
  </si>
  <si>
    <t>冷房設備機器</t>
    <rPh sb="0" eb="2">
      <t>レイボウ</t>
    </rPh>
    <rPh sb="2" eb="4">
      <t>セツビ</t>
    </rPh>
    <rPh sb="4" eb="6">
      <t>キキ</t>
    </rPh>
    <phoneticPr fontId="2"/>
  </si>
  <si>
    <t>7-1単純開口率適用有無</t>
    <rPh sb="3" eb="5">
      <t>タンジュン</t>
    </rPh>
    <rPh sb="5" eb="7">
      <t>カイコウ</t>
    </rPh>
    <rPh sb="7" eb="8">
      <t>リツ</t>
    </rPh>
    <rPh sb="8" eb="10">
      <t>テキヨウ</t>
    </rPh>
    <rPh sb="10" eb="12">
      <t>ウム</t>
    </rPh>
    <phoneticPr fontId="2"/>
  </si>
  <si>
    <t>7-2方位別開口比適用有無</t>
    <rPh sb="3" eb="6">
      <t>ホウイベツ</t>
    </rPh>
    <rPh sb="6" eb="8">
      <t>カイコウ</t>
    </rPh>
    <rPh sb="8" eb="9">
      <t>ヒ</t>
    </rPh>
    <rPh sb="9" eb="11">
      <t>テキヨウ</t>
    </rPh>
    <rPh sb="11" eb="13">
      <t>ウム</t>
    </rPh>
    <phoneticPr fontId="2"/>
  </si>
  <si>
    <t>自然風</t>
    <rPh sb="0" eb="2">
      <t>シゼン</t>
    </rPh>
    <rPh sb="2" eb="3">
      <t>フウ</t>
    </rPh>
    <phoneticPr fontId="2"/>
  </si>
  <si>
    <t>自然風の利用</t>
    <rPh sb="0" eb="2">
      <t>シゼン</t>
    </rPh>
    <rPh sb="2" eb="3">
      <t>フウ</t>
    </rPh>
    <phoneticPr fontId="2"/>
  </si>
  <si>
    <t>主たる居室　：</t>
    <rPh sb="0" eb="1">
      <t>シュ</t>
    </rPh>
    <rPh sb="3" eb="5">
      <t>キョシツ</t>
    </rPh>
    <phoneticPr fontId="16"/>
  </si>
  <si>
    <t>北面</t>
    <rPh sb="0" eb="2">
      <t>キタメン</t>
    </rPh>
    <phoneticPr fontId="2"/>
  </si>
  <si>
    <t>その他の居室：</t>
    <rPh sb="2" eb="3">
      <t>タ</t>
    </rPh>
    <rPh sb="4" eb="6">
      <t>キョシツ</t>
    </rPh>
    <phoneticPr fontId="16"/>
  </si>
  <si>
    <t>東面</t>
    <rPh sb="0" eb="2">
      <t>ヒガシメン</t>
    </rPh>
    <phoneticPr fontId="2"/>
  </si>
  <si>
    <t>換気設備</t>
    <rPh sb="0" eb="2">
      <t>カンキ</t>
    </rPh>
    <rPh sb="2" eb="4">
      <t>セツビ</t>
    </rPh>
    <phoneticPr fontId="2"/>
  </si>
  <si>
    <t>換気設備方式</t>
    <rPh sb="0" eb="2">
      <t>カンキ</t>
    </rPh>
    <rPh sb="2" eb="4">
      <t>セツビ</t>
    </rPh>
    <rPh sb="4" eb="6">
      <t>ホウシキ</t>
    </rPh>
    <phoneticPr fontId="2"/>
  </si>
  <si>
    <t>南面</t>
    <rPh sb="0" eb="2">
      <t>ミナミメン</t>
    </rPh>
    <phoneticPr fontId="2"/>
  </si>
  <si>
    <t>省エネ手法</t>
    <rPh sb="0" eb="1">
      <t>ショウ</t>
    </rPh>
    <rPh sb="3" eb="5">
      <t>シュホウ</t>
    </rPh>
    <phoneticPr fontId="2"/>
  </si>
  <si>
    <t>西面</t>
    <rPh sb="0" eb="2">
      <t>ニシメン</t>
    </rPh>
    <phoneticPr fontId="2"/>
  </si>
  <si>
    <t>換気回数</t>
    <phoneticPr fontId="2"/>
  </si>
  <si>
    <t>真上</t>
    <rPh sb="0" eb="2">
      <t>マウエ</t>
    </rPh>
    <phoneticPr fontId="2"/>
  </si>
  <si>
    <t>評価しない、または利用しない</t>
    <rPh sb="0" eb="2">
      <t>ヒョウカ</t>
    </rPh>
    <rPh sb="9" eb="11">
      <t>リヨウ</t>
    </rPh>
    <phoneticPr fontId="2"/>
  </si>
  <si>
    <t>有効換気量率</t>
    <phoneticPr fontId="2"/>
  </si>
  <si>
    <t>（第一種のみ記載）</t>
    <phoneticPr fontId="2"/>
  </si>
  <si>
    <t xml:space="preserve">利用する（換気回数5回/h相当以上） </t>
    <phoneticPr fontId="2"/>
  </si>
  <si>
    <t>熱交換型</t>
    <rPh sb="0" eb="4">
      <t>ネツコウカンガタ</t>
    </rPh>
    <phoneticPr fontId="2"/>
  </si>
  <si>
    <t>該当しない</t>
    <rPh sb="0" eb="2">
      <t>ガイトウ</t>
    </rPh>
    <phoneticPr fontId="2"/>
  </si>
  <si>
    <t>該当する</t>
    <rPh sb="0" eb="2">
      <t>ガイトウ</t>
    </rPh>
    <phoneticPr fontId="2"/>
  </si>
  <si>
    <t>補正係数は計算しない</t>
    <rPh sb="0" eb="2">
      <t>ホセイ</t>
    </rPh>
    <rPh sb="2" eb="4">
      <t>ケイスウ</t>
    </rPh>
    <rPh sb="5" eb="7">
      <t>ケイサン</t>
    </rPh>
    <phoneticPr fontId="2"/>
  </si>
  <si>
    <t xml:space="preserve">利用する（換気回数20回/h相当以上） </t>
    <phoneticPr fontId="2"/>
  </si>
  <si>
    <t>※1　特認、型式、認証を用いる場合は、第六面に認定番号等を記入して下さい。</t>
  </si>
  <si>
    <t>該当なし（北）</t>
    <rPh sb="0" eb="2">
      <t>ガイトウ</t>
    </rPh>
    <rPh sb="5" eb="6">
      <t>キタ</t>
    </rPh>
    <phoneticPr fontId="2"/>
  </si>
  <si>
    <t>（第四面）</t>
    <phoneticPr fontId="2"/>
  </si>
  <si>
    <t>該当なし（東）</t>
    <rPh sb="0" eb="2">
      <t>ガイトウ</t>
    </rPh>
    <rPh sb="5" eb="6">
      <t>ヒガシ</t>
    </rPh>
    <phoneticPr fontId="2"/>
  </si>
  <si>
    <t>ダクト式第一種換気設備</t>
    <phoneticPr fontId="2"/>
  </si>
  <si>
    <t>確認項目</t>
    <rPh sb="0" eb="2">
      <t>カクニン</t>
    </rPh>
    <rPh sb="2" eb="4">
      <t>コウモク</t>
    </rPh>
    <phoneticPr fontId="2"/>
  </si>
  <si>
    <t>該当なし（南）</t>
    <rPh sb="0" eb="2">
      <t>ガイトウ</t>
    </rPh>
    <rPh sb="5" eb="6">
      <t>ミナミ</t>
    </rPh>
    <phoneticPr fontId="2"/>
  </si>
  <si>
    <t>ダクト式第二種換気設備、またはダクト式第三種換気設備</t>
    <phoneticPr fontId="2"/>
  </si>
  <si>
    <t>該当なし（西）</t>
    <rPh sb="0" eb="2">
      <t>ガイトウ</t>
    </rPh>
    <rPh sb="5" eb="6">
      <t>ニシ</t>
    </rPh>
    <phoneticPr fontId="2"/>
  </si>
  <si>
    <t>壁付け式第一種換気設備</t>
    <phoneticPr fontId="2"/>
  </si>
  <si>
    <t>５温熱環境・省エネルギー消費量に関すること</t>
  </si>
  <si>
    <t>（続き）</t>
    <rPh sb="1" eb="2">
      <t>ツヅ</t>
    </rPh>
    <phoneticPr fontId="2"/>
  </si>
  <si>
    <t>給湯設備</t>
    <rPh sb="0" eb="2">
      <t>キュウトウ</t>
    </rPh>
    <rPh sb="2" eb="4">
      <t>セツビ</t>
    </rPh>
    <phoneticPr fontId="2"/>
  </si>
  <si>
    <t>熱源機の種類</t>
    <rPh sb="0" eb="3">
      <t>ネツゲンキ</t>
    </rPh>
    <rPh sb="4" eb="6">
      <t>シュルイ</t>
    </rPh>
    <phoneticPr fontId="2"/>
  </si>
  <si>
    <t>壁付け式第二種換気設備、または壁付け式第三種換気設備</t>
    <phoneticPr fontId="2"/>
  </si>
  <si>
    <t>８-1透過損失（外壁開口部）適用有無</t>
    <rPh sb="3" eb="5">
      <t>トウカ</t>
    </rPh>
    <rPh sb="5" eb="7">
      <t>ソンシツ</t>
    </rPh>
    <rPh sb="8" eb="10">
      <t>ガイヘキ</t>
    </rPh>
    <rPh sb="10" eb="13">
      <t>カイコウブ</t>
    </rPh>
    <rPh sb="14" eb="16">
      <t>テキヨウ</t>
    </rPh>
    <rPh sb="16" eb="18">
      <t>ウム</t>
    </rPh>
    <phoneticPr fontId="2"/>
  </si>
  <si>
    <t>入力しない、または評価しない、採用しない</t>
    <rPh sb="0" eb="2">
      <t>ニュウリョク</t>
    </rPh>
    <rPh sb="9" eb="11">
      <t>ヒョウカ</t>
    </rPh>
    <rPh sb="15" eb="17">
      <t>サイヨウ</t>
    </rPh>
    <phoneticPr fontId="2"/>
  </si>
  <si>
    <t>JIS効率等</t>
    <rPh sb="3" eb="6">
      <t>コウリツトウ</t>
    </rPh>
    <phoneticPr fontId="2"/>
  </si>
  <si>
    <t>径の太いダクトを使用する</t>
    <phoneticPr fontId="2"/>
  </si>
  <si>
    <t>径の太いダクトを使用し、かつDCモーターを採用する</t>
    <phoneticPr fontId="2"/>
  </si>
  <si>
    <t>熱源機の</t>
    <rPh sb="0" eb="3">
      <t>ネツゲンキ</t>
    </rPh>
    <phoneticPr fontId="2"/>
  </si>
  <si>
    <t>給湯単機能</t>
    <rPh sb="0" eb="2">
      <t>キュウトウ</t>
    </rPh>
    <rPh sb="2" eb="5">
      <t>タンキノウ</t>
    </rPh>
    <phoneticPr fontId="2"/>
  </si>
  <si>
    <t>比消費電力：　○.○○　W/(m3/h)</t>
    <phoneticPr fontId="2"/>
  </si>
  <si>
    <t>機能</t>
    <phoneticPr fontId="2"/>
  </si>
  <si>
    <t>ふろ給湯機（追焚なし）</t>
    <rPh sb="2" eb="4">
      <t>キュウトウ</t>
    </rPh>
    <rPh sb="4" eb="5">
      <t>キ</t>
    </rPh>
    <rPh sb="6" eb="7">
      <t>ツイ</t>
    </rPh>
    <rPh sb="7" eb="8">
      <t>フン</t>
    </rPh>
    <phoneticPr fontId="2"/>
  </si>
  <si>
    <t>風呂給湯器（追焚あり）</t>
    <rPh sb="0" eb="2">
      <t>フロ</t>
    </rPh>
    <rPh sb="2" eb="5">
      <t>キュウトウキ</t>
    </rPh>
    <rPh sb="6" eb="7">
      <t>オ</t>
    </rPh>
    <rPh sb="7" eb="8">
      <t>ダ</t>
    </rPh>
    <phoneticPr fontId="2"/>
  </si>
  <si>
    <t>節</t>
    <rPh sb="0" eb="1">
      <t>セツ</t>
    </rPh>
    <phoneticPr fontId="2"/>
  </si>
  <si>
    <t>給湯配</t>
    <rPh sb="0" eb="2">
      <t>キュウトウ</t>
    </rPh>
    <rPh sb="2" eb="3">
      <t>ハイ</t>
    </rPh>
    <phoneticPr fontId="2"/>
  </si>
  <si>
    <t>評価しない、または先分岐方式</t>
    <rPh sb="0" eb="2">
      <t>ヒョウカ</t>
    </rPh>
    <rPh sb="9" eb="10">
      <t>サキ</t>
    </rPh>
    <rPh sb="10" eb="12">
      <t>ブンキ</t>
    </rPh>
    <rPh sb="12" eb="14">
      <t>ホウシキ</t>
    </rPh>
    <phoneticPr fontId="2"/>
  </si>
  <si>
    <t>0.5回/ｈ</t>
    <rPh sb="3" eb="4">
      <t>カイ</t>
    </rPh>
    <phoneticPr fontId="2"/>
  </si>
  <si>
    <t>湯</t>
    <rPh sb="0" eb="1">
      <t>ユ</t>
    </rPh>
    <phoneticPr fontId="2"/>
  </si>
  <si>
    <t>管方式</t>
    <phoneticPr fontId="2"/>
  </si>
  <si>
    <t>ヘッダー方式</t>
    <rPh sb="4" eb="6">
      <t>ホウシキ</t>
    </rPh>
    <phoneticPr fontId="2"/>
  </si>
  <si>
    <t>→</t>
  </si>
  <si>
    <t>分岐後の配管径（</t>
    <rPh sb="0" eb="3">
      <t>ブンキゴ</t>
    </rPh>
    <rPh sb="4" eb="6">
      <t>ハイカン</t>
    </rPh>
    <rPh sb="6" eb="7">
      <t>ケイ</t>
    </rPh>
    <phoneticPr fontId="2"/>
  </si>
  <si>
    <t>0.7回/ｈ</t>
    <rPh sb="3" eb="4">
      <t>カイ</t>
    </rPh>
    <phoneticPr fontId="2"/>
  </si>
  <si>
    <t>対</t>
    <rPh sb="0" eb="1">
      <t>タイ</t>
    </rPh>
    <phoneticPr fontId="2"/>
  </si>
  <si>
    <t>台所水栓</t>
    <rPh sb="0" eb="2">
      <t>ダイドコロ</t>
    </rPh>
    <rPh sb="2" eb="3">
      <t>ミズ</t>
    </rPh>
    <rPh sb="3" eb="4">
      <t>セン</t>
    </rPh>
    <phoneticPr fontId="2"/>
  </si>
  <si>
    <t>0.0回/ｈ</t>
    <rPh sb="3" eb="4">
      <t>カイ</t>
    </rPh>
    <phoneticPr fontId="2"/>
  </si>
  <si>
    <t>策</t>
    <rPh sb="0" eb="1">
      <t>サク</t>
    </rPh>
    <phoneticPr fontId="2"/>
  </si>
  <si>
    <t>手元止水機能の有無</t>
    <rPh sb="0" eb="2">
      <t>テモト</t>
    </rPh>
    <rPh sb="2" eb="4">
      <t>シスイ</t>
    </rPh>
    <rPh sb="4" eb="6">
      <t>キノウ</t>
    </rPh>
    <rPh sb="7" eb="9">
      <t>ウム</t>
    </rPh>
    <phoneticPr fontId="2"/>
  </si>
  <si>
    <t>：</t>
    <phoneticPr fontId="2"/>
  </si>
  <si>
    <t>水優先吐水機能の有無</t>
    <rPh sb="0" eb="1">
      <t>ミズ</t>
    </rPh>
    <rPh sb="1" eb="3">
      <t>ユウセン</t>
    </rPh>
    <rPh sb="3" eb="4">
      <t>ト</t>
    </rPh>
    <rPh sb="4" eb="5">
      <t>スイ</t>
    </rPh>
    <rPh sb="5" eb="7">
      <t>キノウ</t>
    </rPh>
    <rPh sb="8" eb="10">
      <t>ウム</t>
    </rPh>
    <phoneticPr fontId="2"/>
  </si>
  <si>
    <t>****給湯専用型****</t>
    <phoneticPr fontId="2"/>
  </si>
  <si>
    <t>浴室</t>
    <rPh sb="0" eb="2">
      <t>ヨクシツ</t>
    </rPh>
    <phoneticPr fontId="2"/>
  </si>
  <si>
    <t>ガス従来型給湯機</t>
  </si>
  <si>
    <t>水栓</t>
    <phoneticPr fontId="2"/>
  </si>
  <si>
    <t>ガス潜熱回収型給湯機</t>
  </si>
  <si>
    <t>小流量吐水機能の有無</t>
    <rPh sb="8" eb="10">
      <t>ウム</t>
    </rPh>
    <phoneticPr fontId="2"/>
  </si>
  <si>
    <t>石油従来型給湯機</t>
  </si>
  <si>
    <t>洗面</t>
    <rPh sb="0" eb="2">
      <t>センメン</t>
    </rPh>
    <phoneticPr fontId="2"/>
  </si>
  <si>
    <t>石油潜熱回収型給湯機</t>
  </si>
  <si>
    <t>電気ヒーター給湯機</t>
  </si>
  <si>
    <t>浴槽断熱</t>
    <rPh sb="0" eb="2">
      <t>ヨクソウ</t>
    </rPh>
    <rPh sb="2" eb="4">
      <t>ダンネツ</t>
    </rPh>
    <phoneticPr fontId="2"/>
  </si>
  <si>
    <t>評価しない、使用しない</t>
    <rPh sb="0" eb="2">
      <t>ヒョウカ</t>
    </rPh>
    <rPh sb="6" eb="8">
      <t>シヨウ</t>
    </rPh>
    <phoneticPr fontId="2"/>
  </si>
  <si>
    <t>高断熱浴槽を使用する</t>
  </si>
  <si>
    <t>電気ヒートポンプ給湯機（CO2冷媒）（太陽熱利用設備を使用しないもの）</t>
  </si>
  <si>
    <t>太陽熱</t>
    <rPh sb="0" eb="1">
      <t>フトシ</t>
    </rPh>
    <rPh sb="1" eb="2">
      <t>ヨウ</t>
    </rPh>
    <rPh sb="2" eb="3">
      <t>ネツ</t>
    </rPh>
    <phoneticPr fontId="2"/>
  </si>
  <si>
    <t>電気ヒートポンプ・ガス瞬間式併用型給湯機</t>
  </si>
  <si>
    <t>給湯装置</t>
  </si>
  <si>
    <t>有効集熱面積</t>
  </si>
  <si>
    <t>ｍ2</t>
    <phoneticPr fontId="2"/>
  </si>
  <si>
    <t>9-1高齢者等配慮適用有無</t>
    <rPh sb="3" eb="6">
      <t>コウレイシャ</t>
    </rPh>
    <rPh sb="6" eb="7">
      <t>トウ</t>
    </rPh>
    <rPh sb="7" eb="9">
      <t>ハイリョ</t>
    </rPh>
    <rPh sb="9" eb="11">
      <t>テキヨウ</t>
    </rPh>
    <rPh sb="11" eb="13">
      <t>ウム</t>
    </rPh>
    <phoneticPr fontId="2"/>
  </si>
  <si>
    <t>****給湯・温水暖房一体型****</t>
    <phoneticPr fontId="2"/>
  </si>
  <si>
    <t>集熱部の設置方位角</t>
  </si>
  <si>
    <t>ガス従来型給湯温水暖房機</t>
  </si>
  <si>
    <t>集熱部の設置傾斜角</t>
  </si>
  <si>
    <t>／</t>
  </si>
  <si>
    <t>ガス潜熱回収型給湯温水暖房機</t>
  </si>
  <si>
    <t>貯湯タンクの容量</t>
  </si>
  <si>
    <t>L</t>
    <phoneticPr fontId="2"/>
  </si>
  <si>
    <t>※整数</t>
    <rPh sb="1" eb="3">
      <t>セイスウ</t>
    </rPh>
    <phoneticPr fontId="2"/>
  </si>
  <si>
    <t>石油従来型給湯温水暖房機</t>
  </si>
  <si>
    <t>空気集熱式太陽熱利用設備</t>
    <rPh sb="0" eb="12">
      <t>クウキシュウネツシキタイヨウネツリヨウセツビ</t>
    </rPh>
    <phoneticPr fontId="2"/>
  </si>
  <si>
    <t>有</t>
    <phoneticPr fontId="2"/>
  </si>
  <si>
    <t>石油潜熱回収型給湯温水暖房機</t>
  </si>
  <si>
    <t>照明</t>
    <rPh sb="0" eb="2">
      <t>ショウメイ</t>
    </rPh>
    <phoneticPr fontId="2"/>
  </si>
  <si>
    <t>主たる居室</t>
    <rPh sb="0" eb="1">
      <t>シュ</t>
    </rPh>
    <rPh sb="3" eb="5">
      <t>キョシツ</t>
    </rPh>
    <phoneticPr fontId="2"/>
  </si>
  <si>
    <t>照明の有無</t>
    <rPh sb="0" eb="2">
      <t>ショウメイ</t>
    </rPh>
    <rPh sb="3" eb="5">
      <t>ウム</t>
    </rPh>
    <phoneticPr fontId="2"/>
  </si>
  <si>
    <t>電気ヒーター給湯温水暖房機</t>
  </si>
  <si>
    <t>照明器具の種類</t>
    <rPh sb="0" eb="2">
      <t>ショウメイ</t>
    </rPh>
    <rPh sb="2" eb="4">
      <t>キグ</t>
    </rPh>
    <rPh sb="5" eb="7">
      <t>シュルイ</t>
    </rPh>
    <phoneticPr fontId="2"/>
  </si>
  <si>
    <t>電気ヒートポンプ・ガス瞬間式併用型給湯温水暖房機（暖房部：電気ヒートポンプ・ガス | 給湯部：ガス）</t>
  </si>
  <si>
    <t>調光可能な制御</t>
  </si>
  <si>
    <t>階段の有無</t>
    <rPh sb="0" eb="2">
      <t>カイダン</t>
    </rPh>
    <rPh sb="3" eb="5">
      <t>ウム</t>
    </rPh>
    <phoneticPr fontId="2"/>
  </si>
  <si>
    <t>電気ヒートポンプ・ガス瞬間式併用型給湯温水暖房機（暖房部：電気ヒートポンプ・ガス | 給湯部：電気ヒートポンプ・ガス）</t>
  </si>
  <si>
    <t>その他の居室</t>
    <rPh sb="2" eb="3">
      <t>タ</t>
    </rPh>
    <rPh sb="4" eb="6">
      <t>キョシツ</t>
    </rPh>
    <phoneticPr fontId="2"/>
  </si>
  <si>
    <t>電気ヒートポンプ・ガス瞬間式併用型給湯温水暖房機（暖房部：ガス | 給湯部：電気ヒートポンプ・ガス）</t>
  </si>
  <si>
    <t>****その他****</t>
    <rPh sb="6" eb="7">
      <t>タ</t>
    </rPh>
    <phoneticPr fontId="2"/>
  </si>
  <si>
    <t>コージェネレーション</t>
  </si>
  <si>
    <t>非居室</t>
    <rPh sb="0" eb="1">
      <t>ヒ</t>
    </rPh>
    <rPh sb="1" eb="3">
      <t>キョシツ</t>
    </rPh>
    <phoneticPr fontId="2"/>
  </si>
  <si>
    <t>その他の給湯設備機器</t>
    <phoneticPr fontId="2"/>
  </si>
  <si>
    <t>給湯設備機器を設置しない</t>
  </si>
  <si>
    <t>人感センサー</t>
  </si>
  <si>
    <t>コージェネ</t>
  </si>
  <si>
    <t>種類</t>
    <rPh sb="0" eb="2">
      <t>シュルイ</t>
    </rPh>
    <phoneticPr fontId="2"/>
  </si>
  <si>
    <t>****ガス(石油)給湯機またはガス(石油)給湯温水暖房機****</t>
    <rPh sb="7" eb="9">
      <t>セキユ</t>
    </rPh>
    <rPh sb="19" eb="21">
      <t>セキユ</t>
    </rPh>
    <phoneticPr fontId="2"/>
  </si>
  <si>
    <t>発電</t>
    <rPh sb="0" eb="2">
      <t>ハツデン</t>
    </rPh>
    <phoneticPr fontId="2"/>
  </si>
  <si>
    <t>太陽光発電</t>
    <rPh sb="0" eb="3">
      <t>タイヨウコウ</t>
    </rPh>
    <rPh sb="3" eb="5">
      <t>ハツデン</t>
    </rPh>
    <phoneticPr fontId="2"/>
  </si>
  <si>
    <t>規定値を用いる</t>
    <rPh sb="0" eb="3">
      <t>キテイチ</t>
    </rPh>
    <rPh sb="4" eb="5">
      <t>モチ</t>
    </rPh>
    <phoneticPr fontId="2"/>
  </si>
  <si>
    <t>太陽電池アレイの種類</t>
  </si>
  <si>
    <t>エネルギー消費効率</t>
    <rPh sb="5" eb="9">
      <t>ショウヒコウリツ</t>
    </rPh>
    <phoneticPr fontId="2"/>
  </si>
  <si>
    <t>太陽電池アレイ設置方式</t>
  </si>
  <si>
    <t>モード熱効率</t>
    <rPh sb="3" eb="4">
      <t>ネツ</t>
    </rPh>
    <rPh sb="4" eb="6">
      <t>コウリツ</t>
    </rPh>
    <phoneticPr fontId="2"/>
  </si>
  <si>
    <t>パネル設置方位角</t>
  </si>
  <si>
    <t>暖房部：熱効率 | 給湯部：エネルギー消費効率</t>
    <phoneticPr fontId="2"/>
  </si>
  <si>
    <t>暖房部：熱効率 | 給湯部：モード熱効率</t>
    <phoneticPr fontId="2"/>
  </si>
  <si>
    <t>パネル設置傾斜角</t>
  </si>
  <si>
    <t>／</t>
    <phoneticPr fontId="2"/>
  </si>
  <si>
    <t>****電気ヒートポンプ給湯機****</t>
    <phoneticPr fontId="2"/>
  </si>
  <si>
    <t>６空気環境</t>
    <rPh sb="1" eb="3">
      <t>クウキ</t>
    </rPh>
    <rPh sb="3" eb="5">
      <t>カンキョウ</t>
    </rPh>
    <phoneticPr fontId="2"/>
  </si>
  <si>
    <t>６－１</t>
  </si>
  <si>
    <t>設計内</t>
    <rPh sb="0" eb="2">
      <t>セッケイ</t>
    </rPh>
    <phoneticPr fontId="2"/>
  </si>
  <si>
    <t>内装仕上</t>
    <rPh sb="0" eb="4">
      <t>ナイソウシア</t>
    </rPh>
    <phoneticPr fontId="2"/>
  </si>
  <si>
    <t>使用建材</t>
    <rPh sb="0" eb="2">
      <t>シヨウ</t>
    </rPh>
    <rPh sb="2" eb="4">
      <t>ケンザイ</t>
    </rPh>
    <phoneticPr fontId="2"/>
  </si>
  <si>
    <t>特定建材</t>
    <rPh sb="0" eb="2">
      <t>トクテイ</t>
    </rPh>
    <rPh sb="2" eb="4">
      <t>ケンザイ</t>
    </rPh>
    <phoneticPr fontId="2"/>
  </si>
  <si>
    <t>ホルムアル</t>
    <phoneticPr fontId="2"/>
  </si>
  <si>
    <t>容説明</t>
    <phoneticPr fontId="2"/>
  </si>
  <si>
    <t>下地等</t>
    <rPh sb="0" eb="2">
      <t>シタヂ</t>
    </rPh>
    <rPh sb="2" eb="3">
      <t>トウ</t>
    </rPh>
    <phoneticPr fontId="2"/>
  </si>
  <si>
    <t>建材表</t>
    <rPh sb="0" eb="2">
      <t>ケンザイ</t>
    </rPh>
    <rPh sb="1" eb="2">
      <t>ザイ</t>
    </rPh>
    <rPh sb="2" eb="3">
      <t>ヒョウ</t>
    </rPh>
    <phoneticPr fontId="2"/>
  </si>
  <si>
    <t>JIS効率</t>
    <rPh sb="3" eb="5">
      <t>コウリツ</t>
    </rPh>
    <phoneticPr fontId="2"/>
  </si>
  <si>
    <t>デヒド対策</t>
    <rPh sb="3" eb="5">
      <t>タイサク</t>
    </rPh>
    <phoneticPr fontId="2"/>
  </si>
  <si>
    <t>欄と同</t>
    <phoneticPr fontId="2"/>
  </si>
  <si>
    <t>居室の</t>
    <rPh sb="0" eb="2">
      <t>キョシツ</t>
    </rPh>
    <phoneticPr fontId="2"/>
  </si>
  <si>
    <t>ホルムアルデ</t>
  </si>
  <si>
    <t>特定建材のうち最もﾎﾙﾑｱﾙﾃﾞﾋﾄﾞ発散が大きい建材</t>
    <rPh sb="0" eb="2">
      <t>トクテイ</t>
    </rPh>
    <rPh sb="2" eb="4">
      <t>ケンザイ</t>
    </rPh>
    <rPh sb="7" eb="8">
      <t>モット</t>
    </rPh>
    <rPh sb="22" eb="23">
      <t>オオ</t>
    </rPh>
    <rPh sb="25" eb="27">
      <t>ケンザイ</t>
    </rPh>
    <phoneticPr fontId="2"/>
  </si>
  <si>
    <t>パラメータ値</t>
    <rPh sb="5" eb="6">
      <t>チ</t>
    </rPh>
    <phoneticPr fontId="2"/>
  </si>
  <si>
    <t>（内装及び天井裏等）</t>
    <rPh sb="1" eb="3">
      <t>ナイソウ</t>
    </rPh>
    <rPh sb="3" eb="4">
      <t>オヨ</t>
    </rPh>
    <rPh sb="5" eb="8">
      <t>テンジョウウラ</t>
    </rPh>
    <rPh sb="8" eb="9">
      <t>トウ</t>
    </rPh>
    <phoneticPr fontId="2"/>
  </si>
  <si>
    <t>様</t>
    <phoneticPr fontId="2"/>
  </si>
  <si>
    <t>内装の</t>
    <rPh sb="0" eb="2">
      <t>ナイソウ</t>
    </rPh>
    <phoneticPr fontId="2"/>
  </si>
  <si>
    <t>ヒド発散等級</t>
    <rPh sb="2" eb="4">
      <t>ハッサン</t>
    </rPh>
    <rPh sb="4" eb="6">
      <t>トウキュウ</t>
    </rPh>
    <phoneticPr fontId="2"/>
  </si>
  <si>
    <t>F☆☆☆☆</t>
  </si>
  <si>
    <t>F☆☆☆</t>
  </si>
  <si>
    <t>F☆☆</t>
  </si>
  <si>
    <t>品番指定</t>
    <rPh sb="0" eb="2">
      <t>ヒンバン</t>
    </rPh>
    <rPh sb="2" eb="4">
      <t>シテイ</t>
    </rPh>
    <phoneticPr fontId="2"/>
  </si>
  <si>
    <t>仕上げ材</t>
    <rPh sb="0" eb="2">
      <t>シア</t>
    </rPh>
    <phoneticPr fontId="2"/>
  </si>
  <si>
    <t>（等級3）</t>
    <rPh sb="1" eb="3">
      <t>トウキュウ</t>
    </rPh>
    <phoneticPr fontId="2"/>
  </si>
  <si>
    <t>（等級2）</t>
    <rPh sb="1" eb="3">
      <t>トウキュウ</t>
    </rPh>
    <phoneticPr fontId="2"/>
  </si>
  <si>
    <t>（等級1）</t>
    <rPh sb="1" eb="3">
      <t>トウキュウ</t>
    </rPh>
    <phoneticPr fontId="2"/>
  </si>
  <si>
    <t>****電気ヒートポンプ・ガス瞬間式併用型給湯機****</t>
    <phoneticPr fontId="2"/>
  </si>
  <si>
    <t>天井裏</t>
    <rPh sb="0" eb="3">
      <t>テンジョウウラ</t>
    </rPh>
    <phoneticPr fontId="2"/>
  </si>
  <si>
    <t>措置方法</t>
    <rPh sb="0" eb="2">
      <t>ソチ</t>
    </rPh>
    <rPh sb="2" eb="4">
      <t>ホウホウ</t>
    </rPh>
    <phoneticPr fontId="2"/>
  </si>
  <si>
    <t>換気又は気密措置による</t>
    <rPh sb="0" eb="2">
      <t>カンキ</t>
    </rPh>
    <rPh sb="2" eb="3">
      <t>マタ</t>
    </rPh>
    <rPh sb="4" eb="6">
      <t>キミツ</t>
    </rPh>
    <rPh sb="6" eb="8">
      <t>ソチ</t>
    </rPh>
    <phoneticPr fontId="2"/>
  </si>
  <si>
    <t>使用建材による</t>
    <rPh sb="0" eb="2">
      <t>シヨウ</t>
    </rPh>
    <rPh sb="2" eb="4">
      <t>ケンザイ</t>
    </rPh>
    <phoneticPr fontId="2"/>
  </si>
  <si>
    <t>仕様選択</t>
    <rPh sb="0" eb="2">
      <t>シヨウ</t>
    </rPh>
    <rPh sb="2" eb="4">
      <t>センタク</t>
    </rPh>
    <phoneticPr fontId="2"/>
  </si>
  <si>
    <t>等の下</t>
    <rPh sb="0" eb="1">
      <t>トウ</t>
    </rPh>
    <rPh sb="2" eb="3">
      <t>シタ</t>
    </rPh>
    <phoneticPr fontId="2"/>
  </si>
  <si>
    <t>地材等</t>
    <rPh sb="0" eb="1">
      <t>チ</t>
    </rPh>
    <rPh sb="1" eb="2">
      <t>ザイ</t>
    </rPh>
    <rPh sb="2" eb="3">
      <t>ナド</t>
    </rPh>
    <phoneticPr fontId="2"/>
  </si>
  <si>
    <t>品番指定</t>
    <rPh sb="0" eb="4">
      <t>ヒンバンシテイ</t>
    </rPh>
    <phoneticPr fontId="2"/>
  </si>
  <si>
    <t>６－２</t>
  </si>
  <si>
    <t>換気対策</t>
    <rPh sb="0" eb="2">
      <t>カンキ</t>
    </rPh>
    <rPh sb="2" eb="4">
      <t>タイサク</t>
    </rPh>
    <phoneticPr fontId="2"/>
  </si>
  <si>
    <t>機械換気設備</t>
    <rPh sb="0" eb="2">
      <t>キカイ</t>
    </rPh>
    <rPh sb="2" eb="4">
      <t>カンキ</t>
    </rPh>
    <rPh sb="4" eb="6">
      <t>セツビ</t>
    </rPh>
    <phoneticPr fontId="2"/>
  </si>
  <si>
    <t>平面図</t>
    <phoneticPr fontId="2"/>
  </si>
  <si>
    <t>エネルギー消費効率：　◯○.○　％</t>
    <rPh sb="5" eb="9">
      <t>ショウヒコウリツ</t>
    </rPh>
    <phoneticPr fontId="2"/>
  </si>
  <si>
    <t>容説明</t>
  </si>
  <si>
    <t>局所換気</t>
    <rPh sb="0" eb="2">
      <t>キョクショ</t>
    </rPh>
    <rPh sb="2" eb="4">
      <t>カンキ</t>
    </rPh>
    <phoneticPr fontId="2"/>
  </si>
  <si>
    <t>便所</t>
  </si>
  <si>
    <t>機械換気設備の有無</t>
    <rPh sb="0" eb="2">
      <t>キカイ</t>
    </rPh>
    <rPh sb="2" eb="4">
      <t>カンキ</t>
    </rPh>
    <rPh sb="4" eb="6">
      <t>セツビ</t>
    </rPh>
    <rPh sb="7" eb="9">
      <t>ウム</t>
    </rPh>
    <phoneticPr fontId="2"/>
  </si>
  <si>
    <t>10-1侵入防止対策適用有無</t>
    <rPh sb="4" eb="6">
      <t>シンニュウ</t>
    </rPh>
    <rPh sb="6" eb="8">
      <t>ボウシ</t>
    </rPh>
    <rPh sb="8" eb="10">
      <t>タイサク</t>
    </rPh>
    <rPh sb="10" eb="12">
      <t>テキヨウ</t>
    </rPh>
    <rPh sb="12" eb="14">
      <t>ウム</t>
    </rPh>
    <phoneticPr fontId="2"/>
  </si>
  <si>
    <t>モード熱効率：　◯○.○　％</t>
    <rPh sb="3" eb="4">
      <t>ネツ</t>
    </rPh>
    <rPh sb="4" eb="6">
      <t>コウリツ</t>
    </rPh>
    <phoneticPr fontId="2"/>
  </si>
  <si>
    <t>欄と同</t>
  </si>
  <si>
    <t>換気のできる窓の有無</t>
    <rPh sb="0" eb="2">
      <t>カンキ</t>
    </rPh>
    <rPh sb="6" eb="7">
      <t>マド</t>
    </rPh>
    <rPh sb="8" eb="10">
      <t>ウム</t>
    </rPh>
    <phoneticPr fontId="2"/>
  </si>
  <si>
    <t>１階の有無</t>
    <rPh sb="1" eb="2">
      <t>カイ</t>
    </rPh>
    <rPh sb="3" eb="5">
      <t>ウム</t>
    </rPh>
    <phoneticPr fontId="2"/>
  </si>
  <si>
    <t>暖房部：　◯○.○　％ | 給湯部：　◯○.○　％</t>
    <phoneticPr fontId="2"/>
  </si>
  <si>
    <t>様</t>
  </si>
  <si>
    <t>a</t>
    <phoneticPr fontId="2"/>
  </si>
  <si>
    <t>品番：</t>
    <rPh sb="0" eb="2">
      <t>ヒンバン</t>
    </rPh>
    <phoneticPr fontId="2"/>
  </si>
  <si>
    <t>b</t>
    <phoneticPr fontId="2"/>
  </si>
  <si>
    <t>その他の給湯設備機器の名称：</t>
    <rPh sb="11" eb="13">
      <t>メイショウ</t>
    </rPh>
    <phoneticPr fontId="2"/>
  </si>
  <si>
    <t>台所</t>
    <rPh sb="0" eb="2">
      <t>ダイドコロ</t>
    </rPh>
    <phoneticPr fontId="2"/>
  </si>
  <si>
    <t>c</t>
    <phoneticPr fontId="2"/>
  </si>
  <si>
    <t>（第五面）</t>
    <rPh sb="2" eb="3">
      <t>ゴ</t>
    </rPh>
    <phoneticPr fontId="2"/>
  </si>
  <si>
    <t>2階の有無</t>
    <rPh sb="1" eb="2">
      <t>カイ</t>
    </rPh>
    <rPh sb="3" eb="5">
      <t>ウム</t>
    </rPh>
    <phoneticPr fontId="2"/>
  </si>
  <si>
    <t>７光・視環境</t>
    <rPh sb="1" eb="2">
      <t>ヒカリ</t>
    </rPh>
    <rPh sb="3" eb="4">
      <t>シ</t>
    </rPh>
    <rPh sb="4" eb="6">
      <t>カンキョウ</t>
    </rPh>
    <phoneticPr fontId="2"/>
  </si>
  <si>
    <t>７－１</t>
  </si>
  <si>
    <t>居室床面積に対する</t>
    <rPh sb="0" eb="2">
      <t>キョシツ</t>
    </rPh>
    <rPh sb="2" eb="5">
      <t>ユカメンセキ</t>
    </rPh>
    <rPh sb="6" eb="7">
      <t>タイ</t>
    </rPh>
    <phoneticPr fontId="2"/>
  </si>
  <si>
    <t>単純開口率</t>
  </si>
  <si>
    <t>単純開口率</t>
    <rPh sb="0" eb="2">
      <t>タンジュン</t>
    </rPh>
    <rPh sb="2" eb="4">
      <t>カイコウ</t>
    </rPh>
    <rPh sb="4" eb="5">
      <t>リツ</t>
    </rPh>
    <phoneticPr fontId="2"/>
  </si>
  <si>
    <t>開口部の割合</t>
    <rPh sb="0" eb="3">
      <t>カイコウブ</t>
    </rPh>
    <rPh sb="4" eb="6">
      <t>ワリアイ</t>
    </rPh>
    <phoneticPr fontId="2"/>
  </si>
  <si>
    <t>%以上</t>
  </si>
  <si>
    <t>７－２</t>
  </si>
  <si>
    <t>方位別開口部の面積</t>
    <rPh sb="0" eb="2">
      <t>ホウイ</t>
    </rPh>
    <rPh sb="2" eb="3">
      <t>ベツ</t>
    </rPh>
    <rPh sb="3" eb="5">
      <t>カイコウ</t>
    </rPh>
    <phoneticPr fontId="2"/>
  </si>
  <si>
    <t>北面（</t>
    <rPh sb="0" eb="1">
      <t>キタ</t>
    </rPh>
    <rPh sb="1" eb="2">
      <t>メン</t>
    </rPh>
    <phoneticPr fontId="2"/>
  </si>
  <si>
    <t>％以上</t>
    <rPh sb="1" eb="3">
      <t>イジョウ</t>
    </rPh>
    <phoneticPr fontId="2"/>
  </si>
  <si>
    <t>東面（</t>
    <rPh sb="0" eb="1">
      <t>ヒガシ</t>
    </rPh>
    <rPh sb="1" eb="2">
      <t>メン</t>
    </rPh>
    <phoneticPr fontId="2"/>
  </si>
  <si>
    <t>方位別開口比</t>
    <rPh sb="0" eb="2">
      <t>ホウイ</t>
    </rPh>
    <rPh sb="2" eb="3">
      <t>ベツ</t>
    </rPh>
    <phoneticPr fontId="2"/>
  </si>
  <si>
    <t>合計の比</t>
    <phoneticPr fontId="2"/>
  </si>
  <si>
    <t>南面（</t>
    <rPh sb="0" eb="1">
      <t>ミナミ</t>
    </rPh>
    <rPh sb="1" eb="2">
      <t>メン</t>
    </rPh>
    <phoneticPr fontId="2"/>
  </si>
  <si>
    <t>西面（</t>
    <rPh sb="0" eb="1">
      <t>ニシ</t>
    </rPh>
    <rPh sb="1" eb="2">
      <t>メン</t>
    </rPh>
    <phoneticPr fontId="2"/>
  </si>
  <si>
    <t>3階の有無</t>
    <rPh sb="1" eb="2">
      <t>カイ</t>
    </rPh>
    <rPh sb="3" eb="5">
      <t>ウム</t>
    </rPh>
    <phoneticPr fontId="2"/>
  </si>
  <si>
    <t>真上（</t>
    <rPh sb="0" eb="2">
      <t>マウエ</t>
    </rPh>
    <phoneticPr fontId="2"/>
  </si>
  <si>
    <t>８音環境</t>
    <rPh sb="1" eb="2">
      <t>オト</t>
    </rPh>
    <rPh sb="2" eb="4">
      <t>カンキョウ</t>
    </rPh>
    <phoneticPr fontId="2"/>
  </si>
  <si>
    <t>８－４</t>
  </si>
  <si>
    <t>北面</t>
    <rPh sb="0" eb="1">
      <t>キタ</t>
    </rPh>
    <rPh sb="1" eb="2">
      <t>メン</t>
    </rPh>
    <phoneticPr fontId="2"/>
  </si>
  <si>
    <t>北の方位の</t>
    <rPh sb="0" eb="1">
      <t>キタ</t>
    </rPh>
    <rPh sb="2" eb="4">
      <t>ホウイ</t>
    </rPh>
    <phoneticPr fontId="2"/>
  </si>
  <si>
    <t>ＪＩＳの遮音等級表示品</t>
    <rPh sb="4" eb="6">
      <t>シャオン</t>
    </rPh>
    <rPh sb="6" eb="8">
      <t>トウキュウ</t>
    </rPh>
    <rPh sb="8" eb="10">
      <t>ヒョウジ</t>
    </rPh>
    <rPh sb="10" eb="11">
      <t>ヒン</t>
    </rPh>
    <phoneticPr fontId="2"/>
  </si>
  <si>
    <t>透過損失等級</t>
    <rPh sb="0" eb="2">
      <t>トウカ</t>
    </rPh>
    <rPh sb="2" eb="4">
      <t>ソンシツ</t>
    </rPh>
    <phoneticPr fontId="2"/>
  </si>
  <si>
    <t>遮音性能</t>
    <rPh sb="0" eb="2">
      <t>シャオン</t>
    </rPh>
    <rPh sb="2" eb="4">
      <t>セイノウ</t>
    </rPh>
    <phoneticPr fontId="2"/>
  </si>
  <si>
    <t>ｻｯｼ・ﾄﾞｱｾｯﾄ</t>
  </si>
  <si>
    <t>その他試験を行うもの</t>
    <rPh sb="2" eb="3">
      <t>タ</t>
    </rPh>
    <rPh sb="3" eb="5">
      <t>シケン</t>
    </rPh>
    <rPh sb="6" eb="7">
      <t>オコナ</t>
    </rPh>
    <phoneticPr fontId="2"/>
  </si>
  <si>
    <t>（外壁開口部）</t>
    <rPh sb="1" eb="3">
      <t>ガイヘキ</t>
    </rPh>
    <rPh sb="3" eb="6">
      <t>カイコウブ</t>
    </rPh>
    <phoneticPr fontId="2"/>
  </si>
  <si>
    <t>（遮音性能が</t>
    <rPh sb="1" eb="3">
      <t>シャオン</t>
    </rPh>
    <rPh sb="3" eb="5">
      <t>セイノウ</t>
    </rPh>
    <phoneticPr fontId="2"/>
  </si>
  <si>
    <t>試験実施機関名称</t>
    <rPh sb="0" eb="2">
      <t>シケン</t>
    </rPh>
    <rPh sb="2" eb="4">
      <t>ジッシ</t>
    </rPh>
    <rPh sb="4" eb="6">
      <t>キカン</t>
    </rPh>
    <rPh sb="6" eb="8">
      <t>メイショウ</t>
    </rPh>
    <phoneticPr fontId="2"/>
  </si>
  <si>
    <t>最低のもの）</t>
    <rPh sb="0" eb="2">
      <t>サイテイ</t>
    </rPh>
    <phoneticPr fontId="2"/>
  </si>
  <si>
    <t>透過損失の平均値</t>
    <rPh sb="0" eb="2">
      <t>トウカ</t>
    </rPh>
    <rPh sb="2" eb="4">
      <t>ソンシツ</t>
    </rPh>
    <rPh sb="5" eb="8">
      <t>ヘイキンチ</t>
    </rPh>
    <phoneticPr fontId="2"/>
  </si>
  <si>
    <t>ｄＢ</t>
  </si>
  <si>
    <t>東面</t>
    <rPh sb="0" eb="1">
      <t>ヒガシ</t>
    </rPh>
    <rPh sb="1" eb="2">
      <t>メン</t>
    </rPh>
    <phoneticPr fontId="2"/>
  </si>
  <si>
    <t>東の方位の</t>
    <rPh sb="0" eb="1">
      <t>ヒガシ</t>
    </rPh>
    <rPh sb="2" eb="4">
      <t>ホウイ</t>
    </rPh>
    <phoneticPr fontId="2"/>
  </si>
  <si>
    <t>南面</t>
    <rPh sb="0" eb="1">
      <t>ミナミ</t>
    </rPh>
    <rPh sb="1" eb="2">
      <t>メン</t>
    </rPh>
    <phoneticPr fontId="2"/>
  </si>
  <si>
    <t>南の方位の</t>
    <rPh sb="0" eb="1">
      <t>ミナミ</t>
    </rPh>
    <rPh sb="2" eb="4">
      <t>ホウイ</t>
    </rPh>
    <phoneticPr fontId="2"/>
  </si>
  <si>
    <t>西面</t>
    <rPh sb="0" eb="1">
      <t>ニシ</t>
    </rPh>
    <rPh sb="1" eb="2">
      <t>メン</t>
    </rPh>
    <phoneticPr fontId="2"/>
  </si>
  <si>
    <t>西の方位の</t>
    <rPh sb="0" eb="1">
      <t>ニシ</t>
    </rPh>
    <rPh sb="2" eb="4">
      <t>ホウイ</t>
    </rPh>
    <phoneticPr fontId="2"/>
  </si>
  <si>
    <t>９高齢者等への配慮</t>
  </si>
  <si>
    <t>９－１</t>
  </si>
  <si>
    <t>部屋の</t>
    <rPh sb="0" eb="2">
      <t>ヘヤ</t>
    </rPh>
    <phoneticPr fontId="2"/>
  </si>
  <si>
    <t>特定寝室の位置</t>
    <rPh sb="0" eb="2">
      <t>トクテイ</t>
    </rPh>
    <rPh sb="2" eb="4">
      <t>シンシツ</t>
    </rPh>
    <phoneticPr fontId="2"/>
  </si>
  <si>
    <t>特定寝室</t>
  </si>
  <si>
    <t>階、室名：</t>
    <rPh sb="0" eb="1">
      <t>カイ</t>
    </rPh>
    <rPh sb="2" eb="3">
      <t>シツ</t>
    </rPh>
    <rPh sb="3" eb="4">
      <t>メイ</t>
    </rPh>
    <phoneticPr fontId="2"/>
  </si>
  <si>
    <t>高齢者等配慮</t>
    <rPh sb="0" eb="3">
      <t>コウレイシャ</t>
    </rPh>
    <rPh sb="3" eb="4">
      <t>トウ</t>
    </rPh>
    <rPh sb="4" eb="5">
      <t>クバ</t>
    </rPh>
    <phoneticPr fontId="2"/>
  </si>
  <si>
    <t>配置等</t>
    <rPh sb="0" eb="2">
      <t>ハイチ</t>
    </rPh>
    <rPh sb="2" eb="3">
      <t>トウ</t>
    </rPh>
    <phoneticPr fontId="2"/>
  </si>
  <si>
    <r>
      <t>基準に適合した</t>
    </r>
    <r>
      <rPr>
        <sz val="8"/>
        <rFont val="BIZ UD明朝 Medium"/>
        <family val="1"/>
        <charset val="128"/>
      </rPr>
      <t>ホームエレベーター</t>
    </r>
    <rPh sb="0" eb="2">
      <t>キジュン</t>
    </rPh>
    <rPh sb="3" eb="5">
      <t>テキゴウ</t>
    </rPh>
    <phoneticPr fontId="2"/>
  </si>
  <si>
    <t>特定寝室と同一階に配置すべき室等の基準に適合</t>
    <rPh sb="0" eb="2">
      <t>トクテイ</t>
    </rPh>
    <rPh sb="2" eb="4">
      <t>シンシツ</t>
    </rPh>
    <rPh sb="5" eb="7">
      <t>ドウイツ</t>
    </rPh>
    <rPh sb="7" eb="8">
      <t>カイ</t>
    </rPh>
    <rPh sb="9" eb="11">
      <t>ハイチ</t>
    </rPh>
    <rPh sb="14" eb="16">
      <t>シツトウ</t>
    </rPh>
    <rPh sb="17" eb="19">
      <t>キジュン</t>
    </rPh>
    <rPh sb="20" eb="22">
      <t>テキゴウ</t>
    </rPh>
    <phoneticPr fontId="2"/>
  </si>
  <si>
    <t>（専用部分）</t>
    <rPh sb="1" eb="3">
      <t>センヨウ</t>
    </rPh>
    <rPh sb="3" eb="5">
      <t>ブブン</t>
    </rPh>
    <phoneticPr fontId="2"/>
  </si>
  <si>
    <t>段差</t>
    <rPh sb="0" eb="2">
      <t>ダンサ</t>
    </rPh>
    <phoneticPr fontId="2"/>
  </si>
  <si>
    <t>日常生活空間内</t>
    <rPh sb="0" eb="2">
      <t>ニチジョウ</t>
    </rPh>
    <rPh sb="2" eb="4">
      <t>セイカツ</t>
    </rPh>
    <phoneticPr fontId="2"/>
  </si>
  <si>
    <t>日常生活空間内の床が段差のない構造</t>
    <rPh sb="0" eb="2">
      <t>ニチジョウ</t>
    </rPh>
    <rPh sb="2" eb="4">
      <t>セイカツ</t>
    </rPh>
    <rPh sb="4" eb="6">
      <t>クウカン</t>
    </rPh>
    <rPh sb="6" eb="7">
      <t>ナイ</t>
    </rPh>
    <rPh sb="8" eb="9">
      <t>ユカ</t>
    </rPh>
    <rPh sb="10" eb="12">
      <t>ダンサ</t>
    </rPh>
    <rPh sb="15" eb="17">
      <t>コウゾウ</t>
    </rPh>
    <phoneticPr fontId="2"/>
  </si>
  <si>
    <t>適用除外の段差</t>
    <rPh sb="0" eb="2">
      <t>テキヨウ</t>
    </rPh>
    <rPh sb="2" eb="4">
      <t>ジョガイ</t>
    </rPh>
    <rPh sb="5" eb="7">
      <t>ダンサ</t>
    </rPh>
    <phoneticPr fontId="2"/>
  </si>
  <si>
    <t>玄関出入口</t>
    <rPh sb="0" eb="2">
      <t>ゲンカン</t>
    </rPh>
    <rPh sb="2" eb="3">
      <t>デ</t>
    </rPh>
    <rPh sb="3" eb="5">
      <t>イリグチ</t>
    </rPh>
    <phoneticPr fontId="2"/>
  </si>
  <si>
    <t>玄関上りかまち</t>
    <rPh sb="0" eb="2">
      <t>ゲンカン</t>
    </rPh>
    <rPh sb="2" eb="3">
      <t>アガ</t>
    </rPh>
    <phoneticPr fontId="2"/>
  </si>
  <si>
    <t>浴室出入口</t>
    <rPh sb="0" eb="2">
      <t>ヨクシツ</t>
    </rPh>
    <rPh sb="2" eb="3">
      <t>デ</t>
    </rPh>
    <rPh sb="3" eb="4">
      <t>イ</t>
    </rPh>
    <rPh sb="4" eb="5">
      <t>グチ</t>
    </rPh>
    <phoneticPr fontId="2"/>
  </si>
  <si>
    <t>その他の段差</t>
    <rPh sb="2" eb="3">
      <t>タ</t>
    </rPh>
    <rPh sb="4" eb="6">
      <t>ダンサ</t>
    </rPh>
    <phoneticPr fontId="2"/>
  </si>
  <si>
    <t>日常生活空間外</t>
    <rPh sb="0" eb="2">
      <t>ニチジョウ</t>
    </rPh>
    <rPh sb="2" eb="4">
      <t>セイカツ</t>
    </rPh>
    <phoneticPr fontId="2"/>
  </si>
  <si>
    <t>日常生活空間外の床が段差のない構造</t>
    <rPh sb="0" eb="2">
      <t>ニチジョウ</t>
    </rPh>
    <rPh sb="2" eb="4">
      <t>セイカツ</t>
    </rPh>
    <rPh sb="4" eb="6">
      <t>クウカン</t>
    </rPh>
    <rPh sb="6" eb="7">
      <t>ガイ</t>
    </rPh>
    <rPh sb="8" eb="9">
      <t>ユカ</t>
    </rPh>
    <rPh sb="10" eb="12">
      <t>ダンサ</t>
    </rPh>
    <rPh sb="15" eb="17">
      <t>コウゾウ</t>
    </rPh>
    <phoneticPr fontId="2"/>
  </si>
  <si>
    <t>階段</t>
    <rPh sb="0" eb="2">
      <t>カイダン</t>
    </rPh>
    <phoneticPr fontId="2"/>
  </si>
  <si>
    <t>勾配等</t>
    <rPh sb="0" eb="2">
      <t>コウバイ</t>
    </rPh>
    <rPh sb="2" eb="3">
      <t>ナド</t>
    </rPh>
    <phoneticPr fontId="2"/>
  </si>
  <si>
    <t>階段の勾配等の基準に適合</t>
    <rPh sb="0" eb="2">
      <t>カイダン</t>
    </rPh>
    <rPh sb="3" eb="5">
      <t>コウバイ</t>
    </rPh>
    <rPh sb="5" eb="6">
      <t>トウ</t>
    </rPh>
    <rPh sb="7" eb="9">
      <t>キジュン</t>
    </rPh>
    <rPh sb="10" eb="12">
      <t>テキゴウ</t>
    </rPh>
    <phoneticPr fontId="2"/>
  </si>
  <si>
    <t>階段無</t>
    <rPh sb="0" eb="2">
      <t>カイダン</t>
    </rPh>
    <rPh sb="2" eb="3">
      <t>ナシ</t>
    </rPh>
    <phoneticPr fontId="2"/>
  </si>
  <si>
    <t>蹴込み</t>
    <rPh sb="0" eb="1">
      <t>ケ</t>
    </rPh>
    <rPh sb="1" eb="2">
      <t>コ</t>
    </rPh>
    <phoneticPr fontId="2"/>
  </si>
  <si>
    <t>蹴込みが30mm以下</t>
    <rPh sb="8" eb="10">
      <t>イカ</t>
    </rPh>
    <phoneticPr fontId="2"/>
  </si>
  <si>
    <t>蹴込み板の設置</t>
    <rPh sb="5" eb="7">
      <t>セッチ</t>
    </rPh>
    <phoneticPr fontId="2"/>
  </si>
  <si>
    <t>形式等</t>
    <rPh sb="0" eb="2">
      <t>ケイシキ</t>
    </rPh>
    <rPh sb="2" eb="3">
      <t>トウ</t>
    </rPh>
    <phoneticPr fontId="2"/>
  </si>
  <si>
    <t>回り階段等の設置</t>
    <rPh sb="0" eb="1">
      <t>マワ</t>
    </rPh>
    <rPh sb="2" eb="4">
      <t>カイダン</t>
    </rPh>
    <rPh sb="4" eb="5">
      <t>トウ</t>
    </rPh>
    <rPh sb="6" eb="8">
      <t>セッチ</t>
    </rPh>
    <phoneticPr fontId="2"/>
  </si>
  <si>
    <t>通路等への食い込み、突出</t>
  </si>
  <si>
    <t>最下段の通路等への突出</t>
  </si>
  <si>
    <t>滑り防止</t>
    <rPh sb="0" eb="1">
      <t>スベ</t>
    </rPh>
    <rPh sb="2" eb="4">
      <t>ボウシ</t>
    </rPh>
    <phoneticPr fontId="2"/>
  </si>
  <si>
    <t>滑り止め</t>
  </si>
  <si>
    <t>有</t>
    <rPh sb="0" eb="1">
      <t>ユウ</t>
    </rPh>
    <phoneticPr fontId="2"/>
  </si>
  <si>
    <t xml:space="preserve"> ※踏面と同一面</t>
  </si>
  <si>
    <t>段鼻</t>
    <rPh sb="0" eb="1">
      <t>ダン</t>
    </rPh>
    <rPh sb="1" eb="2">
      <t>ハナ</t>
    </rPh>
    <phoneticPr fontId="2"/>
  </si>
  <si>
    <t>段鼻の出</t>
  </si>
  <si>
    <t>階段の幅員</t>
    <rPh sb="0" eb="2">
      <t>カイダン</t>
    </rPh>
    <rPh sb="3" eb="4">
      <t>ハバ</t>
    </rPh>
    <rPh sb="4" eb="5">
      <t>イン</t>
    </rPh>
    <phoneticPr fontId="2"/>
  </si>
  <si>
    <t>必要な階段幅員の確保</t>
    <rPh sb="0" eb="2">
      <t>ヒツヨウ</t>
    </rPh>
    <rPh sb="3" eb="5">
      <t>カイダン</t>
    </rPh>
    <rPh sb="5" eb="7">
      <t>フクイン</t>
    </rPh>
    <rPh sb="8" eb="10">
      <t>カクホ</t>
    </rPh>
    <phoneticPr fontId="2"/>
  </si>
  <si>
    <t>手摺</t>
    <rPh sb="0" eb="2">
      <t>テスリ</t>
    </rPh>
    <phoneticPr fontId="2"/>
  </si>
  <si>
    <t>手摺の設置</t>
    <rPh sb="0" eb="2">
      <t>テスリ</t>
    </rPh>
    <rPh sb="3" eb="5">
      <t>セッチ</t>
    </rPh>
    <phoneticPr fontId="2"/>
  </si>
  <si>
    <t>便所</t>
    <rPh sb="0" eb="2">
      <t>ベンジョ</t>
    </rPh>
    <phoneticPr fontId="2"/>
  </si>
  <si>
    <t>浴室</t>
    <rPh sb="1" eb="2">
      <t>シツ</t>
    </rPh>
    <phoneticPr fontId="2"/>
  </si>
  <si>
    <r>
      <t>玄関</t>
    </r>
    <r>
      <rPr>
        <sz val="7"/>
        <color theme="1"/>
        <rFont val="BIZ UD明朝 Medium"/>
        <family val="1"/>
        <charset val="128"/>
      </rPr>
      <t>（</t>
    </r>
    <rPh sb="0" eb="2">
      <t>ゲンカン</t>
    </rPh>
    <phoneticPr fontId="2"/>
  </si>
  <si>
    <t>設置準備）</t>
    <rPh sb="0" eb="2">
      <t>セッチ</t>
    </rPh>
    <rPh sb="2" eb="4">
      <t>ジュンビ</t>
    </rPh>
    <phoneticPr fontId="2"/>
  </si>
  <si>
    <t>脱衣室（</t>
    <rPh sb="0" eb="3">
      <t>ダツイシツ</t>
    </rPh>
    <phoneticPr fontId="2"/>
  </si>
  <si>
    <t>転落防止手摺</t>
    <rPh sb="0" eb="2">
      <t>テンラク</t>
    </rPh>
    <rPh sb="2" eb="4">
      <t>ボウシ</t>
    </rPh>
    <rPh sb="4" eb="6">
      <t>テスリ</t>
    </rPh>
    <phoneticPr fontId="2"/>
  </si>
  <si>
    <t>バルコニー</t>
  </si>
  <si>
    <t>手すりの設置</t>
    <rPh sb="0" eb="1">
      <t>テ</t>
    </rPh>
    <rPh sb="4" eb="6">
      <t>セッチ</t>
    </rPh>
    <phoneticPr fontId="2"/>
  </si>
  <si>
    <r>
      <t>転落のおそれなし</t>
    </r>
    <r>
      <rPr>
        <sz val="6.8"/>
        <rFont val="BIZ UD明朝 Medium"/>
        <family val="1"/>
        <charset val="128"/>
      </rPr>
      <t>）</t>
    </r>
    <rPh sb="0" eb="2">
      <t>テンラク</t>
    </rPh>
    <phoneticPr fontId="2"/>
  </si>
  <si>
    <r>
      <t>窓</t>
    </r>
    <r>
      <rPr>
        <sz val="6"/>
        <color theme="1"/>
        <rFont val="BIZ UD明朝 Medium"/>
        <family val="1"/>
        <charset val="128"/>
      </rPr>
      <t>（２階以上）</t>
    </r>
    <rPh sb="0" eb="1">
      <t>マド</t>
    </rPh>
    <rPh sb="3" eb="6">
      <t>カイイジョウ</t>
    </rPh>
    <phoneticPr fontId="2"/>
  </si>
  <si>
    <t/>
  </si>
  <si>
    <t>廊下及び階段</t>
    <rPh sb="0" eb="2">
      <t>ロウカ</t>
    </rPh>
    <rPh sb="2" eb="3">
      <t>オヨ</t>
    </rPh>
    <rPh sb="4" eb="6">
      <t>カイダン</t>
    </rPh>
    <phoneticPr fontId="2"/>
  </si>
  <si>
    <t>開放なし</t>
    <rPh sb="0" eb="2">
      <t>カイホウ</t>
    </rPh>
    <phoneticPr fontId="2"/>
  </si>
  <si>
    <r>
      <t>転落のおそれなし</t>
    </r>
    <r>
      <rPr>
        <sz val="7"/>
        <rFont val="BIZ UD明朝 Medium"/>
        <family val="1"/>
        <charset val="128"/>
      </rPr>
      <t>）</t>
    </r>
    <rPh sb="0" eb="2">
      <t>テンラク</t>
    </rPh>
    <phoneticPr fontId="2"/>
  </si>
  <si>
    <t>通路等の</t>
    <rPh sb="0" eb="2">
      <t>ツウロ</t>
    </rPh>
    <rPh sb="2" eb="3">
      <t>トウ</t>
    </rPh>
    <phoneticPr fontId="2"/>
  </si>
  <si>
    <t>通路の幅員</t>
    <rPh sb="0" eb="2">
      <t>ツウロ</t>
    </rPh>
    <rPh sb="3" eb="4">
      <t>ハバ</t>
    </rPh>
    <rPh sb="4" eb="5">
      <t>イン</t>
    </rPh>
    <phoneticPr fontId="2"/>
  </si>
  <si>
    <t>通路幅員の基準に適合</t>
    <rPh sb="0" eb="2">
      <t>ツウロ</t>
    </rPh>
    <rPh sb="2" eb="4">
      <t>フクイン</t>
    </rPh>
    <rPh sb="5" eb="7">
      <t>キジュン</t>
    </rPh>
    <rPh sb="8" eb="10">
      <t>テキゴウ</t>
    </rPh>
    <phoneticPr fontId="2"/>
  </si>
  <si>
    <t>幅員</t>
    <rPh sb="0" eb="2">
      <t>フクイン</t>
    </rPh>
    <phoneticPr fontId="2"/>
  </si>
  <si>
    <t>出入口の幅員</t>
    <rPh sb="0" eb="2">
      <t>デイリ</t>
    </rPh>
    <rPh sb="2" eb="3">
      <t>グチ</t>
    </rPh>
    <rPh sb="4" eb="5">
      <t>ハバ</t>
    </rPh>
    <rPh sb="5" eb="6">
      <t>イン</t>
    </rPh>
    <phoneticPr fontId="2"/>
  </si>
  <si>
    <t>玄関・浴室出入口の幅員の基準に適合</t>
    <rPh sb="0" eb="2">
      <t>ゲンカン</t>
    </rPh>
    <rPh sb="3" eb="5">
      <t>ヨクシツ</t>
    </rPh>
    <rPh sb="5" eb="7">
      <t>デイリ</t>
    </rPh>
    <rPh sb="7" eb="8">
      <t>クチ</t>
    </rPh>
    <rPh sb="9" eb="11">
      <t>フクイン</t>
    </rPh>
    <rPh sb="12" eb="14">
      <t>キジュン</t>
    </rPh>
    <rPh sb="15" eb="17">
      <t>テキゴウ</t>
    </rPh>
    <phoneticPr fontId="2"/>
  </si>
  <si>
    <t>(日常生活</t>
    <rPh sb="1" eb="3">
      <t>ニチジョウ</t>
    </rPh>
    <rPh sb="3" eb="5">
      <t>セイカツ</t>
    </rPh>
    <phoneticPr fontId="2"/>
  </si>
  <si>
    <t>玄関・浴室以外出入口の幅員の基準に適合</t>
    <rPh sb="0" eb="2">
      <t>ゲンカン</t>
    </rPh>
    <rPh sb="3" eb="5">
      <t>ヨクシツ</t>
    </rPh>
    <rPh sb="5" eb="7">
      <t>イガイ</t>
    </rPh>
    <rPh sb="7" eb="8">
      <t>デ</t>
    </rPh>
    <rPh sb="8" eb="10">
      <t>イリグチ</t>
    </rPh>
    <rPh sb="11" eb="13">
      <t>フクイン</t>
    </rPh>
    <rPh sb="14" eb="16">
      <t>キジュン</t>
    </rPh>
    <rPh sb="17" eb="19">
      <t>テキゴウ</t>
    </rPh>
    <phoneticPr fontId="2"/>
  </si>
  <si>
    <t>空間内）</t>
    <rPh sb="0" eb="2">
      <t>クウカン</t>
    </rPh>
    <rPh sb="2" eb="3">
      <t>ナイ</t>
    </rPh>
    <phoneticPr fontId="2"/>
  </si>
  <si>
    <t>工事を伴わない撤去等</t>
    <rPh sb="0" eb="2">
      <t>コウジ</t>
    </rPh>
    <rPh sb="3" eb="4">
      <t>トモナ</t>
    </rPh>
    <rPh sb="7" eb="10">
      <t>テッキョトウ</t>
    </rPh>
    <phoneticPr fontId="2"/>
  </si>
  <si>
    <t>軽微な改造</t>
    <rPh sb="0" eb="2">
      <t>ケイビ</t>
    </rPh>
    <rPh sb="3" eb="5">
      <t>カイゾウ</t>
    </rPh>
    <phoneticPr fontId="2"/>
  </si>
  <si>
    <t>寝室、便</t>
    <rPh sb="0" eb="2">
      <t>シンシツ</t>
    </rPh>
    <rPh sb="3" eb="4">
      <t>ベン</t>
    </rPh>
    <phoneticPr fontId="2"/>
  </si>
  <si>
    <t>浴室の寸法</t>
    <rPh sb="0" eb="2">
      <t>ヨクシツ</t>
    </rPh>
    <rPh sb="3" eb="5">
      <t>スンポウ</t>
    </rPh>
    <phoneticPr fontId="2"/>
  </si>
  <si>
    <t>内法面積、短辺寸法の基準に適合</t>
    <rPh sb="0" eb="2">
      <t>ウチノリ</t>
    </rPh>
    <rPh sb="2" eb="4">
      <t>メンセキ</t>
    </rPh>
    <rPh sb="5" eb="7">
      <t>タンペン</t>
    </rPh>
    <rPh sb="7" eb="9">
      <t>スンポウ</t>
    </rPh>
    <rPh sb="10" eb="12">
      <t>キジュン</t>
    </rPh>
    <rPh sb="13" eb="15">
      <t>テキゴウ</t>
    </rPh>
    <phoneticPr fontId="2"/>
  </si>
  <si>
    <t>所及び浴</t>
    <rPh sb="0" eb="1">
      <t>ショ</t>
    </rPh>
    <rPh sb="1" eb="2">
      <t>オヨ</t>
    </rPh>
    <phoneticPr fontId="2"/>
  </si>
  <si>
    <t>便所の寸法等</t>
    <rPh sb="0" eb="1">
      <t>ベン</t>
    </rPh>
    <rPh sb="1" eb="2">
      <t>ショ</t>
    </rPh>
    <rPh sb="3" eb="5">
      <t>スンポウ</t>
    </rPh>
    <rPh sb="5" eb="6">
      <t>トウ</t>
    </rPh>
    <phoneticPr fontId="2"/>
  </si>
  <si>
    <t>内法寸法の基準に適合</t>
    <rPh sb="0" eb="2">
      <t>ウチノリ</t>
    </rPh>
    <rPh sb="2" eb="4">
      <t>スンポウ</t>
    </rPh>
    <rPh sb="5" eb="7">
      <t>キジュン</t>
    </rPh>
    <rPh sb="8" eb="10">
      <t>テキゴウ</t>
    </rPh>
    <phoneticPr fontId="2"/>
  </si>
  <si>
    <t>便器と壁の距離の基準に適合</t>
    <rPh sb="0" eb="2">
      <t>ベンキ</t>
    </rPh>
    <rPh sb="3" eb="4">
      <t>カベ</t>
    </rPh>
    <rPh sb="5" eb="7">
      <t>キョリ</t>
    </rPh>
    <rPh sb="8" eb="10">
      <t>キジュン</t>
    </rPh>
    <rPh sb="11" eb="13">
      <t>テキゴウ</t>
    </rPh>
    <phoneticPr fontId="2"/>
  </si>
  <si>
    <t>室</t>
  </si>
  <si>
    <t>ドアの開放により確保</t>
    <rPh sb="3" eb="5">
      <t>カイホウ</t>
    </rPh>
    <rPh sb="8" eb="10">
      <t>カクホ</t>
    </rPh>
    <phoneticPr fontId="2"/>
  </si>
  <si>
    <t>軽微な改造により確保</t>
    <rPh sb="0" eb="2">
      <t>ケイビ</t>
    </rPh>
    <rPh sb="3" eb="5">
      <t>カイゾウ</t>
    </rPh>
    <rPh sb="8" eb="10">
      <t>カクホ</t>
    </rPh>
    <phoneticPr fontId="2"/>
  </si>
  <si>
    <t>工事を伴わない撤去等により確保</t>
    <rPh sb="0" eb="2">
      <t>コウジ</t>
    </rPh>
    <rPh sb="3" eb="4">
      <t>トモナ</t>
    </rPh>
    <rPh sb="7" eb="10">
      <t>テッキョトウ</t>
    </rPh>
    <rPh sb="13" eb="15">
      <t>カクホ</t>
    </rPh>
    <phoneticPr fontId="2"/>
  </si>
  <si>
    <t>腰掛け式便器を設置</t>
    <rPh sb="0" eb="2">
      <t>コシカ</t>
    </rPh>
    <rPh sb="3" eb="4">
      <t>シキ</t>
    </rPh>
    <rPh sb="4" eb="6">
      <t>ベンキ</t>
    </rPh>
    <rPh sb="7" eb="9">
      <t>セッチ</t>
    </rPh>
    <phoneticPr fontId="2"/>
  </si>
  <si>
    <t>特定寝室面積</t>
    <rPh sb="0" eb="2">
      <t>トクテイ</t>
    </rPh>
    <rPh sb="2" eb="4">
      <t>シンシツ</t>
    </rPh>
    <rPh sb="4" eb="6">
      <t>メンセキ</t>
    </rPh>
    <phoneticPr fontId="2"/>
  </si>
  <si>
    <t>特定寝室の内法面積の確保</t>
    <rPh sb="0" eb="2">
      <t>トクテイ</t>
    </rPh>
    <rPh sb="2" eb="4">
      <t>シンシツ</t>
    </rPh>
    <rPh sb="5" eb="7">
      <t>ウチノリ</t>
    </rPh>
    <rPh sb="7" eb="9">
      <t>メンセキ</t>
    </rPh>
    <rPh sb="10" eb="12">
      <t>カクホ</t>
    </rPh>
    <phoneticPr fontId="2"/>
  </si>
  <si>
    <t>（第六面）</t>
    <rPh sb="2" eb="3">
      <t>ロク</t>
    </rPh>
    <phoneticPr fontId="2"/>
  </si>
  <si>
    <t>１０－１</t>
  </si>
  <si>
    <t>１階</t>
  </si>
  <si>
    <t>区分及び措置</t>
    <rPh sb="0" eb="2">
      <t>クブン</t>
    </rPh>
    <rPh sb="2" eb="3">
      <t>オヨ</t>
    </rPh>
    <rPh sb="4" eb="6">
      <t>ソチ</t>
    </rPh>
    <phoneticPr fontId="2"/>
  </si>
  <si>
    <t>区分a</t>
    <rPh sb="0" eb="2">
      <t>クブン</t>
    </rPh>
    <phoneticPr fontId="2"/>
  </si>
  <si>
    <t>侵入防止上有効な措置（</t>
    <rPh sb="0" eb="2">
      <t>シンニュウ</t>
    </rPh>
    <rPh sb="2" eb="4">
      <t>ボウシ</t>
    </rPh>
    <rPh sb="4" eb="5">
      <t>ジョウ</t>
    </rPh>
    <rPh sb="5" eb="7">
      <t>ユウコウ</t>
    </rPh>
    <rPh sb="8" eb="10">
      <t>ソチ</t>
    </rPh>
    <phoneticPr fontId="2"/>
  </si>
  <si>
    <r>
      <rPr>
        <sz val="7"/>
        <rFont val="BIZ UD明朝 Medium"/>
        <family val="1"/>
        <charset val="128"/>
      </rPr>
      <t>雨戸等による対策）</t>
    </r>
    <rPh sb="0" eb="3">
      <t>アマドトウ</t>
    </rPh>
    <rPh sb="6" eb="8">
      <t>タイサク</t>
    </rPh>
    <phoneticPr fontId="2"/>
  </si>
  <si>
    <t>防犯</t>
  </si>
  <si>
    <t>開口部の侵入</t>
    <rPh sb="0" eb="3">
      <t>カイコウブ</t>
    </rPh>
    <phoneticPr fontId="2"/>
  </si>
  <si>
    <t>該当する開口部無し</t>
    <rPh sb="0" eb="2">
      <t>ガイトウ</t>
    </rPh>
    <rPh sb="4" eb="7">
      <t>カイコウブ</t>
    </rPh>
    <rPh sb="7" eb="8">
      <t>ナ</t>
    </rPh>
    <phoneticPr fontId="2"/>
  </si>
  <si>
    <t>防止対策</t>
    <rPh sb="0" eb="2">
      <t>ボウシ</t>
    </rPh>
    <rPh sb="2" eb="4">
      <t>タイサク</t>
    </rPh>
    <phoneticPr fontId="2"/>
  </si>
  <si>
    <t>区分b</t>
    <rPh sb="0" eb="2">
      <t>クブン</t>
    </rPh>
    <phoneticPr fontId="2"/>
  </si>
  <si>
    <t>区分c</t>
    <rPh sb="0" eb="2">
      <t>クブン</t>
    </rPh>
    <phoneticPr fontId="2"/>
  </si>
  <si>
    <t>２階</t>
  </si>
  <si>
    <t>３階</t>
  </si>
  <si>
    <t>―認定書等―</t>
    <rPh sb="1" eb="5">
      <t>ニンテイショトウ</t>
    </rPh>
    <phoneticPr fontId="2"/>
  </si>
  <si>
    <t>性能表示事項</t>
    <rPh sb="0" eb="2">
      <t>セイノウ</t>
    </rPh>
    <rPh sb="2" eb="4">
      <t>ヒョウジ</t>
    </rPh>
    <rPh sb="4" eb="6">
      <t>ジコウ</t>
    </rPh>
    <phoneticPr fontId="2"/>
  </si>
  <si>
    <t>種別</t>
    <rPh sb="0" eb="2">
      <t>シュベツ</t>
    </rPh>
    <phoneticPr fontId="2"/>
  </si>
  <si>
    <t>番号</t>
    <rPh sb="0" eb="2">
      <t>バンゴウ</t>
    </rPh>
    <phoneticPr fontId="2"/>
  </si>
  <si>
    <t>添付の有無（※）</t>
    <rPh sb="0" eb="2">
      <t>テンプ</t>
    </rPh>
    <rPh sb="3" eb="5">
      <t>ウム</t>
    </rPh>
    <phoneticPr fontId="2"/>
  </si>
  <si>
    <t>住宅型式性能認定</t>
    <rPh sb="0" eb="2">
      <t>ジュウタク</t>
    </rPh>
    <rPh sb="2" eb="4">
      <t>カタシキ</t>
    </rPh>
    <rPh sb="4" eb="6">
      <t>セイノウ</t>
    </rPh>
    <rPh sb="6" eb="8">
      <t>ニンテイ</t>
    </rPh>
    <phoneticPr fontId="2"/>
  </si>
  <si>
    <t>型式住宅部分等製造者認証</t>
  </si>
  <si>
    <t>特別評価方法認定</t>
  </si>
  <si>
    <t>表紙のみ添付</t>
    <rPh sb="0" eb="2">
      <t>ヒョウシ</t>
    </rPh>
    <rPh sb="4" eb="6">
      <t>テンプ</t>
    </rPh>
    <phoneticPr fontId="2"/>
  </si>
  <si>
    <t>※　チェックの無い場合は全て添付</t>
    <rPh sb="7" eb="8">
      <t>ナ</t>
    </rPh>
    <rPh sb="9" eb="11">
      <t>バアイ</t>
    </rPh>
    <rPh sb="12" eb="13">
      <t>スベ</t>
    </rPh>
    <rPh sb="14" eb="16">
      <t>テンプ</t>
    </rPh>
    <phoneticPr fontId="2"/>
  </si>
  <si>
    <t>―建築基準法に基づく認定書等―</t>
    <rPh sb="1" eb="3">
      <t>ケンチク</t>
    </rPh>
    <rPh sb="3" eb="6">
      <t>キジュンホウ</t>
    </rPh>
    <rPh sb="7" eb="8">
      <t>モト</t>
    </rPh>
    <rPh sb="10" eb="14">
      <t>ニンテイショトウ</t>
    </rPh>
    <phoneticPr fontId="2"/>
  </si>
  <si>
    <t>建築基準法に基づく認定の概要</t>
    <rPh sb="0" eb="2">
      <t>ケンチク</t>
    </rPh>
    <rPh sb="2" eb="5">
      <t>キジュンホウ</t>
    </rPh>
    <rPh sb="6" eb="7">
      <t>モト</t>
    </rPh>
    <rPh sb="9" eb="11">
      <t>ニンテイ</t>
    </rPh>
    <rPh sb="12" eb="14">
      <t>ガイヨウ</t>
    </rPh>
    <phoneticPr fontId="2"/>
  </si>
  <si>
    <t>認定番号等</t>
    <rPh sb="0" eb="2">
      <t>ニンテイ</t>
    </rPh>
    <rPh sb="2" eb="4">
      <t>バンゴウ</t>
    </rPh>
    <rPh sb="4" eb="5">
      <t>トウ</t>
    </rPh>
    <phoneticPr fontId="2"/>
  </si>
  <si>
    <t>本物件での使用</t>
    <rPh sb="0" eb="1">
      <t>ホン</t>
    </rPh>
    <rPh sb="1" eb="3">
      <t>ブッケン</t>
    </rPh>
    <rPh sb="5" eb="7">
      <t>シヨウ</t>
    </rPh>
    <phoneticPr fontId="2"/>
  </si>
  <si>
    <t>使用している</t>
    <rPh sb="0" eb="2">
      <t>シヨウ</t>
    </rPh>
    <phoneticPr fontId="2"/>
  </si>
  <si>
    <t>（長期使用構造等確認審査用）</t>
    <rPh sb="1" eb="3">
      <t>チョウキ</t>
    </rPh>
    <rPh sb="3" eb="5">
      <t>シヨウ</t>
    </rPh>
    <rPh sb="5" eb="7">
      <t>コウゾウ</t>
    </rPh>
    <rPh sb="7" eb="8">
      <t>トウ</t>
    </rPh>
    <rPh sb="8" eb="10">
      <t>カクニン</t>
    </rPh>
    <rPh sb="10" eb="12">
      <t>シンサ</t>
    </rPh>
    <rPh sb="12" eb="13">
      <t>ヨウ</t>
    </rPh>
    <phoneticPr fontId="2"/>
  </si>
  <si>
    <t>認定事項等</t>
    <rPh sb="0" eb="2">
      <t>ニンテイ</t>
    </rPh>
    <rPh sb="2" eb="4">
      <t>ジコウ</t>
    </rPh>
    <rPh sb="4" eb="5">
      <t>トウ</t>
    </rPh>
    <phoneticPr fontId="2"/>
  </si>
  <si>
    <t>設計内容説明欄</t>
    <phoneticPr fontId="2"/>
  </si>
  <si>
    <t>※長期使用構造等確認審査</t>
    <rPh sb="1" eb="3">
      <t>チョウキ</t>
    </rPh>
    <rPh sb="3" eb="5">
      <t>シヨウ</t>
    </rPh>
    <rPh sb="5" eb="7">
      <t>コウゾウ</t>
    </rPh>
    <rPh sb="7" eb="8">
      <t>トウ</t>
    </rPh>
    <rPh sb="8" eb="10">
      <t>カクニン</t>
    </rPh>
    <rPh sb="10" eb="12">
      <t>シンサ</t>
    </rPh>
    <phoneticPr fontId="2"/>
  </si>
  <si>
    <t>劣化対策</t>
    <rPh sb="0" eb="2">
      <t>レッカ</t>
    </rPh>
    <rPh sb="2" eb="4">
      <t>タイサク</t>
    </rPh>
    <phoneticPr fontId="25"/>
  </si>
  <si>
    <t>劣化対策等級</t>
    <rPh sb="0" eb="2">
      <t>レッカ</t>
    </rPh>
    <rPh sb="2" eb="4">
      <t>タイサク</t>
    </rPh>
    <rPh sb="4" eb="6">
      <t>トウキュウ</t>
    </rPh>
    <phoneticPr fontId="25"/>
  </si>
  <si>
    <t>3-1劣化対策等級3を取得している</t>
    <rPh sb="3" eb="5">
      <t>レッカ</t>
    </rPh>
    <rPh sb="5" eb="7">
      <t>タイサク</t>
    </rPh>
    <rPh sb="7" eb="9">
      <t>トウキュウ</t>
    </rPh>
    <rPh sb="11" eb="13">
      <t>シュトク</t>
    </rPh>
    <phoneticPr fontId="25"/>
  </si>
  <si>
    <t>点検措置</t>
    <rPh sb="0" eb="2">
      <t>テンケン</t>
    </rPh>
    <rPh sb="2" eb="4">
      <t>ソチ</t>
    </rPh>
    <phoneticPr fontId="25"/>
  </si>
  <si>
    <t>床下空間</t>
    <rPh sb="0" eb="2">
      <t>ユカシタ</t>
    </rPh>
    <rPh sb="2" eb="4">
      <t>クウカン</t>
    </rPh>
    <phoneticPr fontId="25"/>
  </si>
  <si>
    <t>床下空間への点検口の設置</t>
    <rPh sb="0" eb="2">
      <t>ユカシタ</t>
    </rPh>
    <rPh sb="2" eb="4">
      <t>クウカン</t>
    </rPh>
    <rPh sb="6" eb="8">
      <t>テンケン</t>
    </rPh>
    <rPh sb="8" eb="9">
      <t>グチ</t>
    </rPh>
    <rPh sb="10" eb="12">
      <t>セッチ</t>
    </rPh>
    <phoneticPr fontId="25"/>
  </si>
  <si>
    <t>3-1劣化対策</t>
    <rPh sb="3" eb="5">
      <t>レッカ</t>
    </rPh>
    <rPh sb="5" eb="7">
      <t>タイサク</t>
    </rPh>
    <phoneticPr fontId="2"/>
  </si>
  <si>
    <t>区分された床下空間ごとに点検口を設置</t>
    <rPh sb="0" eb="2">
      <t>クブン</t>
    </rPh>
    <rPh sb="5" eb="7">
      <t>ユカシタ</t>
    </rPh>
    <rPh sb="7" eb="9">
      <t>クウカン</t>
    </rPh>
    <rPh sb="12" eb="14">
      <t>テンケン</t>
    </rPh>
    <rPh sb="14" eb="15">
      <t>コウ</t>
    </rPh>
    <rPh sb="16" eb="18">
      <t>セッチ</t>
    </rPh>
    <phoneticPr fontId="25"/>
  </si>
  <si>
    <t>人通孔を設けた上点検口を設置</t>
    <rPh sb="0" eb="1">
      <t>ジン</t>
    </rPh>
    <rPh sb="1" eb="2">
      <t>ツウ</t>
    </rPh>
    <rPh sb="2" eb="3">
      <t>アナ</t>
    </rPh>
    <rPh sb="4" eb="5">
      <t>モウ</t>
    </rPh>
    <rPh sb="7" eb="8">
      <t>ウエ</t>
    </rPh>
    <rPh sb="8" eb="10">
      <t>テンケン</t>
    </rPh>
    <rPh sb="10" eb="11">
      <t>コウ</t>
    </rPh>
    <rPh sb="12" eb="14">
      <t>セッチ</t>
    </rPh>
    <phoneticPr fontId="25"/>
  </si>
  <si>
    <t>小屋裏空間</t>
    <rPh sb="0" eb="2">
      <t>コヤ</t>
    </rPh>
    <rPh sb="2" eb="3">
      <t>ウラ</t>
    </rPh>
    <rPh sb="3" eb="5">
      <t>クウカン</t>
    </rPh>
    <phoneticPr fontId="25"/>
  </si>
  <si>
    <t>小屋裏空間への点検口の設置</t>
    <rPh sb="0" eb="2">
      <t>コヤ</t>
    </rPh>
    <rPh sb="2" eb="3">
      <t>ウラ</t>
    </rPh>
    <rPh sb="3" eb="5">
      <t>クウカン</t>
    </rPh>
    <rPh sb="7" eb="9">
      <t>テンケン</t>
    </rPh>
    <rPh sb="9" eb="10">
      <t>グチ</t>
    </rPh>
    <rPh sb="11" eb="13">
      <t>セッチ</t>
    </rPh>
    <phoneticPr fontId="2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</si>
  <si>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25"/>
  </si>
  <si>
    <t>床下空間の有効</t>
    <rPh sb="0" eb="2">
      <t>ユカシタ</t>
    </rPh>
    <rPh sb="2" eb="4">
      <t>クウカン</t>
    </rPh>
    <phoneticPr fontId="25"/>
  </si>
  <si>
    <t>床下空間の有効高さ</t>
    <rPh sb="0" eb="2">
      <t>ユカシタ</t>
    </rPh>
    <rPh sb="2" eb="4">
      <t>クウカン</t>
    </rPh>
    <rPh sb="5" eb="7">
      <t>ユウコウ</t>
    </rPh>
    <rPh sb="7" eb="8">
      <t>タカ</t>
    </rPh>
    <phoneticPr fontId="25"/>
  </si>
  <si>
    <t>高さ</t>
    <rPh sb="0" eb="1">
      <t>タカ</t>
    </rPh>
    <phoneticPr fontId="25"/>
  </si>
  <si>
    <t>㎜</t>
  </si>
  <si>
    <t>≧</t>
  </si>
  <si>
    <t>330 ㎜</t>
  </si>
  <si>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25"/>
  </si>
  <si>
    <t>無</t>
    <rPh sb="0" eb="1">
      <t>ナ</t>
    </rPh>
    <phoneticPr fontId="16"/>
  </si>
  <si>
    <t>有</t>
    <rPh sb="0" eb="1">
      <t>ア</t>
    </rPh>
    <phoneticPr fontId="16"/>
  </si>
  <si>
    <t>)]</t>
    <phoneticPr fontId="2"/>
  </si>
  <si>
    <t>耐震性</t>
    <rPh sb="0" eb="3">
      <t>タイシンセイ</t>
    </rPh>
    <phoneticPr fontId="25"/>
  </si>
  <si>
    <t>評価方法基準</t>
    <rPh sb="0" eb="2">
      <t>ヒョウカ</t>
    </rPh>
    <rPh sb="2" eb="4">
      <t>ホウホウ</t>
    </rPh>
    <phoneticPr fontId="25"/>
  </si>
  <si>
    <t>1-1耐震等級（倒壊等防止）等級2以上を取得している</t>
    <rPh sb="3" eb="5">
      <t>タイシン</t>
    </rPh>
    <rPh sb="5" eb="7">
      <t>トウキュウ</t>
    </rPh>
    <rPh sb="8" eb="10">
      <t>トウカイ</t>
    </rPh>
    <rPh sb="10" eb="11">
      <t>トウ</t>
    </rPh>
    <rPh sb="11" eb="13">
      <t>ボウシ</t>
    </rPh>
    <rPh sb="14" eb="16">
      <t>トウキュウ</t>
    </rPh>
    <rPh sb="17" eb="19">
      <t>イジョウ</t>
    </rPh>
    <rPh sb="20" eb="22">
      <t>シュトク</t>
    </rPh>
    <phoneticPr fontId="25"/>
  </si>
  <si>
    <t>計算書</t>
    <rPh sb="0" eb="3">
      <t>ケイサンショ</t>
    </rPh>
    <phoneticPr fontId="2"/>
  </si>
  <si>
    <t>1-3その他において免震建築物として表示されている</t>
    <rPh sb="5" eb="6">
      <t>タ</t>
    </rPh>
    <rPh sb="10" eb="11">
      <t>メン</t>
    </rPh>
    <rPh sb="11" eb="12">
      <t>シン</t>
    </rPh>
    <rPh sb="12" eb="15">
      <t>ケンチクブツ</t>
    </rPh>
    <rPh sb="18" eb="20">
      <t>ヒョウジ</t>
    </rPh>
    <phoneticPr fontId="25"/>
  </si>
  <si>
    <t>の場合</t>
    <rPh sb="1" eb="3">
      <t>バアイ</t>
    </rPh>
    <phoneticPr fontId="25"/>
  </si>
  <si>
    <t>層間変形角</t>
    <rPh sb="0" eb="1">
      <t>ソウ</t>
    </rPh>
    <rPh sb="1" eb="2">
      <t>カン</t>
    </rPh>
    <rPh sb="2" eb="4">
      <t>ヘンケイ</t>
    </rPh>
    <phoneticPr fontId="25"/>
  </si>
  <si>
    <t>各階の安全限界変形の検討を行っている</t>
    <rPh sb="0" eb="2">
      <t>カクカイ</t>
    </rPh>
    <rPh sb="3" eb="5">
      <t>アンゼン</t>
    </rPh>
    <rPh sb="5" eb="7">
      <t>ゲンカイ</t>
    </rPh>
    <rPh sb="7" eb="9">
      <t>ヘンケイ</t>
    </rPh>
    <rPh sb="10" eb="12">
      <t>ケントウ</t>
    </rPh>
    <rPh sb="13" eb="14">
      <t>オコナ</t>
    </rPh>
    <phoneticPr fontId="25"/>
  </si>
  <si>
    <t>検討の場合</t>
    <rPh sb="0" eb="2">
      <t>ケントウ</t>
    </rPh>
    <rPh sb="3" eb="5">
      <t>バアイ</t>
    </rPh>
    <phoneticPr fontId="25"/>
  </si>
  <si>
    <t>維持管理</t>
    <rPh sb="0" eb="2">
      <t>イジ</t>
    </rPh>
    <rPh sb="2" eb="4">
      <t>カンリ</t>
    </rPh>
    <phoneticPr fontId="25"/>
  </si>
  <si>
    <t>給水、給湯</t>
    <rPh sb="0" eb="2">
      <t>キュウスイ</t>
    </rPh>
    <rPh sb="3" eb="5">
      <t>キュウトウ</t>
    </rPh>
    <phoneticPr fontId="25"/>
  </si>
  <si>
    <t>4-1維持管理対策等級3を取得している</t>
    <rPh sb="3" eb="5">
      <t>イジ</t>
    </rPh>
    <rPh sb="5" eb="7">
      <t>カンリ</t>
    </rPh>
    <rPh sb="7" eb="9">
      <t>タイサク</t>
    </rPh>
    <rPh sb="9" eb="11">
      <t>トウキュウ</t>
    </rPh>
    <rPh sb="13" eb="15">
      <t>シュトク</t>
    </rPh>
    <phoneticPr fontId="25"/>
  </si>
  <si>
    <t>3-1維持管理</t>
    <rPh sb="3" eb="7">
      <t>イジカンリ</t>
    </rPh>
    <phoneticPr fontId="2"/>
  </si>
  <si>
    <t>排水管の維持</t>
    <rPh sb="0" eb="3">
      <t>ハイスイカン</t>
    </rPh>
    <rPh sb="4" eb="6">
      <t>イジ</t>
    </rPh>
    <phoneticPr fontId="25"/>
  </si>
  <si>
    <t>（ｶﾞｽ管除く）</t>
    <rPh sb="4" eb="5">
      <t>カン</t>
    </rPh>
    <rPh sb="5" eb="6">
      <t>ノゾ</t>
    </rPh>
    <phoneticPr fontId="25"/>
  </si>
  <si>
    <t>省エネ対策</t>
    <rPh sb="0" eb="1">
      <t>ショウ</t>
    </rPh>
    <rPh sb="3" eb="5">
      <t>タイサク</t>
    </rPh>
    <phoneticPr fontId="25"/>
  </si>
  <si>
    <t>住宅の省エネ</t>
    <rPh sb="0" eb="2">
      <t>ジュウタク</t>
    </rPh>
    <phoneticPr fontId="25"/>
  </si>
  <si>
    <t>5-1断熱等性能等級4を取得している</t>
  </si>
  <si>
    <t>平面図</t>
    <rPh sb="0" eb="3">
      <t>ヘイメンズ</t>
    </rPh>
    <phoneticPr fontId="16"/>
  </si>
  <si>
    <t>3-1断熱等性能等級</t>
    <rPh sb="3" eb="6">
      <t>ダンネツトウ</t>
    </rPh>
    <rPh sb="6" eb="10">
      <t>セイノウトウキュウ</t>
    </rPh>
    <phoneticPr fontId="2"/>
  </si>
  <si>
    <t>断熱等性能</t>
    <rPh sb="0" eb="3">
      <t>ダンネツトウ</t>
    </rPh>
    <phoneticPr fontId="25"/>
  </si>
  <si>
    <t>措置</t>
    <rPh sb="0" eb="2">
      <t>ソチ</t>
    </rPh>
    <phoneticPr fontId="25"/>
  </si>
  <si>
    <t>矩計図</t>
    <rPh sb="0" eb="3">
      <t>カナバカリ</t>
    </rPh>
    <phoneticPr fontId="16"/>
  </si>
  <si>
    <t>等級</t>
    <phoneticPr fontId="2"/>
  </si>
  <si>
    <t>【地盤の液状化に関する情報提供】</t>
    <rPh sb="1" eb="3">
      <t>ジバン</t>
    </rPh>
    <rPh sb="4" eb="7">
      <t>エキジョウカ</t>
    </rPh>
    <rPh sb="8" eb="9">
      <t>カン</t>
    </rPh>
    <rPh sb="11" eb="13">
      <t>ジョウホウ</t>
    </rPh>
    <rPh sb="13" eb="15">
      <t>テイキョウ</t>
    </rPh>
    <phoneticPr fontId="3"/>
  </si>
  <si>
    <t>項　　目</t>
    <rPh sb="0" eb="1">
      <t>コウ</t>
    </rPh>
    <rPh sb="3" eb="4">
      <t>メ</t>
    </rPh>
    <phoneticPr fontId="3"/>
  </si>
  <si>
    <t>内　　容　（設 計 評 価・参 考 情 報）</t>
    <rPh sb="0" eb="1">
      <t>ウチ</t>
    </rPh>
    <rPh sb="3" eb="4">
      <t>カタチ</t>
    </rPh>
    <rPh sb="6" eb="7">
      <t>セツ</t>
    </rPh>
    <rPh sb="8" eb="9">
      <t>ケイ</t>
    </rPh>
    <rPh sb="10" eb="11">
      <t>ヒョウ</t>
    </rPh>
    <rPh sb="12" eb="13">
      <t>アタイ</t>
    </rPh>
    <rPh sb="14" eb="15">
      <t>サン</t>
    </rPh>
    <rPh sb="16" eb="17">
      <t>コウ</t>
    </rPh>
    <rPh sb="18" eb="19">
      <t>ジョウ</t>
    </rPh>
    <rPh sb="20" eb="21">
      <t>ホウ</t>
    </rPh>
    <phoneticPr fontId="3"/>
  </si>
  <si>
    <t>液状化に関すること</t>
    <rPh sb="0" eb="3">
      <t>エキジョウカ</t>
    </rPh>
    <phoneticPr fontId="3"/>
  </si>
  <si>
    <t>液状化マップ</t>
    <rPh sb="0" eb="3">
      <t>エキジョウカ</t>
    </rPh>
    <phoneticPr fontId="3"/>
  </si>
  <si>
    <t>有</t>
    <rPh sb="0" eb="1">
      <t>アリ</t>
    </rPh>
    <phoneticPr fontId="3"/>
  </si>
  <si>
    <t>【液状化に関する表記】</t>
    <rPh sb="1" eb="4">
      <t>エキジョウカ</t>
    </rPh>
    <rPh sb="5" eb="6">
      <t>カン</t>
    </rPh>
    <rPh sb="8" eb="10">
      <t>ヒョウキ</t>
    </rPh>
    <phoneticPr fontId="3"/>
  </si>
  <si>
    <t>（イ）広域的情報</t>
    <rPh sb="3" eb="5">
      <t>コウイキ</t>
    </rPh>
    <rPh sb="5" eb="6">
      <t>テキ</t>
    </rPh>
    <rPh sb="6" eb="8">
      <t>ジョウホウ</t>
    </rPh>
    <phoneticPr fontId="3"/>
  </si>
  <si>
    <t>無</t>
    <rPh sb="0" eb="1">
      <t>ナシ</t>
    </rPh>
    <phoneticPr fontId="3"/>
  </si>
  <si>
    <t>不明</t>
    <rPh sb="0" eb="2">
      <t>フメイ</t>
    </rPh>
    <phoneticPr fontId="3"/>
  </si>
  <si>
    <t>【備考・出典】</t>
    <rPh sb="1" eb="3">
      <t>ビコウ</t>
    </rPh>
    <rPh sb="4" eb="6">
      <t>シュッテン</t>
    </rPh>
    <phoneticPr fontId="3"/>
  </si>
  <si>
    <t>液状化履歴</t>
    <rPh sb="0" eb="3">
      <t>エキジョウカ</t>
    </rPh>
    <rPh sb="3" eb="5">
      <t>リレキ</t>
    </rPh>
    <phoneticPr fontId="3"/>
  </si>
  <si>
    <t>【住宅敷地周辺の液状化履歴】</t>
    <rPh sb="1" eb="3">
      <t>ジュウタク</t>
    </rPh>
    <rPh sb="3" eb="5">
      <t>シキチ</t>
    </rPh>
    <rPh sb="5" eb="7">
      <t>シュウヘン</t>
    </rPh>
    <rPh sb="8" eb="11">
      <t>エキジョウカ</t>
    </rPh>
    <rPh sb="11" eb="13">
      <t>リレキ</t>
    </rPh>
    <phoneticPr fontId="3"/>
  </si>
  <si>
    <t>あり</t>
  </si>
  <si>
    <t>なし</t>
  </si>
  <si>
    <t>に関する情報</t>
    <rPh sb="1" eb="2">
      <t>カン</t>
    </rPh>
    <rPh sb="4" eb="6">
      <t>ジョウホウ</t>
    </rPh>
    <phoneticPr fontId="3"/>
  </si>
  <si>
    <t>地形分類</t>
    <rPh sb="0" eb="2">
      <t>チケイ</t>
    </rPh>
    <rPh sb="2" eb="4">
      <t>ブンルイ</t>
    </rPh>
    <phoneticPr fontId="3"/>
  </si>
  <si>
    <t>【該当する地形名称】</t>
    <rPh sb="1" eb="3">
      <t>ガイトウ</t>
    </rPh>
    <rPh sb="5" eb="7">
      <t>チケイ</t>
    </rPh>
    <rPh sb="7" eb="9">
      <t>メイショウ</t>
    </rPh>
    <phoneticPr fontId="3"/>
  </si>
  <si>
    <t>あり</t>
    <phoneticPr fontId="3"/>
  </si>
  <si>
    <t>なし</t>
    <phoneticPr fontId="2"/>
  </si>
  <si>
    <t>その他土地</t>
    <rPh sb="2" eb="3">
      <t>タ</t>
    </rPh>
    <rPh sb="3" eb="5">
      <t>トチ</t>
    </rPh>
    <phoneticPr fontId="3"/>
  </si>
  <si>
    <t>【旧土地利用】</t>
    <rPh sb="1" eb="2">
      <t>キュウ</t>
    </rPh>
    <rPh sb="2" eb="4">
      <t>トチ</t>
    </rPh>
    <rPh sb="4" eb="6">
      <t>リヨウ</t>
    </rPh>
    <phoneticPr fontId="3"/>
  </si>
  <si>
    <t>利用履歴に</t>
    <rPh sb="2" eb="4">
      <t>リレキ</t>
    </rPh>
    <phoneticPr fontId="3"/>
  </si>
  <si>
    <t>水田</t>
    <rPh sb="0" eb="2">
      <t>スイデン</t>
    </rPh>
    <phoneticPr fontId="3"/>
  </si>
  <si>
    <t>池沼・川</t>
    <rPh sb="0" eb="1">
      <t>イケ</t>
    </rPh>
    <rPh sb="1" eb="2">
      <t>ヌマ</t>
    </rPh>
    <rPh sb="3" eb="4">
      <t>カワ</t>
    </rPh>
    <phoneticPr fontId="3"/>
  </si>
  <si>
    <t>海</t>
    <rPh sb="0" eb="1">
      <t>ウミ</t>
    </rPh>
    <phoneticPr fontId="3"/>
  </si>
  <si>
    <t>その他（</t>
    <rPh sb="2" eb="3">
      <t>タ</t>
    </rPh>
    <phoneticPr fontId="3"/>
  </si>
  <si>
    <t>水田</t>
    <rPh sb="0" eb="2">
      <t>スイデン</t>
    </rPh>
    <phoneticPr fontId="2"/>
  </si>
  <si>
    <t>関する資料</t>
  </si>
  <si>
    <t>池沼・川</t>
    <rPh sb="0" eb="2">
      <t>イケヌマ</t>
    </rPh>
    <rPh sb="3" eb="4">
      <t>カワ</t>
    </rPh>
    <phoneticPr fontId="2"/>
  </si>
  <si>
    <t>海</t>
    <rPh sb="0" eb="1">
      <t>ウミ</t>
    </rPh>
    <phoneticPr fontId="2"/>
  </si>
  <si>
    <t>（ロ）個別の住宅</t>
    <rPh sb="3" eb="5">
      <t>コベツ</t>
    </rPh>
    <rPh sb="6" eb="8">
      <t>ジュウタク</t>
    </rPh>
    <phoneticPr fontId="3"/>
  </si>
  <si>
    <t>敷地の地盤</t>
    <rPh sb="0" eb="2">
      <t>シキチ</t>
    </rPh>
    <rPh sb="3" eb="5">
      <t>ジバン</t>
    </rPh>
    <phoneticPr fontId="3"/>
  </si>
  <si>
    <t>【地盤調査】</t>
    <rPh sb="1" eb="3">
      <t>ジバン</t>
    </rPh>
    <rPh sb="3" eb="5">
      <t>チョウサ</t>
    </rPh>
    <phoneticPr fontId="3"/>
  </si>
  <si>
    <t xml:space="preserve">    敷地の情報</t>
    <phoneticPr fontId="2"/>
  </si>
  <si>
    <t>調査の記録</t>
    <rPh sb="3" eb="5">
      <t>キロク</t>
    </rPh>
    <phoneticPr fontId="3"/>
  </si>
  <si>
    <t>方法：</t>
    <rPh sb="0" eb="2">
      <t>ホウホウ</t>
    </rPh>
    <phoneticPr fontId="3"/>
  </si>
  <si>
    <t>仕様：</t>
    <rPh sb="0" eb="2">
      <t>シヨウ</t>
    </rPh>
    <phoneticPr fontId="3"/>
  </si>
  <si>
    <t>【試料採取】</t>
    <rPh sb="1" eb="3">
      <t>シリョウ</t>
    </rPh>
    <rPh sb="3" eb="5">
      <t>サイシュ</t>
    </rPh>
    <phoneticPr fontId="3"/>
  </si>
  <si>
    <t>【備考】</t>
    <rPh sb="1" eb="3">
      <t>ビコウ</t>
    </rPh>
    <phoneticPr fontId="3"/>
  </si>
  <si>
    <t>地下水位</t>
    <rPh sb="0" eb="2">
      <t>チカ</t>
    </rPh>
    <rPh sb="2" eb="4">
      <t>スイイ</t>
    </rPh>
    <phoneticPr fontId="3"/>
  </si>
  <si>
    <t>【地下水位】</t>
    <rPh sb="1" eb="3">
      <t>チカ</t>
    </rPh>
    <rPh sb="3" eb="5">
      <t>スイイ</t>
    </rPh>
    <phoneticPr fontId="3"/>
  </si>
  <si>
    <t>の情報</t>
    <rPh sb="1" eb="3">
      <t>ジョウホウ</t>
    </rPh>
    <phoneticPr fontId="3"/>
  </si>
  <si>
    <t>【測定方法】</t>
    <rPh sb="1" eb="3">
      <t>ソクテイ</t>
    </rPh>
    <rPh sb="3" eb="5">
      <t>ホウホウ</t>
    </rPh>
    <phoneticPr fontId="3"/>
  </si>
  <si>
    <t>地盤調査から</t>
    <rPh sb="0" eb="2">
      <t>ジバン</t>
    </rPh>
    <rPh sb="2" eb="4">
      <t>チョウサ</t>
    </rPh>
    <phoneticPr fontId="3"/>
  </si>
  <si>
    <t>【指標・備考】</t>
    <rPh sb="1" eb="3">
      <t>シヒョウ</t>
    </rPh>
    <rPh sb="4" eb="6">
      <t>ビコウ</t>
    </rPh>
    <phoneticPr fontId="3"/>
  </si>
  <si>
    <t>得た液状化に</t>
    <rPh sb="0" eb="1">
      <t>エ</t>
    </rPh>
    <rPh sb="2" eb="5">
      <t>エキジョウカ</t>
    </rPh>
    <phoneticPr fontId="3"/>
  </si>
  <si>
    <t>関する指標</t>
    <rPh sb="0" eb="1">
      <t>カン</t>
    </rPh>
    <rPh sb="3" eb="5">
      <t>シヒョウ</t>
    </rPh>
    <phoneticPr fontId="3"/>
  </si>
  <si>
    <t>宅地造成工事</t>
    <rPh sb="0" eb="2">
      <t>タクチ</t>
    </rPh>
    <rPh sb="2" eb="4">
      <t>ゾウセイ</t>
    </rPh>
    <rPh sb="4" eb="6">
      <t>コウジ</t>
    </rPh>
    <phoneticPr fontId="3"/>
  </si>
  <si>
    <t>【造成図面】</t>
    <rPh sb="1" eb="3">
      <t>ゾウセイ</t>
    </rPh>
    <rPh sb="3" eb="5">
      <t>ズメン</t>
    </rPh>
    <phoneticPr fontId="3"/>
  </si>
  <si>
    <t>の記録</t>
    <rPh sb="1" eb="3">
      <t>キロク</t>
    </rPh>
    <phoneticPr fontId="3"/>
  </si>
  <si>
    <t>液状化に関連</t>
    <rPh sb="0" eb="3">
      <t>エキジョウカ</t>
    </rPh>
    <rPh sb="4" eb="6">
      <t>カンレン</t>
    </rPh>
    <phoneticPr fontId="3"/>
  </si>
  <si>
    <t>【工法分類】（</t>
    <rPh sb="1" eb="3">
      <t>コウホウ</t>
    </rPh>
    <rPh sb="3" eb="5">
      <t>ブンルイ</t>
    </rPh>
    <phoneticPr fontId="3"/>
  </si>
  <si>
    <t>して行う地盤</t>
    <rPh sb="2" eb="3">
      <t>オコナ</t>
    </rPh>
    <rPh sb="4" eb="6">
      <t>ジバン</t>
    </rPh>
    <phoneticPr fontId="3"/>
  </si>
  <si>
    <t>【工法名称】（</t>
    <rPh sb="1" eb="3">
      <t>コウホウ</t>
    </rPh>
    <rPh sb="3" eb="5">
      <t>メイショウ</t>
    </rPh>
    <phoneticPr fontId="3"/>
  </si>
  <si>
    <t>に関する工事</t>
    <rPh sb="1" eb="2">
      <t>カン</t>
    </rPh>
    <rPh sb="4" eb="6">
      <t>コウジ</t>
    </rPh>
    <phoneticPr fontId="3"/>
  </si>
  <si>
    <t>【施工時期】（</t>
    <rPh sb="1" eb="3">
      <t>セコウ</t>
    </rPh>
    <rPh sb="3" eb="5">
      <t>ジキ</t>
    </rPh>
    <phoneticPr fontId="3"/>
  </si>
  <si>
    <t>の記録・計画</t>
    <rPh sb="1" eb="3">
      <t>キロク</t>
    </rPh>
    <rPh sb="4" eb="6">
      <t>ケイカク</t>
    </rPh>
    <phoneticPr fontId="3"/>
  </si>
  <si>
    <t>【工事内容】（</t>
    <rPh sb="1" eb="3">
      <t>コウジ</t>
    </rPh>
    <rPh sb="3" eb="5">
      <t>ナイヨウ</t>
    </rPh>
    <phoneticPr fontId="3"/>
  </si>
  <si>
    <t>【工事報告書】</t>
    <rPh sb="1" eb="3">
      <t>コウジ</t>
    </rPh>
    <rPh sb="3" eb="5">
      <t>ホウコク</t>
    </rPh>
    <rPh sb="5" eb="6">
      <t>ショ</t>
    </rPh>
    <phoneticPr fontId="3"/>
  </si>
  <si>
    <t>その他地盤に</t>
    <rPh sb="2" eb="3">
      <t>タ</t>
    </rPh>
    <rPh sb="3" eb="5">
      <t>ジバン</t>
    </rPh>
    <phoneticPr fontId="3"/>
  </si>
  <si>
    <t>関する工事の</t>
    <rPh sb="0" eb="1">
      <t>カン</t>
    </rPh>
    <rPh sb="3" eb="5">
      <t>コウジ</t>
    </rPh>
    <phoneticPr fontId="3"/>
  </si>
  <si>
    <t>記録・計画</t>
    <rPh sb="0" eb="2">
      <t>キロク</t>
    </rPh>
    <rPh sb="3" eb="5">
      <t>ケイカク</t>
    </rPh>
    <phoneticPr fontId="3"/>
  </si>
  <si>
    <t>【工事内容】</t>
    <rPh sb="1" eb="3">
      <t>コウジ</t>
    </rPh>
    <rPh sb="3" eb="5">
      <t>ナイヨウ</t>
    </rPh>
    <phoneticPr fontId="3"/>
  </si>
  <si>
    <t>（ハ）住宅基礎等</t>
    <rPh sb="3" eb="5">
      <t>ジュウタク</t>
    </rPh>
    <phoneticPr fontId="3"/>
  </si>
  <si>
    <t xml:space="preserve">      における</t>
  </si>
  <si>
    <t>して行う住宅</t>
    <rPh sb="2" eb="3">
      <t>オコナ</t>
    </rPh>
    <rPh sb="4" eb="6">
      <t>ジュウタク</t>
    </rPh>
    <phoneticPr fontId="3"/>
  </si>
  <si>
    <t xml:space="preserve">      工事の情報    </t>
  </si>
  <si>
    <t>基礎等に関す</t>
    <rPh sb="0" eb="2">
      <t>キソ</t>
    </rPh>
    <rPh sb="2" eb="3">
      <t>トウ</t>
    </rPh>
    <rPh sb="4" eb="5">
      <t>カン</t>
    </rPh>
    <phoneticPr fontId="3"/>
  </si>
  <si>
    <t>未定</t>
    <rPh sb="0" eb="2">
      <t>ミテイ</t>
    </rPh>
    <phoneticPr fontId="3"/>
  </si>
  <si>
    <t>る工事の記録</t>
    <rPh sb="1" eb="3">
      <t>コウジ</t>
    </rPh>
    <rPh sb="4" eb="6">
      <t>キロク</t>
    </rPh>
    <phoneticPr fontId="3"/>
  </si>
  <si>
    <t>・計画</t>
    <rPh sb="1" eb="3">
      <t>ケイカク</t>
    </rPh>
    <phoneticPr fontId="3"/>
  </si>
  <si>
    <t>備　　考</t>
    <rPh sb="0" eb="1">
      <t>ソナエ</t>
    </rPh>
    <rPh sb="3" eb="4">
      <t>コウ</t>
    </rPh>
    <phoneticPr fontId="3"/>
  </si>
  <si>
    <t>上記の記載事項は、住宅の品質確保の促進等に関する法律施行規則第一条第十一号に基づき、申請者からの申出により住宅性能評価を行った住宅の地盤の液状化に関し住宅性能評価の際に入手した事項のうち参考となるものとして申出書等に記載された内容を転記したものであり、一般財団法人ベターリビングが評価するものではありません。</t>
    <phoneticPr fontId="2"/>
  </si>
  <si>
    <t>【地盤の液状化に関する情報提供】（別紙）</t>
    <rPh sb="1" eb="3">
      <t>ジバン</t>
    </rPh>
    <rPh sb="4" eb="7">
      <t>エキジョウカ</t>
    </rPh>
    <rPh sb="8" eb="9">
      <t>カン</t>
    </rPh>
    <rPh sb="11" eb="13">
      <t>ジョウホウ</t>
    </rPh>
    <rPh sb="13" eb="15">
      <t>テイキョウ</t>
    </rPh>
    <rPh sb="17" eb="19">
      <t>ベッシ</t>
    </rPh>
    <phoneticPr fontId="3"/>
  </si>
  <si>
    <t>１．</t>
  </si>
  <si>
    <t>２．</t>
  </si>
  <si>
    <t>３．</t>
  </si>
  <si>
    <t>（第二面）</t>
    <rPh sb="1" eb="2">
      <t>ダイ</t>
    </rPh>
    <rPh sb="2" eb="3">
      <t>ニ</t>
    </rPh>
    <rPh sb="3" eb="4">
      <t>メン</t>
    </rPh>
    <phoneticPr fontId="2"/>
  </si>
  <si>
    <t>自然風の利用</t>
    <rPh sb="0" eb="2">
      <t>シゼン</t>
    </rPh>
    <rPh sb="2" eb="3">
      <t>フウ</t>
    </rPh>
    <rPh sb="4" eb="6">
      <t>リヨウ</t>
    </rPh>
    <phoneticPr fontId="2"/>
  </si>
  <si>
    <t>第十一号の二様式（第七条の二関係）</t>
    <rPh sb="0" eb="1">
      <t>ダイ</t>
    </rPh>
    <rPh sb="1" eb="4">
      <t>ジュウイチゴウ</t>
    </rPh>
    <rPh sb="5" eb="6">
      <t>フタ</t>
    </rPh>
    <rPh sb="6" eb="8">
      <t>ヨウシキ</t>
    </rPh>
    <rPh sb="9" eb="10">
      <t>ダイ</t>
    </rPh>
    <rPh sb="10" eb="12">
      <t>ナナジョウ</t>
    </rPh>
    <rPh sb="13" eb="14">
      <t>ニ</t>
    </rPh>
    <rPh sb="14" eb="16">
      <t>カンケイ</t>
    </rPh>
    <phoneticPr fontId="2"/>
  </si>
  <si>
    <t>確認申請書</t>
    <rPh sb="0" eb="5">
      <t>カクニンシンセイショ</t>
    </rPh>
    <phoneticPr fontId="28"/>
  </si>
  <si>
    <t>（第一面）</t>
    <rPh sb="1" eb="2">
      <t>ダイ</t>
    </rPh>
    <rPh sb="2" eb="4">
      <t>イチメン</t>
    </rPh>
    <phoneticPr fontId="2"/>
  </si>
  <si>
    <t>一般財団法人ベターリビング</t>
    <rPh sb="0" eb="2">
      <t>イッパン</t>
    </rPh>
    <rPh sb="2" eb="4">
      <t>ザイダン</t>
    </rPh>
    <rPh sb="4" eb="6">
      <t>ホウジン</t>
    </rPh>
    <phoneticPr fontId="28"/>
  </si>
  <si>
    <t>年</t>
    <rPh sb="0" eb="1">
      <t>ネン</t>
    </rPh>
    <phoneticPr fontId="28"/>
  </si>
  <si>
    <t>月</t>
    <rPh sb="0" eb="1">
      <t>ツキ</t>
    </rPh>
    <phoneticPr fontId="28"/>
  </si>
  <si>
    <t>日</t>
    <rPh sb="0" eb="1">
      <t>ニチ</t>
    </rPh>
    <phoneticPr fontId="28"/>
  </si>
  <si>
    <t>理事長　井上　俊之　様</t>
    <rPh sb="0" eb="3">
      <t>リジチョウ</t>
    </rPh>
    <rPh sb="4" eb="6">
      <t>イノウエ</t>
    </rPh>
    <rPh sb="7" eb="9">
      <t>トシユキ</t>
    </rPh>
    <rPh sb="10" eb="11">
      <t>サマ</t>
    </rPh>
    <phoneticPr fontId="28"/>
  </si>
  <si>
    <t>申請者の住所又は</t>
    <rPh sb="0" eb="3">
      <t>シンセイシャ</t>
    </rPh>
    <rPh sb="4" eb="6">
      <t>ジュウショ</t>
    </rPh>
    <rPh sb="6" eb="7">
      <t>マタ</t>
    </rPh>
    <phoneticPr fontId="28"/>
  </si>
  <si>
    <t>主たる事務所の所在地</t>
    <phoneticPr fontId="16"/>
  </si>
  <si>
    <t>申請者の氏名又は名称</t>
    <rPh sb="0" eb="3">
      <t>シンセイシャ</t>
    </rPh>
    <rPh sb="4" eb="6">
      <t>シメイ</t>
    </rPh>
    <rPh sb="6" eb="7">
      <t>マタ</t>
    </rPh>
    <rPh sb="8" eb="10">
      <t>メイショウ</t>
    </rPh>
    <phoneticPr fontId="28"/>
  </si>
  <si>
    <t>代表者の氏名</t>
    <rPh sb="0" eb="3">
      <t>ダイヒョウシャ</t>
    </rPh>
    <rPh sb="4" eb="6">
      <t>シメイ</t>
    </rPh>
    <phoneticPr fontId="16"/>
  </si>
  <si>
    <t>　住宅の品質確保の促進等に関する法律第6条の2第1項の規定に基づき、本申請に係る住宅の構造及び設備が長期使用構造等（長期優良住宅の普及の促進に関する法律（平成20年法律第87号）第2条第4項に規定する長期使用構造等をいう。）であることの確認を行うことを求めます。この申請書及び添付図書に記載の事項は、事実に相違ありません。</t>
    <rPh sb="1" eb="3">
      <t>ジュウタク</t>
    </rPh>
    <rPh sb="4" eb="8">
      <t>ヒンシツカクホ</t>
    </rPh>
    <rPh sb="9" eb="12">
      <t>ソクシントウ</t>
    </rPh>
    <rPh sb="13" eb="14">
      <t>カン</t>
    </rPh>
    <rPh sb="16" eb="18">
      <t>ホウリツ</t>
    </rPh>
    <rPh sb="18" eb="19">
      <t>ダイ</t>
    </rPh>
    <rPh sb="20" eb="21">
      <t>ジョウ</t>
    </rPh>
    <rPh sb="23" eb="24">
      <t>ダイ</t>
    </rPh>
    <rPh sb="25" eb="26">
      <t>コウ</t>
    </rPh>
    <rPh sb="27" eb="29">
      <t>キテイ</t>
    </rPh>
    <rPh sb="30" eb="31">
      <t>モト</t>
    </rPh>
    <rPh sb="34" eb="37">
      <t>ホンシンセイ</t>
    </rPh>
    <rPh sb="38" eb="39">
      <t>カカ</t>
    </rPh>
    <rPh sb="40" eb="42">
      <t>ジュウタク</t>
    </rPh>
    <rPh sb="43" eb="45">
      <t>コウゾウ</t>
    </rPh>
    <rPh sb="45" eb="46">
      <t>オヨ</t>
    </rPh>
    <rPh sb="47" eb="49">
      <t>セツビ</t>
    </rPh>
    <rPh sb="50" eb="57">
      <t>チョウキシヨウコウゾウトウ</t>
    </rPh>
    <rPh sb="58" eb="64">
      <t>チョウキユウリョウジュウタク</t>
    </rPh>
    <rPh sb="65" eb="67">
      <t>フキュウ</t>
    </rPh>
    <rPh sb="68" eb="70">
      <t>ソクシン</t>
    </rPh>
    <rPh sb="71" eb="72">
      <t>カン</t>
    </rPh>
    <rPh sb="74" eb="76">
      <t>ホウリツ</t>
    </rPh>
    <rPh sb="77" eb="79">
      <t>ヘイセイ</t>
    </rPh>
    <rPh sb="81" eb="82">
      <t>ネン</t>
    </rPh>
    <rPh sb="82" eb="84">
      <t>ホウリツ</t>
    </rPh>
    <rPh sb="84" eb="85">
      <t>ダイ</t>
    </rPh>
    <rPh sb="87" eb="88">
      <t>ゴウ</t>
    </rPh>
    <rPh sb="89" eb="90">
      <t>ダイ</t>
    </rPh>
    <rPh sb="91" eb="92">
      <t>ジョウ</t>
    </rPh>
    <rPh sb="92" eb="93">
      <t>ダイ</t>
    </rPh>
    <rPh sb="94" eb="95">
      <t>コウ</t>
    </rPh>
    <rPh sb="96" eb="98">
      <t>キテイ</t>
    </rPh>
    <rPh sb="100" eb="107">
      <t>チョウキシヨウコウゾウトウ</t>
    </rPh>
    <rPh sb="118" eb="120">
      <t>カクニン</t>
    </rPh>
    <rPh sb="121" eb="122">
      <t>オコナ</t>
    </rPh>
    <rPh sb="126" eb="127">
      <t>モト</t>
    </rPh>
    <rPh sb="133" eb="136">
      <t>シンセイショ</t>
    </rPh>
    <rPh sb="136" eb="137">
      <t>オヨ</t>
    </rPh>
    <rPh sb="138" eb="142">
      <t>テンプトショ</t>
    </rPh>
    <rPh sb="143" eb="145">
      <t>キサイ</t>
    </rPh>
    <rPh sb="146" eb="148">
      <t>ジコウ</t>
    </rPh>
    <rPh sb="150" eb="152">
      <t>ジジツ</t>
    </rPh>
    <rPh sb="153" eb="155">
      <t>ソウイ</t>
    </rPh>
    <phoneticPr fontId="16"/>
  </si>
  <si>
    <t>※受付欄</t>
    <rPh sb="1" eb="3">
      <t>ウケツケ</t>
    </rPh>
    <rPh sb="3" eb="4">
      <t>ラン</t>
    </rPh>
    <phoneticPr fontId="28"/>
  </si>
  <si>
    <t>※料金欄</t>
    <rPh sb="1" eb="3">
      <t>リョウキン</t>
    </rPh>
    <rPh sb="3" eb="4">
      <t>ラン</t>
    </rPh>
    <phoneticPr fontId="28"/>
  </si>
  <si>
    <t>号</t>
    <rPh sb="0" eb="1">
      <t>ゴウ</t>
    </rPh>
    <phoneticPr fontId="28"/>
  </si>
  <si>
    <t>申請受理者氏名</t>
    <rPh sb="0" eb="2">
      <t>シンセイ</t>
    </rPh>
    <rPh sb="2" eb="4">
      <t>ジュリ</t>
    </rPh>
    <rPh sb="4" eb="5">
      <t>シャ</t>
    </rPh>
    <rPh sb="5" eb="7">
      <t>シメイ</t>
    </rPh>
    <phoneticPr fontId="28"/>
  </si>
  <si>
    <t>　この様式において、「一戸建ての住宅」は、人の居住の用以外の用途に供する部分を有しないものに限り、「共同住宅等」とは、共同住宅、長屋その他の一戸建ての住宅以外の住宅をいいます。</t>
    <rPh sb="3" eb="5">
      <t>ヨウシキ</t>
    </rPh>
    <rPh sb="11" eb="13">
      <t>１コ</t>
    </rPh>
    <rPh sb="13" eb="14">
      <t>タ</t>
    </rPh>
    <rPh sb="16" eb="18">
      <t>ジュウタク</t>
    </rPh>
    <rPh sb="21" eb="22">
      <t>ヒト</t>
    </rPh>
    <rPh sb="23" eb="25">
      <t>キョジュウ</t>
    </rPh>
    <rPh sb="26" eb="27">
      <t>ヨウ</t>
    </rPh>
    <rPh sb="27" eb="29">
      <t>イガイ</t>
    </rPh>
    <rPh sb="30" eb="32">
      <t>ヨウト</t>
    </rPh>
    <rPh sb="33" eb="34">
      <t>キョウ</t>
    </rPh>
    <rPh sb="36" eb="38">
      <t>ブブン</t>
    </rPh>
    <rPh sb="39" eb="40">
      <t>ユウ</t>
    </rPh>
    <rPh sb="46" eb="47">
      <t>カギ</t>
    </rPh>
    <rPh sb="50" eb="52">
      <t>キョウドウ</t>
    </rPh>
    <rPh sb="52" eb="54">
      <t>ジュウタク</t>
    </rPh>
    <rPh sb="54" eb="55">
      <t>トウ</t>
    </rPh>
    <phoneticPr fontId="2"/>
  </si>
  <si>
    <t>　共同住宅等に係る申請にあっては、第三面を申請に係る住戸（認定を求める住戸）ごとに作成してください。</t>
    <rPh sb="1" eb="5">
      <t>キョウドウジュウタク</t>
    </rPh>
    <rPh sb="5" eb="6">
      <t>トウ</t>
    </rPh>
    <rPh sb="7" eb="8">
      <t>カカ</t>
    </rPh>
    <rPh sb="9" eb="11">
      <t>シンセイ</t>
    </rPh>
    <rPh sb="17" eb="20">
      <t>ダイサンメン</t>
    </rPh>
    <rPh sb="21" eb="23">
      <t>シンセイ</t>
    </rPh>
    <rPh sb="24" eb="25">
      <t>カカ</t>
    </rPh>
    <rPh sb="26" eb="28">
      <t>ジュウコ</t>
    </rPh>
    <rPh sb="29" eb="31">
      <t>ニンテイ</t>
    </rPh>
    <rPh sb="32" eb="33">
      <t>モト</t>
    </rPh>
    <rPh sb="35" eb="37">
      <t>ジュウコ</t>
    </rPh>
    <rPh sb="41" eb="43">
      <t>サクセイ</t>
    </rPh>
    <phoneticPr fontId="16"/>
  </si>
  <si>
    <t>　数字は算用数字を、単位はメートル法を用いてください。</t>
    <rPh sb="1" eb="3">
      <t>スウジ</t>
    </rPh>
    <rPh sb="4" eb="6">
      <t>サンヨウ</t>
    </rPh>
    <rPh sb="6" eb="8">
      <t>スウジ</t>
    </rPh>
    <rPh sb="10" eb="12">
      <t>タンイ</t>
    </rPh>
    <rPh sb="17" eb="18">
      <t>ホウ</t>
    </rPh>
    <rPh sb="19" eb="20">
      <t>モチ</t>
    </rPh>
    <phoneticPr fontId="2"/>
  </si>
  <si>
    <t>４．</t>
  </si>
  <si>
    <t>　※印のある欄は記入しないでください。</t>
    <rPh sb="2" eb="3">
      <t>シルシ</t>
    </rPh>
    <rPh sb="6" eb="7">
      <t>ラン</t>
    </rPh>
    <rPh sb="8" eb="10">
      <t>キニュウ</t>
    </rPh>
    <phoneticPr fontId="16"/>
  </si>
  <si>
    <t>備考</t>
    <rPh sb="0" eb="2">
      <t>ビコウ</t>
    </rPh>
    <phoneticPr fontId="16"/>
  </si>
  <si>
    <t>この用紙の大きさは、日本産業規格A４としてください。</t>
    <rPh sb="2" eb="4">
      <t>ヨウシ</t>
    </rPh>
    <rPh sb="5" eb="6">
      <t>オオ</t>
    </rPh>
    <rPh sb="10" eb="12">
      <t>ニホン</t>
    </rPh>
    <rPh sb="12" eb="14">
      <t>サンギョウ</t>
    </rPh>
    <rPh sb="14" eb="16">
      <t>キカク</t>
    </rPh>
    <phoneticPr fontId="16"/>
  </si>
  <si>
    <t>特記事項</t>
    <rPh sb="0" eb="4">
      <t>トッキジコウ</t>
    </rPh>
    <phoneticPr fontId="2"/>
  </si>
  <si>
    <t>以下の表示を希望します。</t>
    <rPh sb="0" eb="2">
      <t>イカ</t>
    </rPh>
    <rPh sb="3" eb="5">
      <t>ヒョウジ</t>
    </rPh>
    <rPh sb="6" eb="8">
      <t>キボウ</t>
    </rPh>
    <phoneticPr fontId="2"/>
  </si>
  <si>
    <t>免震建築物、耐震等級2又は耐震等級3に係る適合審査を受けようとする場合</t>
    <rPh sb="0" eb="2">
      <t>メンシン</t>
    </rPh>
    <rPh sb="2" eb="5">
      <t>ケンチクブツ</t>
    </rPh>
    <rPh sb="6" eb="8">
      <t>タイシン</t>
    </rPh>
    <rPh sb="8" eb="10">
      <t>トウキュウ</t>
    </rPh>
    <rPh sb="11" eb="12">
      <t>マタ</t>
    </rPh>
    <rPh sb="13" eb="17">
      <t>タイシントウキュウ</t>
    </rPh>
    <rPh sb="19" eb="20">
      <t>カカ</t>
    </rPh>
    <rPh sb="21" eb="25">
      <t>テキゴウシンサ</t>
    </rPh>
    <rPh sb="26" eb="27">
      <t>ウ</t>
    </rPh>
    <rPh sb="33" eb="35">
      <t>バアイ</t>
    </rPh>
    <phoneticPr fontId="2"/>
  </si>
  <si>
    <t>免震建築物</t>
    <rPh sb="0" eb="2">
      <t>メンシン</t>
    </rPh>
    <rPh sb="2" eb="5">
      <t>ケンチクブツ</t>
    </rPh>
    <phoneticPr fontId="2"/>
  </si>
  <si>
    <t>耐震等級2</t>
    <rPh sb="0" eb="2">
      <t>タイシン</t>
    </rPh>
    <rPh sb="2" eb="4">
      <t>トウキュウ</t>
    </rPh>
    <phoneticPr fontId="2"/>
  </si>
  <si>
    <t>耐震等級3</t>
    <rPh sb="0" eb="4">
      <t>タイシントウキュウ</t>
    </rPh>
    <phoneticPr fontId="2"/>
  </si>
  <si>
    <t>第十一号の三様式（第七条の二関係）</t>
    <rPh sb="0" eb="1">
      <t>ダイ</t>
    </rPh>
    <rPh sb="1" eb="4">
      <t>ジュウイチゴウ</t>
    </rPh>
    <rPh sb="5" eb="6">
      <t>サン</t>
    </rPh>
    <rPh sb="6" eb="8">
      <t>ヨウシキ</t>
    </rPh>
    <rPh sb="9" eb="10">
      <t>ダイ</t>
    </rPh>
    <rPh sb="10" eb="12">
      <t>ナナジョウ</t>
    </rPh>
    <rPh sb="13" eb="14">
      <t>ニ</t>
    </rPh>
    <rPh sb="14" eb="16">
      <t>カンケイ</t>
    </rPh>
    <phoneticPr fontId="2"/>
  </si>
  <si>
    <t>変更確認申請書</t>
    <rPh sb="0" eb="2">
      <t>ヘンコウ</t>
    </rPh>
    <rPh sb="2" eb="7">
      <t>カクニンシンセイショ</t>
    </rPh>
    <phoneticPr fontId="28"/>
  </si>
  <si>
    <t>　下記の住宅について、住宅の品質確保の促進等に関する法律第6条の2第1項の規定に基づき、変更確認を行うことを求めます。この申請書及び添付図書に記載の事項は、事実に相違ありません。</t>
    <rPh sb="1" eb="3">
      <t>カキ</t>
    </rPh>
    <rPh sb="4" eb="6">
      <t>ジュウタク</t>
    </rPh>
    <rPh sb="11" eb="13">
      <t>ジュウタク</t>
    </rPh>
    <rPh sb="14" eb="18">
      <t>ヒンシツカクホ</t>
    </rPh>
    <rPh sb="19" eb="22">
      <t>ソクシントウ</t>
    </rPh>
    <rPh sb="23" eb="24">
      <t>カン</t>
    </rPh>
    <rPh sb="26" eb="28">
      <t>ホウリツ</t>
    </rPh>
    <rPh sb="28" eb="29">
      <t>ダイ</t>
    </rPh>
    <rPh sb="30" eb="31">
      <t>ジョウ</t>
    </rPh>
    <rPh sb="33" eb="34">
      <t>ダイ</t>
    </rPh>
    <rPh sb="35" eb="36">
      <t>コウ</t>
    </rPh>
    <rPh sb="37" eb="39">
      <t>キテイ</t>
    </rPh>
    <rPh sb="40" eb="41">
      <t>モト</t>
    </rPh>
    <rPh sb="44" eb="48">
      <t>ヘンコウカクニン</t>
    </rPh>
    <rPh sb="49" eb="50">
      <t>オコナ</t>
    </rPh>
    <rPh sb="54" eb="55">
      <t>モト</t>
    </rPh>
    <rPh sb="61" eb="64">
      <t>シンセイショ</t>
    </rPh>
    <rPh sb="64" eb="65">
      <t>オヨ</t>
    </rPh>
    <rPh sb="66" eb="70">
      <t>テンプトショ</t>
    </rPh>
    <rPh sb="71" eb="73">
      <t>キサイ</t>
    </rPh>
    <rPh sb="74" eb="76">
      <t>ジコウ</t>
    </rPh>
    <rPh sb="78" eb="80">
      <t>ジジツ</t>
    </rPh>
    <rPh sb="81" eb="83">
      <t>ソウイ</t>
    </rPh>
    <phoneticPr fontId="16"/>
  </si>
  <si>
    <t>記</t>
    <rPh sb="0" eb="1">
      <t>シル</t>
    </rPh>
    <phoneticPr fontId="16"/>
  </si>
  <si>
    <t>【計画を変更する住宅の直前の（</t>
    <rPh sb="1" eb="3">
      <t>ケイカク</t>
    </rPh>
    <rPh sb="4" eb="6">
      <t>ヘンコウ</t>
    </rPh>
    <rPh sb="8" eb="10">
      <t>ジュウタク</t>
    </rPh>
    <rPh sb="11" eb="13">
      <t>チョクゼン</t>
    </rPh>
    <phoneticPr fontId="16"/>
  </si>
  <si>
    <t>確認書</t>
    <phoneticPr fontId="16"/>
  </si>
  <si>
    <t>・</t>
    <phoneticPr fontId="16"/>
  </si>
  <si>
    <t>住宅性能評価書）】</t>
    <phoneticPr fontId="16"/>
  </si>
  <si>
    <t>1.</t>
    <phoneticPr fontId="16"/>
  </si>
  <si>
    <t>確認書又は住宅性能評価書交付番号</t>
    <rPh sb="0" eb="3">
      <t>カクニンショ</t>
    </rPh>
    <rPh sb="3" eb="4">
      <t>マタ</t>
    </rPh>
    <rPh sb="5" eb="12">
      <t>ジュウタクセイノウヒョウカショ</t>
    </rPh>
    <rPh sb="12" eb="16">
      <t>コウフバンゴウ</t>
    </rPh>
    <phoneticPr fontId="16"/>
  </si>
  <si>
    <t>第</t>
    <rPh sb="0" eb="1">
      <t>ダイ</t>
    </rPh>
    <phoneticPr fontId="16"/>
  </si>
  <si>
    <t>号</t>
    <rPh sb="0" eb="1">
      <t>ゴウ</t>
    </rPh>
    <phoneticPr fontId="16"/>
  </si>
  <si>
    <t>2.</t>
  </si>
  <si>
    <t>確認書又は住宅性能評価書交付年月日</t>
    <rPh sb="0" eb="3">
      <t>カクニンショ</t>
    </rPh>
    <rPh sb="3" eb="4">
      <t>マタ</t>
    </rPh>
    <rPh sb="5" eb="12">
      <t>ジュウタクセイノウヒョウカショ</t>
    </rPh>
    <rPh sb="12" eb="14">
      <t>コウフ</t>
    </rPh>
    <rPh sb="14" eb="17">
      <t>ネンガッピ</t>
    </rPh>
    <phoneticPr fontId="16"/>
  </si>
  <si>
    <t>3.</t>
  </si>
  <si>
    <t>確認書又は住宅性能評価書交付者</t>
    <rPh sb="0" eb="3">
      <t>カクニンショ</t>
    </rPh>
    <rPh sb="3" eb="4">
      <t>マタ</t>
    </rPh>
    <rPh sb="5" eb="12">
      <t>ジュウタクセイノウヒョウカショ</t>
    </rPh>
    <rPh sb="12" eb="15">
      <t>コウフシャ</t>
    </rPh>
    <phoneticPr fontId="16"/>
  </si>
  <si>
    <t>4.</t>
  </si>
  <si>
    <t>確認又は住宅性能評価に係る住宅の位置</t>
    <rPh sb="0" eb="2">
      <t>カクニン</t>
    </rPh>
    <rPh sb="2" eb="3">
      <t>マタ</t>
    </rPh>
    <rPh sb="4" eb="10">
      <t>ジュウタクセイノウヒョウカ</t>
    </rPh>
    <rPh sb="11" eb="12">
      <t>カカ</t>
    </rPh>
    <rPh sb="13" eb="15">
      <t>ジュウタク</t>
    </rPh>
    <rPh sb="16" eb="18">
      <t>イチ</t>
    </rPh>
    <phoneticPr fontId="16"/>
  </si>
  <si>
    <t>5.</t>
  </si>
  <si>
    <t>当初確認時又は住宅性能評価時の工事種別</t>
    <rPh sb="0" eb="2">
      <t>トウショ</t>
    </rPh>
    <rPh sb="2" eb="5">
      <t>カクニンジ</t>
    </rPh>
    <rPh sb="5" eb="6">
      <t>マタ</t>
    </rPh>
    <rPh sb="7" eb="9">
      <t>ジュウタク</t>
    </rPh>
    <rPh sb="9" eb="14">
      <t>セイノウヒョウカジ</t>
    </rPh>
    <rPh sb="15" eb="19">
      <t>コウジシュベツ</t>
    </rPh>
    <phoneticPr fontId="16"/>
  </si>
  <si>
    <t>新築</t>
    <rPh sb="0" eb="2">
      <t>シンチク</t>
    </rPh>
    <phoneticPr fontId="2"/>
  </si>
  <si>
    <t>増築・改築</t>
    <rPh sb="0" eb="2">
      <t>ゾウチク</t>
    </rPh>
    <rPh sb="3" eb="5">
      <t>カイチク</t>
    </rPh>
    <phoneticPr fontId="2"/>
  </si>
  <si>
    <t>6.</t>
  </si>
  <si>
    <t>変更の概要</t>
    <rPh sb="0" eb="2">
      <t>ヘンコウ</t>
    </rPh>
    <rPh sb="3" eb="5">
      <t>ガイヨウ</t>
    </rPh>
    <phoneticPr fontId="16"/>
  </si>
  <si>
    <t>①</t>
    <phoneticPr fontId="16"/>
  </si>
  <si>
    <t>②</t>
    <phoneticPr fontId="16"/>
  </si>
  <si>
    <t>　【計画を変更する住宅の直前の（確認書・住宅性能評価書）】については、「確認書」又は「住宅性能評価書」の該当するいずれかを〇で囲んでください。</t>
    <rPh sb="2" eb="4">
      <t>ケイカク</t>
    </rPh>
    <rPh sb="5" eb="7">
      <t>ヘンコウ</t>
    </rPh>
    <rPh sb="9" eb="11">
      <t>ジュウタク</t>
    </rPh>
    <rPh sb="12" eb="14">
      <t>チョクゼン</t>
    </rPh>
    <rPh sb="16" eb="19">
      <t>カクニンショ</t>
    </rPh>
    <rPh sb="20" eb="22">
      <t>ジュウタク</t>
    </rPh>
    <rPh sb="22" eb="24">
      <t>セイノウ</t>
    </rPh>
    <rPh sb="24" eb="26">
      <t>ヒョウカ</t>
    </rPh>
    <rPh sb="26" eb="27">
      <t>ショ</t>
    </rPh>
    <rPh sb="36" eb="39">
      <t>カクニンショ</t>
    </rPh>
    <rPh sb="40" eb="41">
      <t>マタ</t>
    </rPh>
    <rPh sb="43" eb="45">
      <t>ジュウタク</t>
    </rPh>
    <rPh sb="45" eb="47">
      <t>セイノウ</t>
    </rPh>
    <rPh sb="47" eb="49">
      <t>ヒョウカ</t>
    </rPh>
    <rPh sb="49" eb="50">
      <t>ショ</t>
    </rPh>
    <rPh sb="52" eb="54">
      <t>ガイトウ</t>
    </rPh>
    <rPh sb="63" eb="64">
      <t>カコ</t>
    </rPh>
    <phoneticPr fontId="16"/>
  </si>
  <si>
    <t>③</t>
    <phoneticPr fontId="16"/>
  </si>
  <si>
    <t>　数字は算用数字を用いてください。</t>
    <rPh sb="1" eb="3">
      <t>スウジ</t>
    </rPh>
    <rPh sb="4" eb="6">
      <t>サンヨウ</t>
    </rPh>
    <rPh sb="6" eb="8">
      <t>スウジ</t>
    </rPh>
    <rPh sb="9" eb="10">
      <t>モチ</t>
    </rPh>
    <phoneticPr fontId="2"/>
  </si>
  <si>
    <t>④</t>
    <phoneticPr fontId="16"/>
  </si>
  <si>
    <t>１．建築をしようとする住宅の位置、構造及び設備並びに規模に関する事項</t>
    <rPh sb="2" eb="4">
      <t>ケンチク</t>
    </rPh>
    <rPh sb="11" eb="13">
      <t>ジュウタク</t>
    </rPh>
    <rPh sb="14" eb="16">
      <t>イチ</t>
    </rPh>
    <rPh sb="17" eb="19">
      <t>コウゾウ</t>
    </rPh>
    <rPh sb="19" eb="20">
      <t>オヨ</t>
    </rPh>
    <rPh sb="21" eb="23">
      <t>セツビ</t>
    </rPh>
    <rPh sb="23" eb="24">
      <t>ナラ</t>
    </rPh>
    <rPh sb="26" eb="28">
      <t>キボ</t>
    </rPh>
    <rPh sb="29" eb="30">
      <t>カン</t>
    </rPh>
    <rPh sb="32" eb="34">
      <t>ジコウ</t>
    </rPh>
    <phoneticPr fontId="2"/>
  </si>
  <si>
    <t>〔建築物に関する事項〕</t>
    <rPh sb="1" eb="4">
      <t>ケンチクブツ</t>
    </rPh>
    <rPh sb="5" eb="6">
      <t>カン</t>
    </rPh>
    <rPh sb="8" eb="10">
      <t>ジコウ</t>
    </rPh>
    <phoneticPr fontId="2"/>
  </si>
  <si>
    <t>【１．地名地番】</t>
    <rPh sb="3" eb="5">
      <t>チメイ</t>
    </rPh>
    <rPh sb="5" eb="7">
      <t>チバン</t>
    </rPh>
    <phoneticPr fontId="2"/>
  </si>
  <si>
    <t>【２．敷地面積】</t>
    <rPh sb="3" eb="5">
      <t>シキチ</t>
    </rPh>
    <rPh sb="5" eb="7">
      <t>メンセキ</t>
    </rPh>
    <phoneticPr fontId="2"/>
  </si>
  <si>
    <t>【３．工事種別】</t>
    <rPh sb="3" eb="5">
      <t>コウジ</t>
    </rPh>
    <rPh sb="5" eb="7">
      <t>シュベツ</t>
    </rPh>
    <phoneticPr fontId="2"/>
  </si>
  <si>
    <t>【４．建築面積】</t>
    <rPh sb="3" eb="5">
      <t>ケンチク</t>
    </rPh>
    <rPh sb="5" eb="7">
      <t>メンセキ</t>
    </rPh>
    <phoneticPr fontId="2"/>
  </si>
  <si>
    <t>【５．床面積の合計】</t>
    <rPh sb="3" eb="6">
      <t>ユカメンセキ</t>
    </rPh>
    <rPh sb="7" eb="9">
      <t>ゴウケイ</t>
    </rPh>
    <phoneticPr fontId="2"/>
  </si>
  <si>
    <t>㎡</t>
    <phoneticPr fontId="16"/>
  </si>
  <si>
    <t>【６．建て方】</t>
    <rPh sb="3" eb="4">
      <t>タ</t>
    </rPh>
    <rPh sb="5" eb="6">
      <t>カタ</t>
    </rPh>
    <phoneticPr fontId="2"/>
  </si>
  <si>
    <t>一戸建ての住宅</t>
    <rPh sb="0" eb="2">
      <t>イッコ</t>
    </rPh>
    <rPh sb="2" eb="3">
      <t>ダ</t>
    </rPh>
    <rPh sb="5" eb="7">
      <t>ジュウタク</t>
    </rPh>
    <phoneticPr fontId="2"/>
  </si>
  <si>
    <t>共同住宅等</t>
    <rPh sb="0" eb="2">
      <t>キョウドウ</t>
    </rPh>
    <rPh sb="2" eb="4">
      <t>ジュウタク</t>
    </rPh>
    <rPh sb="4" eb="5">
      <t>トウ</t>
    </rPh>
    <phoneticPr fontId="2"/>
  </si>
  <si>
    <t>【一戸建ての住宅の場合：各階の床面積】</t>
  </si>
  <si>
    <t>【共同住宅の場合：住戸の数】</t>
  </si>
  <si>
    <t>建築物全体：</t>
    <rPh sb="0" eb="3">
      <t>ケンチクブツ</t>
    </rPh>
    <rPh sb="3" eb="5">
      <t>ゼンタイ</t>
    </rPh>
    <phoneticPr fontId="2"/>
  </si>
  <si>
    <t>階１</t>
    <rPh sb="0" eb="1">
      <t>カイ</t>
    </rPh>
    <phoneticPr fontId="2"/>
  </si>
  <si>
    <t>認定申請対象住戸：</t>
    <rPh sb="0" eb="2">
      <t>ニンテイ</t>
    </rPh>
    <rPh sb="2" eb="4">
      <t>シンセイ</t>
    </rPh>
    <rPh sb="4" eb="6">
      <t>タイショウ</t>
    </rPh>
    <rPh sb="6" eb="8">
      <t>ジュウコ</t>
    </rPh>
    <phoneticPr fontId="2"/>
  </si>
  <si>
    <t>【７．建築物の高さ等】</t>
    <rPh sb="3" eb="6">
      <t>ケンチクブツ</t>
    </rPh>
    <rPh sb="7" eb="8">
      <t>タカ</t>
    </rPh>
    <rPh sb="9" eb="10">
      <t>トウ</t>
    </rPh>
    <phoneticPr fontId="2"/>
  </si>
  <si>
    <t>階２</t>
    <rPh sb="0" eb="1">
      <t>カイ</t>
    </rPh>
    <phoneticPr fontId="2"/>
  </si>
  <si>
    <t>【最高の高さ等】</t>
    <rPh sb="1" eb="3">
      <t>サイコウ</t>
    </rPh>
    <rPh sb="4" eb="5">
      <t>タカ</t>
    </rPh>
    <rPh sb="6" eb="7">
      <t>トウ</t>
    </rPh>
    <phoneticPr fontId="28"/>
  </si>
  <si>
    <t>ｍ</t>
  </si>
  <si>
    <t>【最高の軒の高さ】</t>
    <rPh sb="1" eb="3">
      <t>サイコウ</t>
    </rPh>
    <rPh sb="4" eb="5">
      <t>ノキ</t>
    </rPh>
    <rPh sb="6" eb="7">
      <t>タカ</t>
    </rPh>
    <phoneticPr fontId="28"/>
  </si>
  <si>
    <t>階３</t>
    <rPh sb="0" eb="1">
      <t>カイ</t>
    </rPh>
    <phoneticPr fontId="2"/>
  </si>
  <si>
    <t>【階数】</t>
    <rPh sb="1" eb="3">
      <t>カイスウ</t>
    </rPh>
    <phoneticPr fontId="28"/>
  </si>
  <si>
    <t>（地上）</t>
    <rPh sb="1" eb="3">
      <t>チジョウ</t>
    </rPh>
    <phoneticPr fontId="28"/>
  </si>
  <si>
    <t>（地下）</t>
    <rPh sb="1" eb="3">
      <t>チカ</t>
    </rPh>
    <phoneticPr fontId="28"/>
  </si>
  <si>
    <t>【８．構造】</t>
    <rPh sb="3" eb="5">
      <t>コウゾウ</t>
    </rPh>
    <phoneticPr fontId="2"/>
  </si>
  <si>
    <t>一部</t>
    <rPh sb="0" eb="2">
      <t>イチブ</t>
    </rPh>
    <phoneticPr fontId="2"/>
  </si>
  <si>
    <t>【９．長期使用構造等に係る構造及び設備の概要】</t>
    <rPh sb="3" eb="5">
      <t>チョウキ</t>
    </rPh>
    <rPh sb="5" eb="7">
      <t>シヨウ</t>
    </rPh>
    <rPh sb="7" eb="9">
      <t>コウゾウ</t>
    </rPh>
    <rPh sb="9" eb="10">
      <t>トウ</t>
    </rPh>
    <rPh sb="11" eb="12">
      <t>カカワ</t>
    </rPh>
    <rPh sb="13" eb="15">
      <t>コウゾウ</t>
    </rPh>
    <rPh sb="15" eb="16">
      <t>オヨ</t>
    </rPh>
    <rPh sb="17" eb="19">
      <t>セツビ</t>
    </rPh>
    <rPh sb="20" eb="22">
      <t>ガイヨウ</t>
    </rPh>
    <phoneticPr fontId="2"/>
  </si>
  <si>
    <t>別添設計内容説明書による。</t>
    <rPh sb="0" eb="2">
      <t>ベッテン</t>
    </rPh>
    <rPh sb="2" eb="4">
      <t>セッケイ</t>
    </rPh>
    <rPh sb="4" eb="6">
      <t>ナイヨウ</t>
    </rPh>
    <rPh sb="6" eb="9">
      <t>セツメイショ</t>
    </rPh>
    <phoneticPr fontId="2"/>
  </si>
  <si>
    <t>【１０．建築に関する工事の着手の予定年月日】</t>
    <rPh sb="4" eb="6">
      <t>ケンチク</t>
    </rPh>
    <rPh sb="7" eb="8">
      <t>カン</t>
    </rPh>
    <rPh sb="10" eb="12">
      <t>コウジ</t>
    </rPh>
    <rPh sb="13" eb="15">
      <t>チャクシュ</t>
    </rPh>
    <rPh sb="16" eb="21">
      <t>ヨテイネンガッピ</t>
    </rPh>
    <phoneticPr fontId="2"/>
  </si>
  <si>
    <t>【１１．認定申請予定日】</t>
    <rPh sb="4" eb="6">
      <t>ニンテイ</t>
    </rPh>
    <rPh sb="6" eb="8">
      <t>シンセイ</t>
    </rPh>
    <rPh sb="8" eb="10">
      <t>ヨテイ</t>
    </rPh>
    <rPh sb="10" eb="11">
      <t>ビ</t>
    </rPh>
    <phoneticPr fontId="2"/>
  </si>
  <si>
    <t>1.1</t>
    <phoneticPr fontId="2"/>
  </si>
  <si>
    <t>　【３．工事種別】及び 【6．建て方】の欄は、該当するチェックボックスに「✓」マークを入れてください。</t>
    <rPh sb="9" eb="10">
      <t>オヨ</t>
    </rPh>
    <rPh sb="15" eb="16">
      <t>タ</t>
    </rPh>
    <rPh sb="17" eb="18">
      <t>カタ</t>
    </rPh>
    <rPh sb="20" eb="21">
      <t>ラン</t>
    </rPh>
    <rPh sb="23" eb="25">
      <t>ガイトウ</t>
    </rPh>
    <rPh sb="43" eb="44">
      <t>イ</t>
    </rPh>
    <phoneticPr fontId="2"/>
  </si>
  <si>
    <t>2.</t>
    <phoneticPr fontId="16"/>
  </si>
  <si>
    <t>　【１１．認定申請予定日】については、長期優良住宅の普及に促進に関する法律第5条第1項から第5項までの規定による認定申請予定日を記載してください。</t>
    <rPh sb="19" eb="25">
      <t>チョウキユウリョウジュウタク</t>
    </rPh>
    <rPh sb="26" eb="28">
      <t>フキュウ</t>
    </rPh>
    <rPh sb="29" eb="31">
      <t>ソクシン</t>
    </rPh>
    <rPh sb="32" eb="33">
      <t>カン</t>
    </rPh>
    <rPh sb="35" eb="37">
      <t>ホウリツ</t>
    </rPh>
    <rPh sb="37" eb="38">
      <t>ダイ</t>
    </rPh>
    <rPh sb="39" eb="40">
      <t>ジョウ</t>
    </rPh>
    <rPh sb="40" eb="41">
      <t>ダイ</t>
    </rPh>
    <rPh sb="42" eb="43">
      <t>コウ</t>
    </rPh>
    <rPh sb="45" eb="46">
      <t>ダイ</t>
    </rPh>
    <rPh sb="47" eb="48">
      <t>コウ</t>
    </rPh>
    <rPh sb="51" eb="53">
      <t>キテイ</t>
    </rPh>
    <rPh sb="56" eb="63">
      <t>ニンテイシンセイヨテイビ</t>
    </rPh>
    <rPh sb="64" eb="66">
      <t>キサイ</t>
    </rPh>
    <phoneticPr fontId="2"/>
  </si>
  <si>
    <t>3．</t>
    <phoneticPr fontId="16"/>
  </si>
  <si>
    <t>　この面は、建築確認等他の制度の申請書の写しに必要事項を補うこと等により記載すべき事項の全てが明示された別の書面をもって代えることができます。</t>
    <phoneticPr fontId="16"/>
  </si>
  <si>
    <t>（別紙）</t>
    <rPh sb="1" eb="3">
      <t>ベッシ</t>
    </rPh>
    <phoneticPr fontId="29"/>
  </si>
  <si>
    <t>長期優良住宅建築等計画に係る確認審査依頼書（申請者複数の場合）</t>
    <rPh sb="0" eb="2">
      <t>チョウキ</t>
    </rPh>
    <rPh sb="2" eb="4">
      <t>ユウリョウ</t>
    </rPh>
    <rPh sb="4" eb="6">
      <t>ジュウタク</t>
    </rPh>
    <rPh sb="6" eb="9">
      <t>ケンチクナド</t>
    </rPh>
    <rPh sb="9" eb="11">
      <t>ケイカク</t>
    </rPh>
    <rPh sb="12" eb="13">
      <t>カカ</t>
    </rPh>
    <rPh sb="14" eb="16">
      <t>カクニン</t>
    </rPh>
    <rPh sb="16" eb="18">
      <t>シンサ</t>
    </rPh>
    <rPh sb="18" eb="21">
      <t>イライショ</t>
    </rPh>
    <rPh sb="22" eb="25">
      <t>シンセイシャ</t>
    </rPh>
    <rPh sb="25" eb="27">
      <t>フクスウ</t>
    </rPh>
    <rPh sb="28" eb="30">
      <t>バアイ</t>
    </rPh>
    <phoneticPr fontId="29"/>
  </si>
  <si>
    <t>申請者２</t>
    <phoneticPr fontId="26"/>
  </si>
  <si>
    <t>申請者の住所又は</t>
    <rPh sb="4" eb="6">
      <t>ジュウショ</t>
    </rPh>
    <rPh sb="6" eb="7">
      <t>マタ</t>
    </rPh>
    <phoneticPr fontId="29"/>
  </si>
  <si>
    <t>主たる事務所の所在地</t>
    <rPh sb="0" eb="1">
      <t>シュ</t>
    </rPh>
    <rPh sb="3" eb="5">
      <t>ジム</t>
    </rPh>
    <rPh sb="5" eb="6">
      <t>ショ</t>
    </rPh>
    <rPh sb="7" eb="10">
      <t>ショザイチ</t>
    </rPh>
    <phoneticPr fontId="29"/>
  </si>
  <si>
    <t>申請者の氏名又は名称</t>
    <rPh sb="4" eb="6">
      <t>シメイ</t>
    </rPh>
    <rPh sb="6" eb="7">
      <t>マタ</t>
    </rPh>
    <rPh sb="8" eb="10">
      <t>メイショウ</t>
    </rPh>
    <phoneticPr fontId="29"/>
  </si>
  <si>
    <t>申請者３</t>
    <phoneticPr fontId="26"/>
  </si>
  <si>
    <t>申請者４</t>
    <phoneticPr fontId="26"/>
  </si>
  <si>
    <t>申請者５</t>
    <phoneticPr fontId="26"/>
  </si>
  <si>
    <t>申請者６</t>
    <phoneticPr fontId="26"/>
  </si>
  <si>
    <t>申請者７</t>
    <phoneticPr fontId="26"/>
  </si>
  <si>
    <t>（第三面）</t>
    <rPh sb="1" eb="2">
      <t>ダイ</t>
    </rPh>
    <rPh sb="2" eb="3">
      <t>サン</t>
    </rPh>
    <rPh sb="3" eb="4">
      <t>メン</t>
    </rPh>
    <phoneticPr fontId="2"/>
  </si>
  <si>
    <t>〔申請に係る住戸に関する事項〕</t>
    <rPh sb="1" eb="3">
      <t>シンセイ</t>
    </rPh>
    <rPh sb="4" eb="5">
      <t>カカワ</t>
    </rPh>
    <rPh sb="6" eb="7">
      <t>ジュウ</t>
    </rPh>
    <rPh sb="7" eb="8">
      <t>コ</t>
    </rPh>
    <rPh sb="9" eb="10">
      <t>カン</t>
    </rPh>
    <rPh sb="12" eb="14">
      <t>ジコウ</t>
    </rPh>
    <phoneticPr fontId="2"/>
  </si>
  <si>
    <t>　【1．住戸の番号】</t>
    <rPh sb="4" eb="5">
      <t>ジュウ</t>
    </rPh>
    <rPh sb="5" eb="6">
      <t>コ</t>
    </rPh>
    <rPh sb="7" eb="9">
      <t>バンゴウ</t>
    </rPh>
    <rPh sb="9" eb="10">
      <t>チバン</t>
    </rPh>
    <phoneticPr fontId="2"/>
  </si>
  <si>
    <t>　【２．住戸の存する階】</t>
    <rPh sb="4" eb="6">
      <t>ジュウコ</t>
    </rPh>
    <rPh sb="7" eb="8">
      <t>ソン</t>
    </rPh>
    <rPh sb="10" eb="11">
      <t>カイ</t>
    </rPh>
    <rPh sb="11" eb="12">
      <t>チバン</t>
    </rPh>
    <phoneticPr fontId="2"/>
  </si>
  <si>
    <t>　【３．専用部分の床面積】</t>
    <rPh sb="4" eb="6">
      <t>センヨウ</t>
    </rPh>
    <rPh sb="6" eb="8">
      <t>ブブン</t>
    </rPh>
    <rPh sb="9" eb="12">
      <t>ユカメンセキ</t>
    </rPh>
    <rPh sb="12" eb="13">
      <t>チバン</t>
    </rPh>
    <phoneticPr fontId="2"/>
  </si>
  <si>
    <t>　【４．当該住戸への経路】</t>
    <rPh sb="4" eb="6">
      <t>トウガイ</t>
    </rPh>
    <rPh sb="6" eb="7">
      <t>ジュウ</t>
    </rPh>
    <rPh sb="7" eb="8">
      <t>ト</t>
    </rPh>
    <rPh sb="10" eb="12">
      <t>ケイロ</t>
    </rPh>
    <rPh sb="12" eb="13">
      <t>チバン</t>
    </rPh>
    <phoneticPr fontId="2"/>
  </si>
  <si>
    <t>【共用階段】</t>
    <rPh sb="1" eb="3">
      <t>キョウヨウ</t>
    </rPh>
    <rPh sb="3" eb="5">
      <t>カイダン</t>
    </rPh>
    <phoneticPr fontId="28"/>
  </si>
  <si>
    <t>【共用廊下】</t>
    <rPh sb="1" eb="3">
      <t>キョウヨウ</t>
    </rPh>
    <rPh sb="3" eb="5">
      <t>ロウカ</t>
    </rPh>
    <phoneticPr fontId="28"/>
  </si>
  <si>
    <t>【エレベーター】</t>
  </si>
  <si>
    <t>　この面は、共同住宅等に係る申請の場合に作成してください。</t>
    <rPh sb="3" eb="4">
      <t>メン</t>
    </rPh>
    <rPh sb="6" eb="11">
      <t>キョウドウジュウタクトウ</t>
    </rPh>
    <rPh sb="12" eb="13">
      <t>カカ</t>
    </rPh>
    <rPh sb="14" eb="16">
      <t>シンセイ</t>
    </rPh>
    <rPh sb="17" eb="19">
      <t>バアイ</t>
    </rPh>
    <rPh sb="20" eb="22">
      <t>サクセイ</t>
    </rPh>
    <phoneticPr fontId="2"/>
  </si>
  <si>
    <t>　この面は、申請対象住戸について作成してください。</t>
    <rPh sb="3" eb="4">
      <t>メン</t>
    </rPh>
    <rPh sb="6" eb="10">
      <t>シンセイタイショウ</t>
    </rPh>
    <rPh sb="10" eb="12">
      <t>ジュウコ</t>
    </rPh>
    <rPh sb="16" eb="18">
      <t>サクセイ</t>
    </rPh>
    <phoneticPr fontId="2"/>
  </si>
  <si>
    <t>3.</t>
    <phoneticPr fontId="16"/>
  </si>
  <si>
    <t>　住戸の階数が二以上である場合には、【３．専用部分の床面積】に各階の床面積を併せて記載してください。</t>
    <rPh sb="1" eb="3">
      <t>ジュウコ</t>
    </rPh>
    <rPh sb="4" eb="6">
      <t>カイスウ</t>
    </rPh>
    <rPh sb="7" eb="10">
      <t>ニイジョウ</t>
    </rPh>
    <rPh sb="13" eb="15">
      <t>バアイ</t>
    </rPh>
    <rPh sb="31" eb="33">
      <t>カクカイ</t>
    </rPh>
    <rPh sb="34" eb="37">
      <t>ユカメンセキ</t>
    </rPh>
    <rPh sb="38" eb="39">
      <t>アワ</t>
    </rPh>
    <rPh sb="41" eb="43">
      <t>キサイ</t>
    </rPh>
    <phoneticPr fontId="16"/>
  </si>
  <si>
    <t>　【４．当該住戸への経路】の欄は該当するチェックボックスに「✓」マークを入れてください。</t>
    <rPh sb="14" eb="15">
      <t>ラン</t>
    </rPh>
    <rPh sb="16" eb="18">
      <t>ガイトウ</t>
    </rPh>
    <rPh sb="36" eb="37">
      <t>イ</t>
    </rPh>
    <phoneticPr fontId="16"/>
  </si>
  <si>
    <t>　この面は、住宅性能表示等他の制度の申請書の写しに必要事項を補うこと、複数の住戸に関する情報を集約して記載すること等により記載すべき事項の全てが明示された別の書面をもって代えることができます。</t>
    <rPh sb="3" eb="4">
      <t>メン</t>
    </rPh>
    <rPh sb="6" eb="13">
      <t>ジュウタクセイノウヒョウジトウ</t>
    </rPh>
    <rPh sb="13" eb="14">
      <t>ホカ</t>
    </rPh>
    <rPh sb="15" eb="17">
      <t>セイド</t>
    </rPh>
    <rPh sb="18" eb="21">
      <t>シンセイショ</t>
    </rPh>
    <rPh sb="22" eb="23">
      <t>ウツ</t>
    </rPh>
    <rPh sb="25" eb="29">
      <t>ヒツヨウジコウ</t>
    </rPh>
    <rPh sb="30" eb="31">
      <t>オギナ</t>
    </rPh>
    <rPh sb="35" eb="37">
      <t>フクスウ</t>
    </rPh>
    <rPh sb="38" eb="40">
      <t>ジュウコ</t>
    </rPh>
    <rPh sb="41" eb="42">
      <t>カン</t>
    </rPh>
    <rPh sb="44" eb="46">
      <t>ジョウホウ</t>
    </rPh>
    <rPh sb="47" eb="49">
      <t>シュウヤク</t>
    </rPh>
    <rPh sb="51" eb="53">
      <t>キサイ</t>
    </rPh>
    <rPh sb="57" eb="58">
      <t>トウ</t>
    </rPh>
    <rPh sb="61" eb="63">
      <t>キサイ</t>
    </rPh>
    <rPh sb="66" eb="68">
      <t>ジコウ</t>
    </rPh>
    <rPh sb="69" eb="70">
      <t>スベ</t>
    </rPh>
    <rPh sb="72" eb="74">
      <t>メイジ</t>
    </rPh>
    <rPh sb="77" eb="78">
      <t>ベツ</t>
    </rPh>
    <rPh sb="79" eb="81">
      <t>ショメン</t>
    </rPh>
    <rPh sb="85" eb="86">
      <t>カ</t>
    </rPh>
    <phoneticPr fontId="16"/>
  </si>
  <si>
    <t>設計内容説明書【一戸建ての住宅用（木造）】</t>
    <rPh sb="0" eb="2">
      <t>セッケイ</t>
    </rPh>
    <rPh sb="2" eb="4">
      <t>ナイヨウ</t>
    </rPh>
    <rPh sb="4" eb="7">
      <t>セツメイショ</t>
    </rPh>
    <rPh sb="8" eb="11">
      <t>イッコダ</t>
    </rPh>
    <rPh sb="13" eb="15">
      <t>ジュウタク</t>
    </rPh>
    <rPh sb="15" eb="16">
      <t>ヨウ</t>
    </rPh>
    <rPh sb="17" eb="19">
      <t>モクゾウ</t>
    </rPh>
    <phoneticPr fontId="2"/>
  </si>
  <si>
    <t>建築物の名称</t>
    <rPh sb="0" eb="3">
      <t>ケンチクブツ</t>
    </rPh>
    <rPh sb="4" eb="6">
      <t>メイショウ</t>
    </rPh>
    <phoneticPr fontId="2"/>
  </si>
  <si>
    <t>建築物の所在地</t>
    <rPh sb="0" eb="2">
      <t>ケンチク</t>
    </rPh>
    <rPh sb="2" eb="3">
      <t>ブツ</t>
    </rPh>
    <rPh sb="4" eb="7">
      <t>ショザイチ</t>
    </rPh>
    <phoneticPr fontId="2"/>
  </si>
  <si>
    <t>設計者等の氏名</t>
    <rPh sb="0" eb="2">
      <t>セッケイ</t>
    </rPh>
    <rPh sb="2" eb="3">
      <t>シャ</t>
    </rPh>
    <rPh sb="3" eb="4">
      <t>トウ</t>
    </rPh>
    <rPh sb="5" eb="7">
      <t>シメイ</t>
    </rPh>
    <phoneticPr fontId="2"/>
  </si>
  <si>
    <t>審査員氏名</t>
    <rPh sb="0" eb="3">
      <t>シンサイン</t>
    </rPh>
    <rPh sb="3" eb="5">
      <t>シメイ</t>
    </rPh>
    <phoneticPr fontId="2"/>
  </si>
  <si>
    <t>認定事項等</t>
    <phoneticPr fontId="2"/>
  </si>
  <si>
    <t>設計
内容
確認欄</t>
    <rPh sb="0" eb="2">
      <t>セッケイ</t>
    </rPh>
    <rPh sb="3" eb="5">
      <t>ナイヨウ</t>
    </rPh>
    <phoneticPr fontId="14"/>
  </si>
  <si>
    <t>長期優良住宅認定に係る確認審査</t>
    <rPh sb="0" eb="2">
      <t>チョウキ</t>
    </rPh>
    <rPh sb="2" eb="4">
      <t>ユウリョウ</t>
    </rPh>
    <rPh sb="4" eb="6">
      <t>ジュウタク</t>
    </rPh>
    <rPh sb="6" eb="8">
      <t>ニンテイ</t>
    </rPh>
    <rPh sb="9" eb="10">
      <t>カカ</t>
    </rPh>
    <rPh sb="11" eb="13">
      <t>カクニン</t>
    </rPh>
    <rPh sb="13" eb="15">
      <t>シンサ</t>
    </rPh>
    <phoneticPr fontId="2"/>
  </si>
  <si>
    <t>外壁の軸組等</t>
    <rPh sb="0" eb="2">
      <t>ガイヘキ</t>
    </rPh>
    <phoneticPr fontId="2"/>
  </si>
  <si>
    <t>外壁の構造等</t>
    <rPh sb="0" eb="2">
      <t>ガイヘキ</t>
    </rPh>
    <rPh sb="3" eb="5">
      <t>コウゾウ</t>
    </rPh>
    <rPh sb="5" eb="6">
      <t>トウ</t>
    </rPh>
    <phoneticPr fontId="2"/>
  </si>
  <si>
    <t>構造躯体等</t>
    <rPh sb="0" eb="2">
      <t>コウゾウ</t>
    </rPh>
    <rPh sb="2" eb="4">
      <t>クタイ</t>
    </rPh>
    <rPh sb="4" eb="5">
      <t>トウ</t>
    </rPh>
    <phoneticPr fontId="2"/>
  </si>
  <si>
    <t>の劣化対策</t>
    <rPh sb="1" eb="3">
      <t>レッカ</t>
    </rPh>
    <rPh sb="3" eb="5">
      <t>タイサク</t>
    </rPh>
    <phoneticPr fontId="2"/>
  </si>
  <si>
    <t>木造</t>
    <rPh sb="0" eb="1">
      <t>モク</t>
    </rPh>
    <rPh sb="1" eb="2">
      <t>ゾウ</t>
    </rPh>
    <phoneticPr fontId="2"/>
  </si>
  <si>
    <t>防腐・防蟻</t>
    <rPh sb="0" eb="2">
      <t>ボウフ</t>
    </rPh>
    <rPh sb="3" eb="4">
      <t>ボウ</t>
    </rPh>
    <rPh sb="4" eb="5">
      <t>アリ</t>
    </rPh>
    <phoneticPr fontId="2"/>
  </si>
  <si>
    <t>処理</t>
    <rPh sb="0" eb="2">
      <t>ショリ</t>
    </rPh>
    <phoneticPr fontId="2"/>
  </si>
  <si>
    <t>浴室・脱衣</t>
    <rPh sb="0" eb="2">
      <t>ヨクシツ</t>
    </rPh>
    <rPh sb="3" eb="5">
      <t>ダツイ</t>
    </rPh>
    <phoneticPr fontId="2"/>
  </si>
  <si>
    <t>防水上の措置</t>
    <rPh sb="0" eb="2">
      <t>ボウスイ</t>
    </rPh>
    <rPh sb="2" eb="3">
      <t>ジョウ</t>
    </rPh>
    <rPh sb="4" eb="6">
      <t>ソチ</t>
    </rPh>
    <phoneticPr fontId="2"/>
  </si>
  <si>
    <t>室の防水</t>
  </si>
  <si>
    <t>外壁軸組等の防腐措置等</t>
    <rPh sb="0" eb="2">
      <t>ガイヘキ</t>
    </rPh>
    <rPh sb="2" eb="3">
      <t>ジク</t>
    </rPh>
    <rPh sb="3" eb="5">
      <t>クミトウ</t>
    </rPh>
    <rPh sb="6" eb="8">
      <t>ボウフ</t>
    </rPh>
    <rPh sb="8" eb="10">
      <t>ソチ</t>
    </rPh>
    <rPh sb="10" eb="11">
      <t>ナド</t>
    </rPh>
    <phoneticPr fontId="2"/>
  </si>
  <si>
    <t>対象区域外</t>
    <rPh sb="0" eb="2">
      <t>タイショウ</t>
    </rPh>
    <rPh sb="2" eb="4">
      <t>クイキ</t>
    </rPh>
    <rPh sb="4" eb="5">
      <t>ガイ</t>
    </rPh>
    <phoneticPr fontId="2"/>
  </si>
  <si>
    <t>地面から土台下端までの高さが400mm以上</t>
    <rPh sb="4" eb="6">
      <t>ドダイ</t>
    </rPh>
    <rPh sb="6" eb="7">
      <t>シタ</t>
    </rPh>
    <rPh sb="19" eb="21">
      <t>イジョウ</t>
    </rPh>
    <phoneticPr fontId="2"/>
  </si>
  <si>
    <t>の防湿措置</t>
    <rPh sb="1" eb="3">
      <t>ボウシツ</t>
    </rPh>
    <rPh sb="3" eb="5">
      <t>ソチ</t>
    </rPh>
    <phoneticPr fontId="2"/>
  </si>
  <si>
    <t>）〕</t>
  </si>
  <si>
    <t>床下換気措置</t>
    <rPh sb="0" eb="2">
      <t>ユカシタ</t>
    </rPh>
    <rPh sb="2" eb="4">
      <t>カンキ</t>
    </rPh>
    <rPh sb="4" eb="6">
      <t>ソチ</t>
    </rPh>
    <phoneticPr fontId="2"/>
  </si>
  <si>
    <t>小屋裏</t>
    <rPh sb="0" eb="2">
      <t>コヤ</t>
    </rPh>
    <rPh sb="2" eb="3">
      <t>ウラ</t>
    </rPh>
    <phoneticPr fontId="2"/>
  </si>
  <si>
    <t>換気</t>
    <rPh sb="0" eb="2">
      <t>カンキ</t>
    </rPh>
    <phoneticPr fontId="2"/>
  </si>
  <si>
    <t>の措置</t>
    <rPh sb="1" eb="3">
      <t>ソチ</t>
    </rPh>
    <phoneticPr fontId="2"/>
  </si>
  <si>
    <t>構造部材等</t>
  </si>
  <si>
    <t>仕上表</t>
    <phoneticPr fontId="2"/>
  </si>
  <si>
    <t>伏図等</t>
    <phoneticPr fontId="2"/>
  </si>
  <si>
    <t>認定書等</t>
  </si>
  <si>
    <t>認定書等活用</t>
    <rPh sb="0" eb="2">
      <t>ニンテイ</t>
    </rPh>
    <rPh sb="2" eb="3">
      <t>ショ</t>
    </rPh>
    <rPh sb="3" eb="4">
      <t>トウ</t>
    </rPh>
    <rPh sb="4" eb="6">
      <t>カツヨウ</t>
    </rPh>
    <phoneticPr fontId="2"/>
  </si>
  <si>
    <t>認定書等の活用(第三面に記入）</t>
    <rPh sb="0" eb="4">
      <t>ニンテイショトウ</t>
    </rPh>
    <rPh sb="5" eb="7">
      <t>カツヨウ</t>
    </rPh>
    <rPh sb="8" eb="9">
      <t>ダイ</t>
    </rPh>
    <rPh sb="9" eb="10">
      <t>サン</t>
    </rPh>
    <rPh sb="10" eb="11">
      <t>メン</t>
    </rPh>
    <rPh sb="12" eb="14">
      <t>キニュウ</t>
    </rPh>
    <phoneticPr fontId="2"/>
  </si>
  <si>
    <t>点検措置</t>
    <rPh sb="0" eb="2">
      <t>テンケン</t>
    </rPh>
    <rPh sb="2" eb="4">
      <t>ソチ</t>
    </rPh>
    <phoneticPr fontId="2"/>
  </si>
  <si>
    <t>床下空間</t>
    <rPh sb="0" eb="2">
      <t>ユカシタ</t>
    </rPh>
    <rPh sb="2" eb="4">
      <t>クウカン</t>
    </rPh>
    <phoneticPr fontId="2"/>
  </si>
  <si>
    <t>床下空間への点検口の設置</t>
    <rPh sb="0" eb="2">
      <t>ユカシタ</t>
    </rPh>
    <rPh sb="2" eb="4">
      <t>クウカン</t>
    </rPh>
    <rPh sb="6" eb="8">
      <t>テンケン</t>
    </rPh>
    <rPh sb="8" eb="9">
      <t>グチ</t>
    </rPh>
    <rPh sb="10" eb="12">
      <t>セッチ</t>
    </rPh>
    <phoneticPr fontId="2"/>
  </si>
  <si>
    <t>区分された床下空間ごとに点検口を設置</t>
    <rPh sb="0" eb="2">
      <t>クブン</t>
    </rPh>
    <rPh sb="5" eb="7">
      <t>ユカシタ</t>
    </rPh>
    <rPh sb="7" eb="9">
      <t>クウカン</t>
    </rPh>
    <rPh sb="12" eb="14">
      <t>テンケン</t>
    </rPh>
    <rPh sb="14" eb="15">
      <t>コウ</t>
    </rPh>
    <rPh sb="16" eb="18">
      <t>セッチ</t>
    </rPh>
    <phoneticPr fontId="2"/>
  </si>
  <si>
    <t>小屋裏空間</t>
    <rPh sb="0" eb="2">
      <t>コヤ</t>
    </rPh>
    <rPh sb="2" eb="3">
      <t>ウラ</t>
    </rPh>
    <rPh sb="3" eb="5">
      <t>クウカン</t>
    </rPh>
    <phoneticPr fontId="2"/>
  </si>
  <si>
    <t>小屋裏空間への点検口の設置</t>
    <rPh sb="0" eb="2">
      <t>コヤ</t>
    </rPh>
    <rPh sb="2" eb="3">
      <t>ウラ</t>
    </rPh>
    <rPh sb="3" eb="5">
      <t>クウカン</t>
    </rPh>
    <rPh sb="7" eb="9">
      <t>テンケン</t>
    </rPh>
    <rPh sb="9" eb="10">
      <t>グチ</t>
    </rPh>
    <rPh sb="11" eb="13">
      <t>セッチ</t>
    </rPh>
    <phoneticPr fontId="2"/>
  </si>
  <si>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2"/>
  </si>
  <si>
    <t>床下空間の</t>
    <rPh sb="0" eb="2">
      <t>ユカシタ</t>
    </rPh>
    <rPh sb="2" eb="4">
      <t>クウカン</t>
    </rPh>
    <phoneticPr fontId="2"/>
  </si>
  <si>
    <t>床下空間の有効高さ　330mm以上</t>
    <rPh sb="0" eb="2">
      <t>ユカシタ</t>
    </rPh>
    <rPh sb="2" eb="4">
      <t>クウカン</t>
    </rPh>
    <rPh sb="5" eb="7">
      <t>ユウコウ</t>
    </rPh>
    <rPh sb="7" eb="8">
      <t>タカ</t>
    </rPh>
    <rPh sb="15" eb="17">
      <t>イジョウ</t>
    </rPh>
    <phoneticPr fontId="2"/>
  </si>
  <si>
    <t>有</t>
    <rPh sb="0" eb="1">
      <t>ア</t>
    </rPh>
    <phoneticPr fontId="14"/>
  </si>
  <si>
    <t>無</t>
    <rPh sb="0" eb="1">
      <t>ナ</t>
    </rPh>
    <phoneticPr fontId="14"/>
  </si>
  <si>
    <t>有効高さ</t>
    <rPh sb="0" eb="2">
      <t>ユウコウ</t>
    </rPh>
    <rPh sb="2" eb="3">
      <t>タカ</t>
    </rPh>
    <phoneticPr fontId="2"/>
  </si>
  <si>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2"/>
  </si>
  <si>
    <t>）]</t>
  </si>
  <si>
    <t>※1　特認、型式、認証を用いる場合は、第三面に認定番号等を記入して下さい。</t>
    <rPh sb="20" eb="21">
      <t>サン</t>
    </rPh>
    <phoneticPr fontId="2"/>
  </si>
  <si>
    <t>設計内容説明書【一戸建ての住宅用（ＲＣ・Ｓ造）】</t>
    <rPh sb="0" eb="2">
      <t>セッケイ</t>
    </rPh>
    <rPh sb="2" eb="4">
      <t>ナイヨウ</t>
    </rPh>
    <rPh sb="4" eb="7">
      <t>セツメイショ</t>
    </rPh>
    <rPh sb="8" eb="11">
      <t>イッコダ</t>
    </rPh>
    <rPh sb="13" eb="15">
      <t>ジュウタク</t>
    </rPh>
    <rPh sb="15" eb="16">
      <t>ヨウ</t>
    </rPh>
    <rPh sb="21" eb="22">
      <t>ゾウ</t>
    </rPh>
    <phoneticPr fontId="2"/>
  </si>
  <si>
    <t>1.構造躯体</t>
    <rPh sb="2" eb="4">
      <t>コウゾウ</t>
    </rPh>
    <rPh sb="4" eb="6">
      <t>クタイ</t>
    </rPh>
    <phoneticPr fontId="2"/>
  </si>
  <si>
    <t>コンクリート</t>
    <phoneticPr fontId="25"/>
  </si>
  <si>
    <t>ＲＣ造等</t>
    <rPh sb="2" eb="3">
      <t>ゾウ</t>
    </rPh>
    <rPh sb="3" eb="4">
      <t>トウ</t>
    </rPh>
    <phoneticPr fontId="2"/>
  </si>
  <si>
    <t>その他</t>
    <rPh sb="1" eb="2">
      <t>タ</t>
    </rPh>
    <phoneticPr fontId="2"/>
  </si>
  <si>
    <t>最小かぶり厚さ</t>
    <rPh sb="0" eb="2">
      <t>サイショウ</t>
    </rPh>
    <phoneticPr fontId="2"/>
  </si>
  <si>
    <t>水セメント比に応じたかぶり厚さを確保</t>
    <rPh sb="0" eb="1">
      <t>ミズ</t>
    </rPh>
    <rPh sb="5" eb="6">
      <t>ヒ</t>
    </rPh>
    <rPh sb="7" eb="8">
      <t>オウ</t>
    </rPh>
    <rPh sb="13" eb="14">
      <t>アツ</t>
    </rPh>
    <rPh sb="16" eb="18">
      <t>カクホ</t>
    </rPh>
    <phoneticPr fontId="2"/>
  </si>
  <si>
    <t>部材の設計</t>
    <rPh sb="0" eb="2">
      <t>ブザイ</t>
    </rPh>
    <rPh sb="3" eb="5">
      <t>セッケイ</t>
    </rPh>
    <phoneticPr fontId="2"/>
  </si>
  <si>
    <t>設計かぶり厚さ</t>
    <rPh sb="0" eb="2">
      <t>セッケイ</t>
    </rPh>
    <rPh sb="5" eb="6">
      <t>アツ</t>
    </rPh>
    <phoneticPr fontId="2"/>
  </si>
  <si>
    <t>施工誤差を考慮した設計かぶり厚さを設定している</t>
    <phoneticPr fontId="2"/>
  </si>
  <si>
    <t>・配筋</t>
    <rPh sb="1" eb="3">
      <t>ハイキン</t>
    </rPh>
    <phoneticPr fontId="2"/>
  </si>
  <si>
    <t>18㎝以下(Fq等が33N/mm2未満)</t>
    <rPh sb="3" eb="5">
      <t>イカ</t>
    </rPh>
    <rPh sb="8" eb="9">
      <t>ナド</t>
    </rPh>
    <rPh sb="17" eb="19">
      <t>ミマン</t>
    </rPh>
    <phoneticPr fontId="2"/>
  </si>
  <si>
    <t>21㎝以下(Fq等が33N/mm2以上)</t>
    <rPh sb="3" eb="5">
      <t>イカ</t>
    </rPh>
    <rPh sb="8" eb="9">
      <t>トウ</t>
    </rPh>
    <rPh sb="17" eb="19">
      <t>イジョウ</t>
    </rPh>
    <phoneticPr fontId="2"/>
  </si>
  <si>
    <t>　注：Ｆｑ等：JASS５における品質基準強度、又は同等の基準強度を示す</t>
    <phoneticPr fontId="2"/>
  </si>
  <si>
    <t>kg/m3 以下</t>
    <phoneticPr fontId="2"/>
  </si>
  <si>
    <t>4～6</t>
    <phoneticPr fontId="2"/>
  </si>
  <si>
    <t>%</t>
    <phoneticPr fontId="2"/>
  </si>
  <si>
    <t>小屋裏換気</t>
    <rPh sb="0" eb="3">
      <t>コヤウラ</t>
    </rPh>
    <rPh sb="3" eb="5">
      <t>カンキ</t>
    </rPh>
    <phoneticPr fontId="2"/>
  </si>
  <si>
    <t>小屋裏換気の</t>
    <rPh sb="0" eb="5">
      <t>コヤウラカンキ</t>
    </rPh>
    <phoneticPr fontId="2"/>
  </si>
  <si>
    <t>措置</t>
    <rPh sb="0" eb="2">
      <t>ソチ</t>
    </rPh>
    <phoneticPr fontId="2"/>
  </si>
  <si>
    <t>床下空間の</t>
    <rPh sb="0" eb="2">
      <t>ユカシタ</t>
    </rPh>
    <rPh sb="2" eb="4">
      <t>クウカン</t>
    </rPh>
    <phoneticPr fontId="25"/>
  </si>
  <si>
    <t>有効高さ</t>
    <rPh sb="0" eb="2">
      <t>ユウコウ</t>
    </rPh>
    <rPh sb="2" eb="3">
      <t>タカ</t>
    </rPh>
    <phoneticPr fontId="25"/>
  </si>
  <si>
    <t>設計内容説明書【一戸建ての住宅用】</t>
    <rPh sb="0" eb="2">
      <t>セッケイ</t>
    </rPh>
    <rPh sb="2" eb="4">
      <t>ナイヨウ</t>
    </rPh>
    <rPh sb="4" eb="7">
      <t>セツメイショ</t>
    </rPh>
    <rPh sb="8" eb="11">
      <t>イッコダ</t>
    </rPh>
    <rPh sb="13" eb="15">
      <t>ジュウタク</t>
    </rPh>
    <rPh sb="15" eb="16">
      <t>ヨウ</t>
    </rPh>
    <phoneticPr fontId="2"/>
  </si>
  <si>
    <t>（第二面）</t>
    <rPh sb="2" eb="3">
      <t>ニ</t>
    </rPh>
    <phoneticPr fontId="10"/>
  </si>
  <si>
    <t>評価方法</t>
    <rPh sb="0" eb="2">
      <t>ヒョウカ</t>
    </rPh>
    <rPh sb="2" eb="4">
      <t>ホウホウ</t>
    </rPh>
    <phoneticPr fontId="2"/>
  </si>
  <si>
    <t>地震力及び</t>
    <rPh sb="0" eb="2">
      <t>ジシン</t>
    </rPh>
    <rPh sb="2" eb="3">
      <t>リョク</t>
    </rPh>
    <rPh sb="3" eb="4">
      <t>オヨ</t>
    </rPh>
    <phoneticPr fontId="2"/>
  </si>
  <si>
    <r>
      <t>壁量計算による</t>
    </r>
    <r>
      <rPr>
        <sz val="6"/>
        <rFont val="BIZ UD明朝 Medium"/>
        <family val="1"/>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2"/>
  </si>
  <si>
    <t>伏図</t>
    <rPh sb="0" eb="1">
      <t>フ</t>
    </rPh>
    <rPh sb="1" eb="2">
      <t>ズ</t>
    </rPh>
    <phoneticPr fontId="2"/>
  </si>
  <si>
    <t>耐震性</t>
    <rPh sb="0" eb="2">
      <t>タイシン</t>
    </rPh>
    <rPh sb="2" eb="3">
      <t>セイ</t>
    </rPh>
    <phoneticPr fontId="2"/>
  </si>
  <si>
    <t>基準によ</t>
    <phoneticPr fontId="2"/>
  </si>
  <si>
    <t>風圧力</t>
    <rPh sb="0" eb="1">
      <t>フウ</t>
    </rPh>
    <rPh sb="1" eb="3">
      <t>アツリョク</t>
    </rPh>
    <phoneticPr fontId="2"/>
  </si>
  <si>
    <t>る場合</t>
    <phoneticPr fontId="2"/>
  </si>
  <si>
    <t>木造</t>
    <rPh sb="0" eb="1">
      <t>モクゾウ</t>
    </rPh>
    <phoneticPr fontId="2"/>
  </si>
  <si>
    <t>長期・確認書への記載</t>
    <rPh sb="0" eb="2">
      <t>チョウキ</t>
    </rPh>
    <rPh sb="3" eb="6">
      <t>カクニンショ</t>
    </rPh>
    <rPh sb="8" eb="10">
      <t>キサイ</t>
    </rPh>
    <phoneticPr fontId="2"/>
  </si>
  <si>
    <t>等級2</t>
    <rPh sb="0" eb="2">
      <t>トウキュウ</t>
    </rPh>
    <phoneticPr fontId="10"/>
  </si>
  <si>
    <t>等級3</t>
    <rPh sb="0" eb="2">
      <t>トウキュウ</t>
    </rPh>
    <phoneticPr fontId="10"/>
  </si>
  <si>
    <t>認定書等の活用(第三面に記入）</t>
    <rPh sb="0" eb="4">
      <t>ニンテイショトウ</t>
    </rPh>
    <rPh sb="5" eb="7">
      <t>カツヨウ</t>
    </rPh>
    <rPh sb="8" eb="9">
      <t>ダイ</t>
    </rPh>
    <rPh sb="9" eb="10">
      <t>３</t>
    </rPh>
    <rPh sb="10" eb="11">
      <t>メン</t>
    </rPh>
    <rPh sb="12" eb="14">
      <t>キニュウ</t>
    </rPh>
    <phoneticPr fontId="2"/>
  </si>
  <si>
    <t>変形の</t>
    <rPh sb="0" eb="2">
      <t>ヘンケイ</t>
    </rPh>
    <phoneticPr fontId="2"/>
  </si>
  <si>
    <t>安全限界変</t>
    <rPh sb="0" eb="2">
      <t>アンゼン</t>
    </rPh>
    <rPh sb="2" eb="4">
      <t>ゲンカイ</t>
    </rPh>
    <rPh sb="4" eb="5">
      <t>ヘン</t>
    </rPh>
    <phoneticPr fontId="10"/>
  </si>
  <si>
    <t>限界耐力計算による</t>
    <rPh sb="0" eb="2">
      <t>ゲンカイ</t>
    </rPh>
    <rPh sb="2" eb="4">
      <t>タイリョク</t>
    </rPh>
    <rPh sb="4" eb="6">
      <t>ケイサン</t>
    </rPh>
    <phoneticPr fontId="2"/>
  </si>
  <si>
    <t>確認</t>
    <phoneticPr fontId="16"/>
  </si>
  <si>
    <t>形の検討</t>
    <rPh sb="2" eb="4">
      <t>ケントウ</t>
    </rPh>
    <phoneticPr fontId="10"/>
  </si>
  <si>
    <t>各階の安全限界変形の基準に適合</t>
    <rPh sb="0" eb="2">
      <t>カクカイ</t>
    </rPh>
    <rPh sb="3" eb="5">
      <t>アンゼン</t>
    </rPh>
    <rPh sb="5" eb="7">
      <t>ゲンカイ</t>
    </rPh>
    <rPh sb="7" eb="9">
      <t>ヘンケイ</t>
    </rPh>
    <rPh sb="10" eb="12">
      <t>キジュン</t>
    </rPh>
    <rPh sb="13" eb="15">
      <t>テキゴウ</t>
    </rPh>
    <phoneticPr fontId="2"/>
  </si>
  <si>
    <t>免震建築</t>
    <rPh sb="0" eb="1">
      <t>メン</t>
    </rPh>
    <rPh sb="1" eb="2">
      <t>シン</t>
    </rPh>
    <rPh sb="2" eb="4">
      <t>ケンチク</t>
    </rPh>
    <phoneticPr fontId="2"/>
  </si>
  <si>
    <t>免震建築物</t>
  </si>
  <si>
    <t>物の基準</t>
    <rPh sb="2" eb="4">
      <t>キジュン</t>
    </rPh>
    <phoneticPr fontId="2"/>
  </si>
  <si>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2"/>
  </si>
  <si>
    <t>による場</t>
    <phoneticPr fontId="2"/>
  </si>
  <si>
    <t>合</t>
    <phoneticPr fontId="2"/>
  </si>
  <si>
    <t>構造躯体</t>
    <rPh sb="0" eb="4">
      <t>コウゾウクタイ</t>
    </rPh>
    <phoneticPr fontId="2"/>
  </si>
  <si>
    <t>維持管理・</t>
    <rPh sb="0" eb="2">
      <t>イジ</t>
    </rPh>
    <rPh sb="2" eb="4">
      <t>カンリ</t>
    </rPh>
    <phoneticPr fontId="2"/>
  </si>
  <si>
    <t>更新の容易</t>
    <rPh sb="0" eb="2">
      <t>コウシン</t>
    </rPh>
    <rPh sb="3" eb="5">
      <t>ヨウイ</t>
    </rPh>
    <phoneticPr fontId="2"/>
  </si>
  <si>
    <t>地中埋設管</t>
    <rPh sb="0" eb="2">
      <t>チチュウ</t>
    </rPh>
    <phoneticPr fontId="2"/>
  </si>
  <si>
    <t>性</t>
  </si>
  <si>
    <t>専用排水管</t>
    <rPh sb="0" eb="2">
      <t>センヨウ</t>
    </rPh>
    <phoneticPr fontId="2"/>
  </si>
  <si>
    <t>配管点検口</t>
    <rPh sb="0" eb="2">
      <t>ハイカン</t>
    </rPh>
    <phoneticPr fontId="2"/>
  </si>
  <si>
    <t>設計内容説明書【一戸建ての住宅用】</t>
    <phoneticPr fontId="2"/>
  </si>
  <si>
    <t>長期優良住宅認定に係る確認審査</t>
    <rPh sb="11" eb="13">
      <t>カクニン</t>
    </rPh>
    <phoneticPr fontId="16"/>
  </si>
  <si>
    <t>５.</t>
    <phoneticPr fontId="16"/>
  </si>
  <si>
    <t>断熱等性能</t>
    <rPh sb="0" eb="1">
      <t>ダン</t>
    </rPh>
    <rPh sb="1" eb="2">
      <t>ネツ</t>
    </rPh>
    <rPh sb="2" eb="3">
      <t>トウ</t>
    </rPh>
    <phoneticPr fontId="2"/>
  </si>
  <si>
    <t>適用する計算</t>
    <rPh sb="0" eb="2">
      <t>テキヨウ</t>
    </rPh>
    <rPh sb="4" eb="6">
      <t>ケイサン</t>
    </rPh>
    <phoneticPr fontId="2"/>
  </si>
  <si>
    <t>省エネルギー</t>
    <rPh sb="0" eb="1">
      <t>ショウ</t>
    </rPh>
    <phoneticPr fontId="22"/>
  </si>
  <si>
    <t>等級</t>
    <rPh sb="1" eb="2">
      <t>トウキュウ</t>
    </rPh>
    <phoneticPr fontId="2"/>
  </si>
  <si>
    <t>方法等</t>
    <rPh sb="0" eb="3">
      <t>ホウホウトウ</t>
    </rPh>
    <phoneticPr fontId="2"/>
  </si>
  <si>
    <t>対策</t>
    <phoneticPr fontId="16"/>
  </si>
  <si>
    <t>等級4</t>
    <rPh sb="0" eb="2">
      <t>トウキュウ</t>
    </rPh>
    <phoneticPr fontId="10"/>
  </si>
  <si>
    <t>地域</t>
    <phoneticPr fontId="2"/>
  </si>
  <si>
    <t>建築主判断基準又は本則の適用の場合</t>
    <rPh sb="0" eb="2">
      <t>ケンチク</t>
    </rPh>
    <rPh sb="2" eb="3">
      <t>ヌシ</t>
    </rPh>
    <rPh sb="3" eb="5">
      <t>ハンダン</t>
    </rPh>
    <rPh sb="5" eb="7">
      <t>キジュン</t>
    </rPh>
    <rPh sb="7" eb="8">
      <t>マタ</t>
    </rPh>
    <rPh sb="9" eb="11">
      <t>ホンソク</t>
    </rPh>
    <rPh sb="12" eb="14">
      <t>テキヨウ</t>
    </rPh>
    <rPh sb="15" eb="17">
      <t>バアイ</t>
    </rPh>
    <phoneticPr fontId="2"/>
  </si>
  <si>
    <t>外皮平均熱貫</t>
    <phoneticPr fontId="2"/>
  </si>
  <si>
    <t>外皮平均熱貫流率（UA)の</t>
  </si>
  <si>
    <t>流率</t>
    <rPh sb="0" eb="1">
      <t>リュウ</t>
    </rPh>
    <rPh sb="1" eb="2">
      <t>リツ</t>
    </rPh>
    <phoneticPr fontId="2"/>
  </si>
  <si>
    <t>基準に適合</t>
  </si>
  <si>
    <t xml:space="preserve">冷房期の平均
</t>
    <phoneticPr fontId="2"/>
  </si>
  <si>
    <t>冷房期の平均日射熱取得率（ηA)の</t>
  </si>
  <si>
    <t>日射熱取得率</t>
    <phoneticPr fontId="2"/>
  </si>
  <si>
    <t>基準値に適合</t>
  </si>
  <si>
    <t>附則の適用</t>
    <rPh sb="0" eb="2">
      <t>フソク</t>
    </rPh>
    <rPh sb="3" eb="4">
      <t>テキ</t>
    </rPh>
    <phoneticPr fontId="2"/>
  </si>
  <si>
    <t>躯体</t>
  </si>
  <si>
    <t>の場合</t>
    <phoneticPr fontId="2"/>
  </si>
  <si>
    <t>熱抵抗の基準を適用</t>
  </si>
  <si>
    <t>開口部</t>
  </si>
  <si>
    <t>結露防止対策</t>
    <rPh sb="0" eb="2">
      <t>ケツロ</t>
    </rPh>
    <rPh sb="2" eb="4">
      <t>ボウシ</t>
    </rPh>
    <phoneticPr fontId="2"/>
  </si>
  <si>
    <t>無</t>
    <phoneticPr fontId="2"/>
  </si>
  <si>
    <t>防湿層の設置</t>
    <rPh sb="0" eb="2">
      <t>ボウシツ</t>
    </rPh>
    <rPh sb="2" eb="3">
      <t>ソウ</t>
    </rPh>
    <phoneticPr fontId="2"/>
  </si>
  <si>
    <t>除外規定適用（下表緩和規定等適用表に記入）</t>
    <rPh sb="0" eb="2">
      <t>ジョガイ</t>
    </rPh>
    <rPh sb="2" eb="4">
      <t>キテイ</t>
    </rPh>
    <rPh sb="4" eb="6">
      <t>テキヨウ</t>
    </rPh>
    <phoneticPr fontId="2"/>
  </si>
  <si>
    <t>通気層の設置</t>
    <rPh sb="0" eb="2">
      <t>ツウキ</t>
    </rPh>
    <rPh sb="2" eb="3">
      <t>ソウ</t>
    </rPh>
    <phoneticPr fontId="2"/>
  </si>
  <si>
    <t xml:space="preserve">緩和規定・除外
</t>
    <rPh sb="0" eb="2">
      <t>カンワ</t>
    </rPh>
    <rPh sb="2" eb="4">
      <t>キテイ</t>
    </rPh>
    <phoneticPr fontId="2"/>
  </si>
  <si>
    <t>規定適用表</t>
    <phoneticPr fontId="2"/>
  </si>
  <si>
    <t xml:space="preserve">通気層
</t>
    <phoneticPr fontId="2"/>
  </si>
  <si>
    <t>防風層</t>
    <phoneticPr fontId="2"/>
  </si>
  <si>
    <t>別記様式1号</t>
    <rPh sb="0" eb="2">
      <t>ベッキ</t>
    </rPh>
    <rPh sb="2" eb="4">
      <t>ヨウシキ</t>
    </rPh>
    <rPh sb="5" eb="6">
      <t>ゴウ</t>
    </rPh>
    <phoneticPr fontId="18"/>
  </si>
  <si>
    <t>低炭素建築物新築等計画に係る技術的審査依頼書</t>
    <rPh sb="0" eb="3">
      <t>テイタンソ</t>
    </rPh>
    <rPh sb="3" eb="6">
      <t>ケンチクブツ</t>
    </rPh>
    <rPh sb="6" eb="8">
      <t>シンチク</t>
    </rPh>
    <rPh sb="8" eb="9">
      <t>トウ</t>
    </rPh>
    <rPh sb="9" eb="11">
      <t>ケイカク</t>
    </rPh>
    <rPh sb="12" eb="13">
      <t>カカワ</t>
    </rPh>
    <rPh sb="14" eb="17">
      <t>ギジュツテキ</t>
    </rPh>
    <rPh sb="17" eb="19">
      <t>シンサ</t>
    </rPh>
    <rPh sb="19" eb="22">
      <t>イライショ</t>
    </rPh>
    <phoneticPr fontId="18"/>
  </si>
  <si>
    <t>一般財団法人ベターリビング</t>
    <rPh sb="0" eb="6">
      <t>イッパン</t>
    </rPh>
    <phoneticPr fontId="18"/>
  </si>
  <si>
    <t>年</t>
    <rPh sb="0" eb="1">
      <t>ネン</t>
    </rPh>
    <phoneticPr fontId="18"/>
  </si>
  <si>
    <t>月</t>
    <rPh sb="0" eb="1">
      <t>ツキ</t>
    </rPh>
    <phoneticPr fontId="18"/>
  </si>
  <si>
    <t>日</t>
    <rPh sb="0" eb="1">
      <t>ニチ</t>
    </rPh>
    <phoneticPr fontId="18"/>
  </si>
  <si>
    <t>理事長　井上 俊之　様</t>
    <rPh sb="0" eb="3">
      <t>リジチョウ</t>
    </rPh>
    <rPh sb="4" eb="6">
      <t>イノウエ</t>
    </rPh>
    <rPh sb="7" eb="9">
      <t>トシユキ</t>
    </rPh>
    <rPh sb="10" eb="11">
      <t>サマ</t>
    </rPh>
    <phoneticPr fontId="18"/>
  </si>
  <si>
    <t>依頼者の住所又は主たる事務所の所在地</t>
    <rPh sb="0" eb="3">
      <t>イライシャ</t>
    </rPh>
    <rPh sb="4" eb="6">
      <t>ジュウショ</t>
    </rPh>
    <rPh sb="6" eb="7">
      <t>マタ</t>
    </rPh>
    <rPh sb="8" eb="9">
      <t>シュ</t>
    </rPh>
    <rPh sb="11" eb="13">
      <t>ジム</t>
    </rPh>
    <rPh sb="13" eb="14">
      <t>ショ</t>
    </rPh>
    <rPh sb="15" eb="18">
      <t>ショザイチ</t>
    </rPh>
    <phoneticPr fontId="18"/>
  </si>
  <si>
    <t>依頼者の氏名又は名称</t>
    <rPh sb="0" eb="3">
      <t>イライシャ</t>
    </rPh>
    <rPh sb="4" eb="6">
      <t>シメイ</t>
    </rPh>
    <rPh sb="6" eb="7">
      <t>マタ</t>
    </rPh>
    <rPh sb="8" eb="10">
      <t>メイショウ</t>
    </rPh>
    <phoneticPr fontId="17"/>
  </si>
  <si>
    <t>代理者の住所又は主たる事務所の所在地</t>
    <rPh sb="0" eb="2">
      <t>ダイリ</t>
    </rPh>
    <rPh sb="2" eb="3">
      <t>シャ</t>
    </rPh>
    <rPh sb="4" eb="6">
      <t>ジュウショ</t>
    </rPh>
    <rPh sb="6" eb="7">
      <t>マタ</t>
    </rPh>
    <rPh sb="8" eb="9">
      <t>シュ</t>
    </rPh>
    <rPh sb="11" eb="13">
      <t>ジム</t>
    </rPh>
    <rPh sb="13" eb="14">
      <t>ショ</t>
    </rPh>
    <rPh sb="15" eb="18">
      <t>ショザイチ</t>
    </rPh>
    <phoneticPr fontId="17"/>
  </si>
  <si>
    <t>代理者の役職・氏名又は名称</t>
    <rPh sb="0" eb="2">
      <t>ダイリ</t>
    </rPh>
    <rPh sb="2" eb="3">
      <t>シャ</t>
    </rPh>
    <rPh sb="4" eb="6">
      <t>ヤクショク</t>
    </rPh>
    <rPh sb="7" eb="9">
      <t>シメイ</t>
    </rPh>
    <rPh sb="9" eb="10">
      <t>マタ</t>
    </rPh>
    <rPh sb="11" eb="13">
      <t>メイショウ</t>
    </rPh>
    <phoneticPr fontId="17"/>
  </si>
  <si>
    <t xml:space="preserve">  低炭素建築物新築等計画に係る技術的審査業務規程に基づき、都市の低炭素化の促進に関する法律第54条第1項の認定基準のうち、以下に掲げる基準への適合性について技術的審査を依頼します。この依頼書及び提出図書に記載の事項は、事実に相違ありません。</t>
    <rPh sb="2" eb="3">
      <t>テイ</t>
    </rPh>
    <rPh sb="3" eb="5">
      <t>タンソ</t>
    </rPh>
    <rPh sb="5" eb="7">
      <t>ケンチク</t>
    </rPh>
    <rPh sb="7" eb="8">
      <t>ブツ</t>
    </rPh>
    <rPh sb="8" eb="10">
      <t>シンチク</t>
    </rPh>
    <rPh sb="10" eb="11">
      <t>トウ</t>
    </rPh>
    <rPh sb="11" eb="13">
      <t>ケイカク</t>
    </rPh>
    <rPh sb="14" eb="15">
      <t>カカワ</t>
    </rPh>
    <rPh sb="16" eb="19">
      <t>ギジュツテキ</t>
    </rPh>
    <rPh sb="19" eb="21">
      <t>シンサ</t>
    </rPh>
    <rPh sb="21" eb="23">
      <t>ギョウム</t>
    </rPh>
    <rPh sb="23" eb="25">
      <t>キテイ</t>
    </rPh>
    <rPh sb="26" eb="27">
      <t>モト</t>
    </rPh>
    <rPh sb="30" eb="32">
      <t>トシ</t>
    </rPh>
    <rPh sb="33" eb="36">
      <t>テイタンソ</t>
    </rPh>
    <rPh sb="36" eb="37">
      <t>カ</t>
    </rPh>
    <rPh sb="38" eb="40">
      <t>ソクシン</t>
    </rPh>
    <rPh sb="41" eb="42">
      <t>カン</t>
    </rPh>
    <rPh sb="44" eb="46">
      <t>ホウリツ</t>
    </rPh>
    <rPh sb="46" eb="47">
      <t>ダイ</t>
    </rPh>
    <rPh sb="49" eb="50">
      <t>ジョウ</t>
    </rPh>
    <rPh sb="50" eb="51">
      <t>ダイ</t>
    </rPh>
    <rPh sb="52" eb="53">
      <t>コウ</t>
    </rPh>
    <rPh sb="54" eb="56">
      <t>ニンテイ</t>
    </rPh>
    <rPh sb="56" eb="58">
      <t>キジュン</t>
    </rPh>
    <rPh sb="62" eb="64">
      <t>イカ</t>
    </rPh>
    <rPh sb="65" eb="66">
      <t>カカ</t>
    </rPh>
    <rPh sb="68" eb="70">
      <t>キジュン</t>
    </rPh>
    <rPh sb="72" eb="75">
      <t>テキゴウセイ</t>
    </rPh>
    <rPh sb="79" eb="82">
      <t>ギジュツテキ</t>
    </rPh>
    <rPh sb="82" eb="84">
      <t>シンサ</t>
    </rPh>
    <rPh sb="85" eb="87">
      <t>イライ</t>
    </rPh>
    <rPh sb="93" eb="96">
      <t>イライショ</t>
    </rPh>
    <rPh sb="96" eb="97">
      <t>オヨ</t>
    </rPh>
    <rPh sb="98" eb="100">
      <t>テイシュツ</t>
    </rPh>
    <rPh sb="100" eb="102">
      <t>トショ</t>
    </rPh>
    <rPh sb="103" eb="105">
      <t>キサイ</t>
    </rPh>
    <rPh sb="106" eb="108">
      <t>ジコウ</t>
    </rPh>
    <rPh sb="110" eb="112">
      <t>ジジツ</t>
    </rPh>
    <rPh sb="113" eb="115">
      <t>ソウイ</t>
    </rPh>
    <phoneticPr fontId="18"/>
  </si>
  <si>
    <t>記</t>
    <rPh sb="0" eb="1">
      <t>キ</t>
    </rPh>
    <phoneticPr fontId="18"/>
  </si>
  <si>
    <t>【技術的審査を依頼する認定基準】</t>
    <rPh sb="1" eb="4">
      <t>ギジュツテキ</t>
    </rPh>
    <rPh sb="4" eb="6">
      <t>シンサ</t>
    </rPh>
    <rPh sb="7" eb="9">
      <t>イライ</t>
    </rPh>
    <rPh sb="11" eb="13">
      <t>ニンテイ</t>
    </rPh>
    <rPh sb="13" eb="15">
      <t>キジュン</t>
    </rPh>
    <phoneticPr fontId="18"/>
  </si>
  <si>
    <t>法第54条第1項第1号関係</t>
    <phoneticPr fontId="2"/>
  </si>
  <si>
    <t>外壁、窓等を通じて熱の損失の防止に関する基準</t>
  </si>
  <si>
    <t>外壁、窓等を通じて熱の損失の防止に関する基準</t>
    <phoneticPr fontId="2"/>
  </si>
  <si>
    <t>一次エネルギー消費量に関する基準</t>
  </si>
  <si>
    <t>一次エネルギー消費量に関する基準</t>
    <phoneticPr fontId="2"/>
  </si>
  <si>
    <t>その他の基準</t>
  </si>
  <si>
    <t>その他の基準</t>
    <phoneticPr fontId="2"/>
  </si>
  <si>
    <t>法第54条第1項第2号関係（基本方針）</t>
  </si>
  <si>
    <t>法第54条第1項第2号関係（基本方針）</t>
    <phoneticPr fontId="2"/>
  </si>
  <si>
    <t>法第54条第1項第3号関係（資金計画）</t>
  </si>
  <si>
    <t>法第54条第1項第3号関係（資金計画）</t>
    <phoneticPr fontId="2"/>
  </si>
  <si>
    <t>【建築物の位置（地名地番）】</t>
    <rPh sb="1" eb="4">
      <t>ケンチクブツ</t>
    </rPh>
    <rPh sb="5" eb="7">
      <t>イチ</t>
    </rPh>
    <rPh sb="8" eb="10">
      <t>チメイ</t>
    </rPh>
    <rPh sb="10" eb="12">
      <t>チバン</t>
    </rPh>
    <phoneticPr fontId="18"/>
  </si>
  <si>
    <t>←空欄時削除</t>
    <rPh sb="1" eb="3">
      <t>クウラン</t>
    </rPh>
    <rPh sb="3" eb="4">
      <t>ジ</t>
    </rPh>
    <rPh sb="4" eb="6">
      <t>サクジョ</t>
    </rPh>
    <phoneticPr fontId="2"/>
  </si>
  <si>
    <t>【建築物の名称】</t>
    <rPh sb="1" eb="4">
      <t>ケンチクブツ</t>
    </rPh>
    <rPh sb="5" eb="7">
      <t>メイショウ</t>
    </rPh>
    <phoneticPr fontId="18"/>
  </si>
  <si>
    <t>【市街化区域等】</t>
    <rPh sb="1" eb="3">
      <t>シガイ</t>
    </rPh>
    <rPh sb="3" eb="4">
      <t>カ</t>
    </rPh>
    <rPh sb="4" eb="6">
      <t>クイキ</t>
    </rPh>
    <rPh sb="6" eb="7">
      <t>トウ</t>
    </rPh>
    <phoneticPr fontId="18"/>
  </si>
  <si>
    <t>市街化区域</t>
    <phoneticPr fontId="2"/>
  </si>
  <si>
    <t>【建築物の用途】</t>
    <rPh sb="1" eb="4">
      <t>ケンチクブツ</t>
    </rPh>
    <rPh sb="5" eb="7">
      <t>ヨウト</t>
    </rPh>
    <phoneticPr fontId="18"/>
  </si>
  <si>
    <t>非住宅建築物</t>
    <phoneticPr fontId="2"/>
  </si>
  <si>
    <t>複合建築物</t>
    <phoneticPr fontId="2"/>
  </si>
  <si>
    <t>【建築物の工事種別】</t>
    <rPh sb="1" eb="4">
      <t>ケンチクブツ</t>
    </rPh>
    <rPh sb="5" eb="7">
      <t>コウジ</t>
    </rPh>
    <rPh sb="7" eb="9">
      <t>シュベツ</t>
    </rPh>
    <phoneticPr fontId="18"/>
  </si>
  <si>
    <t>増築</t>
    <rPh sb="0" eb="2">
      <t>ゾウチク</t>
    </rPh>
    <phoneticPr fontId="2"/>
  </si>
  <si>
    <t>改築</t>
    <rPh sb="0" eb="2">
      <t>カイチク</t>
    </rPh>
    <phoneticPr fontId="2"/>
  </si>
  <si>
    <t>修繕又は模様替</t>
    <rPh sb="0" eb="2">
      <t>シュウゼン</t>
    </rPh>
    <rPh sb="2" eb="3">
      <t>マタ</t>
    </rPh>
    <rPh sb="4" eb="7">
      <t>モヨウガ</t>
    </rPh>
    <phoneticPr fontId="2"/>
  </si>
  <si>
    <t>空気調和設備等の設置</t>
    <phoneticPr fontId="2"/>
  </si>
  <si>
    <t>空気調和設備等の改修</t>
    <phoneticPr fontId="2"/>
  </si>
  <si>
    <t>【申請の対象とする範囲】</t>
    <rPh sb="1" eb="3">
      <t>シンセイ</t>
    </rPh>
    <rPh sb="4" eb="6">
      <t>タイショウ</t>
    </rPh>
    <rPh sb="9" eb="11">
      <t>ハンイ</t>
    </rPh>
    <phoneticPr fontId="18"/>
  </si>
  <si>
    <t>建築物全体</t>
    <phoneticPr fontId="2"/>
  </si>
  <si>
    <t>住戸の部分のみ</t>
    <phoneticPr fontId="2"/>
  </si>
  <si>
    <t>建築物全体及び住戸の部分</t>
    <phoneticPr fontId="2"/>
  </si>
  <si>
    <t>【認定申請先の所管行政庁名】</t>
    <rPh sb="1" eb="3">
      <t>ニンテイ</t>
    </rPh>
    <rPh sb="3" eb="5">
      <t>シンセイ</t>
    </rPh>
    <rPh sb="5" eb="6">
      <t>サキ</t>
    </rPh>
    <rPh sb="7" eb="9">
      <t>ショカン</t>
    </rPh>
    <rPh sb="9" eb="12">
      <t>ギョウセイチョウ</t>
    </rPh>
    <rPh sb="12" eb="13">
      <t>メイ</t>
    </rPh>
    <phoneticPr fontId="18"/>
  </si>
  <si>
    <t>【認定申請予定日】</t>
    <rPh sb="1" eb="3">
      <t>ニンテイ</t>
    </rPh>
    <rPh sb="3" eb="5">
      <t>シンセイ</t>
    </rPh>
    <rPh sb="5" eb="8">
      <t>ヨテイビ</t>
    </rPh>
    <phoneticPr fontId="18"/>
  </si>
  <si>
    <t>【その他の申請】</t>
    <rPh sb="3" eb="4">
      <t>タ</t>
    </rPh>
    <rPh sb="5" eb="7">
      <t>シンセイ</t>
    </rPh>
    <phoneticPr fontId="18"/>
  </si>
  <si>
    <t>長期優良住宅建築等計画に係る確認申請</t>
    <phoneticPr fontId="2"/>
  </si>
  <si>
    <t>※受付欄</t>
    <rPh sb="1" eb="3">
      <t>ウケツケ</t>
    </rPh>
    <rPh sb="3" eb="4">
      <t>ラン</t>
    </rPh>
    <phoneticPr fontId="18"/>
  </si>
  <si>
    <t>※料金欄</t>
    <rPh sb="1" eb="3">
      <t>リョウキン</t>
    </rPh>
    <rPh sb="3" eb="4">
      <t>ラン</t>
    </rPh>
    <phoneticPr fontId="18"/>
  </si>
  <si>
    <t>号</t>
    <rPh sb="0" eb="1">
      <t>ゴウ</t>
    </rPh>
    <phoneticPr fontId="18"/>
  </si>
  <si>
    <t>依頼受理者</t>
    <rPh sb="0" eb="2">
      <t>イライ</t>
    </rPh>
    <rPh sb="2" eb="4">
      <t>ジュリ</t>
    </rPh>
    <rPh sb="4" eb="5">
      <t>シャ</t>
    </rPh>
    <phoneticPr fontId="18"/>
  </si>
  <si>
    <t>別記様式1-2号</t>
    <phoneticPr fontId="2"/>
  </si>
  <si>
    <t>低炭素建築物新築等計画の変更に係る技術的審査依頼書</t>
    <rPh sb="0" eb="3">
      <t>テイタンソ</t>
    </rPh>
    <rPh sb="3" eb="6">
      <t>ケンチクブツ</t>
    </rPh>
    <rPh sb="6" eb="8">
      <t>シンチク</t>
    </rPh>
    <rPh sb="8" eb="9">
      <t>トウ</t>
    </rPh>
    <rPh sb="9" eb="11">
      <t>ケイカク</t>
    </rPh>
    <rPh sb="12" eb="14">
      <t>ヘンコウ</t>
    </rPh>
    <rPh sb="15" eb="16">
      <t>カカワ</t>
    </rPh>
    <rPh sb="17" eb="20">
      <t>ギジュツテキ</t>
    </rPh>
    <rPh sb="20" eb="22">
      <t>シンサ</t>
    </rPh>
    <rPh sb="22" eb="25">
      <t>イライショ</t>
    </rPh>
    <phoneticPr fontId="18"/>
  </si>
  <si>
    <t>長期優良住宅の技術的審査</t>
    <phoneticPr fontId="2"/>
  </si>
  <si>
    <t xml:space="preserve">  低炭素建築物新築等計画に係る技術的審査業務規程第6条に基づき、技術的審査を依頼します。この依頼書及び提出図書に記載の事項は、事実に相違ありません。</t>
    <rPh sb="2" eb="3">
      <t>テイ</t>
    </rPh>
    <rPh sb="3" eb="5">
      <t>タンソ</t>
    </rPh>
    <rPh sb="5" eb="7">
      <t>ケンチク</t>
    </rPh>
    <rPh sb="7" eb="8">
      <t>ブツ</t>
    </rPh>
    <rPh sb="8" eb="10">
      <t>シンチク</t>
    </rPh>
    <rPh sb="10" eb="11">
      <t>トウ</t>
    </rPh>
    <rPh sb="11" eb="13">
      <t>ケイカク</t>
    </rPh>
    <rPh sb="14" eb="15">
      <t>カカワ</t>
    </rPh>
    <rPh sb="16" eb="19">
      <t>ギジュツテキ</t>
    </rPh>
    <rPh sb="19" eb="21">
      <t>シンサ</t>
    </rPh>
    <rPh sb="21" eb="23">
      <t>ギョウム</t>
    </rPh>
    <rPh sb="23" eb="25">
      <t>キテイ</t>
    </rPh>
    <rPh sb="25" eb="26">
      <t>ダイ</t>
    </rPh>
    <rPh sb="27" eb="28">
      <t>ジョウ</t>
    </rPh>
    <rPh sb="29" eb="30">
      <t>モト</t>
    </rPh>
    <rPh sb="33" eb="36">
      <t>ギジュツテキ</t>
    </rPh>
    <rPh sb="36" eb="38">
      <t>シンサ</t>
    </rPh>
    <rPh sb="39" eb="41">
      <t>イライ</t>
    </rPh>
    <rPh sb="47" eb="50">
      <t>イライショ</t>
    </rPh>
    <rPh sb="50" eb="51">
      <t>オヨ</t>
    </rPh>
    <rPh sb="52" eb="54">
      <t>テイシュツ</t>
    </rPh>
    <rPh sb="54" eb="56">
      <t>トショ</t>
    </rPh>
    <rPh sb="57" eb="59">
      <t>キサイ</t>
    </rPh>
    <rPh sb="60" eb="62">
      <t>ジコウ</t>
    </rPh>
    <rPh sb="64" eb="66">
      <t>ジジツ</t>
    </rPh>
    <rPh sb="67" eb="69">
      <t>ソウイ</t>
    </rPh>
    <phoneticPr fontId="18"/>
  </si>
  <si>
    <t>【計画を変更する建築物の適合証】</t>
    <rPh sb="1" eb="3">
      <t>ケイカク</t>
    </rPh>
    <rPh sb="4" eb="6">
      <t>ヘンコウ</t>
    </rPh>
    <rPh sb="8" eb="11">
      <t>ケンチクブツ</t>
    </rPh>
    <rPh sb="12" eb="14">
      <t>テキゴウ</t>
    </rPh>
    <rPh sb="14" eb="15">
      <t>ショウ</t>
    </rPh>
    <phoneticPr fontId="18"/>
  </si>
  <si>
    <t>　1.適合証交付番号</t>
    <rPh sb="3" eb="5">
      <t>テキゴウ</t>
    </rPh>
    <rPh sb="5" eb="6">
      <t>ショウ</t>
    </rPh>
    <rPh sb="6" eb="8">
      <t>コウフ</t>
    </rPh>
    <rPh sb="8" eb="10">
      <t>バンゴウ</t>
    </rPh>
    <phoneticPr fontId="37"/>
  </si>
  <si>
    <t>第</t>
    <rPh sb="0" eb="1">
      <t>ダイ</t>
    </rPh>
    <phoneticPr fontId="37"/>
  </si>
  <si>
    <t>号</t>
    <rPh sb="0" eb="1">
      <t>ゴウ</t>
    </rPh>
    <phoneticPr fontId="37"/>
  </si>
  <si>
    <t>　2.適合証交付年月日</t>
    <rPh sb="3" eb="5">
      <t>テキゴウ</t>
    </rPh>
    <rPh sb="5" eb="6">
      <t>ショウ</t>
    </rPh>
    <rPh sb="6" eb="8">
      <t>コウフ</t>
    </rPh>
    <rPh sb="8" eb="11">
      <t>ネンガッピ</t>
    </rPh>
    <phoneticPr fontId="37"/>
  </si>
  <si>
    <t>年</t>
    <rPh sb="0" eb="1">
      <t>ネン</t>
    </rPh>
    <phoneticPr fontId="37"/>
  </si>
  <si>
    <t>月</t>
    <rPh sb="0" eb="1">
      <t>ツキ</t>
    </rPh>
    <phoneticPr fontId="37"/>
  </si>
  <si>
    <t>日</t>
    <rPh sb="0" eb="1">
      <t>ニチ</t>
    </rPh>
    <phoneticPr fontId="37"/>
  </si>
  <si>
    <t>　3.適合証を交付した者</t>
    <rPh sb="3" eb="5">
      <t>テキゴウ</t>
    </rPh>
    <rPh sb="5" eb="6">
      <t>ショウ</t>
    </rPh>
    <rPh sb="7" eb="9">
      <t>コウフ</t>
    </rPh>
    <rPh sb="11" eb="12">
      <t>シャ</t>
    </rPh>
    <phoneticPr fontId="37"/>
  </si>
  <si>
    <t>一般財団法人ベターリビング　理事長　井上　俊之</t>
    <rPh sb="0" eb="2">
      <t>イッパン</t>
    </rPh>
    <rPh sb="2" eb="4">
      <t>ザイダン</t>
    </rPh>
    <rPh sb="4" eb="6">
      <t>ホウジン</t>
    </rPh>
    <rPh sb="14" eb="17">
      <t>リジチョウ</t>
    </rPh>
    <rPh sb="18" eb="20">
      <t>イノウエ</t>
    </rPh>
    <rPh sb="21" eb="23">
      <t>トシユキ</t>
    </rPh>
    <phoneticPr fontId="37"/>
  </si>
  <si>
    <t>　4.変更の概要</t>
    <rPh sb="3" eb="5">
      <t>ヘンコウ</t>
    </rPh>
    <rPh sb="6" eb="8">
      <t>ガイヨウ</t>
    </rPh>
    <phoneticPr fontId="37"/>
  </si>
  <si>
    <t>　4.変更の対象となる認定申請書の申請日</t>
    <rPh sb="3" eb="5">
      <t>ヘンコウ</t>
    </rPh>
    <rPh sb="6" eb="8">
      <t>タイショウ</t>
    </rPh>
    <rPh sb="11" eb="13">
      <t>ニンテイ</t>
    </rPh>
    <rPh sb="13" eb="16">
      <t>シンセイショ</t>
    </rPh>
    <rPh sb="17" eb="19">
      <t>シンセイ</t>
    </rPh>
    <rPh sb="19" eb="20">
      <t>ビ</t>
    </rPh>
    <phoneticPr fontId="37"/>
  </si>
  <si>
    <t>依頼者等の概要</t>
    <rPh sb="0" eb="3">
      <t>イライシャ</t>
    </rPh>
    <phoneticPr fontId="2"/>
  </si>
  <si>
    <t>【１．依頼者-２】</t>
    <rPh sb="3" eb="6">
      <t>イライシャ</t>
    </rPh>
    <phoneticPr fontId="2"/>
  </si>
  <si>
    <t>【２．依頼者-３】</t>
    <rPh sb="3" eb="6">
      <t>イライシャ</t>
    </rPh>
    <phoneticPr fontId="2"/>
  </si>
  <si>
    <t>【３．依頼者-４】</t>
    <rPh sb="3" eb="6">
      <t>イライシャ</t>
    </rPh>
    <phoneticPr fontId="2"/>
  </si>
  <si>
    <t>【４．依頼者-５】</t>
    <rPh sb="3" eb="6">
      <t>イライシャ</t>
    </rPh>
    <phoneticPr fontId="2"/>
  </si>
  <si>
    <t>【５．依頼者-６】</t>
    <rPh sb="3" eb="6">
      <t>イライシャ</t>
    </rPh>
    <phoneticPr fontId="2"/>
  </si>
  <si>
    <t>【６．依頼者-７】</t>
    <rPh sb="3" eb="6">
      <t>イライシャ</t>
    </rPh>
    <phoneticPr fontId="2"/>
  </si>
  <si>
    <t>設計内容説明書【一戸建ての住宅用】</t>
    <rPh sb="15" eb="16">
      <t>ヨウ</t>
    </rPh>
    <phoneticPr fontId="2"/>
  </si>
  <si>
    <t>（第一面）</t>
    <phoneticPr fontId="2"/>
  </si>
  <si>
    <t>建築物の所在地</t>
  </si>
  <si>
    <t>設計者氏名</t>
    <rPh sb="0" eb="3">
      <t>セッケイシャ</t>
    </rPh>
    <rPh sb="3" eb="5">
      <t>シメイ</t>
    </rPh>
    <phoneticPr fontId="2"/>
  </si>
  <si>
    <t>確認事項</t>
    <rPh sb="0" eb="2">
      <t>カクニン</t>
    </rPh>
    <rPh sb="2" eb="4">
      <t>ジコウ</t>
    </rPh>
    <phoneticPr fontId="2"/>
  </si>
  <si>
    <t>市街化区域等の別</t>
    <rPh sb="0" eb="3">
      <t>シガイカ</t>
    </rPh>
    <rPh sb="3" eb="6">
      <t>クイキトウ</t>
    </rPh>
    <rPh sb="7" eb="8">
      <t>ベツ</t>
    </rPh>
    <phoneticPr fontId="2"/>
  </si>
  <si>
    <t>確認方法</t>
    <rPh sb="0" eb="2">
      <t>カクニン</t>
    </rPh>
    <rPh sb="2" eb="4">
      <t>ホウホウ</t>
    </rPh>
    <phoneticPr fontId="2"/>
  </si>
  <si>
    <t>確認欄</t>
    <rPh sb="0" eb="2">
      <t>カクニン</t>
    </rPh>
    <rPh sb="2" eb="3">
      <t>ラン</t>
    </rPh>
    <phoneticPr fontId="2"/>
  </si>
  <si>
    <t>市街化区域等の確認</t>
    <rPh sb="0" eb="3">
      <t>シガイカ</t>
    </rPh>
    <rPh sb="3" eb="6">
      <t>クイキトウ</t>
    </rPh>
    <rPh sb="7" eb="9">
      <t>カクニン</t>
    </rPh>
    <phoneticPr fontId="2"/>
  </si>
  <si>
    <t>都計図</t>
    <rPh sb="0" eb="1">
      <t>ト</t>
    </rPh>
    <rPh sb="1" eb="2">
      <t>ケイ</t>
    </rPh>
    <rPh sb="2" eb="3">
      <t>ズ</t>
    </rPh>
    <phoneticPr fontId="2"/>
  </si>
  <si>
    <t>区域区分が定められていない都市計画区域のうち用途地域が定められている土地の区域</t>
    <rPh sb="0" eb="2">
      <t>クイキ</t>
    </rPh>
    <rPh sb="2" eb="4">
      <t>クブン</t>
    </rPh>
    <rPh sb="5" eb="6">
      <t>サダ</t>
    </rPh>
    <rPh sb="13" eb="15">
      <t>トシ</t>
    </rPh>
    <rPh sb="15" eb="17">
      <t>ケイカク</t>
    </rPh>
    <rPh sb="17" eb="19">
      <t>クイキ</t>
    </rPh>
    <rPh sb="22" eb="24">
      <t>ヨウト</t>
    </rPh>
    <rPh sb="24" eb="26">
      <t>チイキ</t>
    </rPh>
    <rPh sb="27" eb="28">
      <t>サダ</t>
    </rPh>
    <rPh sb="34" eb="36">
      <t>トチ</t>
    </rPh>
    <rPh sb="37" eb="39">
      <t>クイキ</t>
    </rPh>
    <phoneticPr fontId="2"/>
  </si>
  <si>
    <t>ヒアリング</t>
  </si>
  <si>
    <t>認定事項</t>
    <rPh sb="0" eb="2">
      <t>ニンテイ</t>
    </rPh>
    <rPh sb="2" eb="4">
      <t>ジコウ</t>
    </rPh>
    <phoneticPr fontId="2"/>
  </si>
  <si>
    <t>確認項目＊</t>
    <rPh sb="0" eb="2">
      <t>カクニン</t>
    </rPh>
    <rPh sb="2" eb="4">
      <t>コウモク</t>
    </rPh>
    <phoneticPr fontId="2"/>
  </si>
  <si>
    <t>設計内容説明欄＊</t>
    <rPh sb="0" eb="2">
      <t>セッケイ</t>
    </rPh>
    <rPh sb="2" eb="4">
      <t>ナイヨウ</t>
    </rPh>
    <rPh sb="4" eb="6">
      <t>セツメイ</t>
    </rPh>
    <rPh sb="6" eb="7">
      <t>ラン</t>
    </rPh>
    <phoneticPr fontId="2"/>
  </si>
  <si>
    <t>設計内容
確認欄</t>
    <rPh sb="0" eb="2">
      <t>セッケイ</t>
    </rPh>
    <rPh sb="2" eb="4">
      <t>ナイヨウ</t>
    </rPh>
    <rPh sb="5" eb="7">
      <t>カクニン</t>
    </rPh>
    <rPh sb="7" eb="8">
      <t>ラン</t>
    </rPh>
    <phoneticPr fontId="2"/>
  </si>
  <si>
    <t>1.躯体の</t>
    <rPh sb="2" eb="4">
      <t>クタイ</t>
    </rPh>
    <phoneticPr fontId="2"/>
  </si>
  <si>
    <t>外皮性能等に</t>
    <rPh sb="0" eb="2">
      <t>ガイヒ</t>
    </rPh>
    <rPh sb="2" eb="4">
      <t>セイノウ</t>
    </rPh>
    <rPh sb="4" eb="5">
      <t>トウ</t>
    </rPh>
    <phoneticPr fontId="2"/>
  </si>
  <si>
    <t>地域区分</t>
    <rPh sb="0" eb="2">
      <t>チイキ</t>
    </rPh>
    <rPh sb="2" eb="4">
      <t>クブン</t>
    </rPh>
    <phoneticPr fontId="2"/>
  </si>
  <si>
    <t>１地域</t>
    <rPh sb="1" eb="3">
      <t>チイキ</t>
    </rPh>
    <phoneticPr fontId="2"/>
  </si>
  <si>
    <t>２地域</t>
    <rPh sb="1" eb="3">
      <t>チイキ</t>
    </rPh>
    <phoneticPr fontId="2"/>
  </si>
  <si>
    <t>３地域</t>
    <rPh sb="1" eb="3">
      <t>チイキ</t>
    </rPh>
    <phoneticPr fontId="2"/>
  </si>
  <si>
    <t>４地域</t>
    <rPh sb="1" eb="3">
      <t>チイキ</t>
    </rPh>
    <phoneticPr fontId="2"/>
  </si>
  <si>
    <t>計算書</t>
    <rPh sb="0" eb="2">
      <t>ケイサン</t>
    </rPh>
    <rPh sb="2" eb="3">
      <t>ショ</t>
    </rPh>
    <phoneticPr fontId="2"/>
  </si>
  <si>
    <t>1地域</t>
    <rPh sb="1" eb="3">
      <t>チイキ</t>
    </rPh>
    <phoneticPr fontId="2"/>
  </si>
  <si>
    <t>外皮性能等</t>
    <rPh sb="0" eb="2">
      <t>ガイヒ</t>
    </rPh>
    <rPh sb="2" eb="4">
      <t>セイノウ</t>
    </rPh>
    <rPh sb="4" eb="5">
      <t>トウ</t>
    </rPh>
    <phoneticPr fontId="2"/>
  </si>
  <si>
    <t>係る基本事項</t>
    <phoneticPr fontId="2"/>
  </si>
  <si>
    <t>５地域</t>
    <rPh sb="1" eb="3">
      <t>チイキ</t>
    </rPh>
    <phoneticPr fontId="2"/>
  </si>
  <si>
    <t>６地域</t>
    <rPh sb="1" eb="3">
      <t>チイキ</t>
    </rPh>
    <phoneticPr fontId="2"/>
  </si>
  <si>
    <t>７地域</t>
    <rPh sb="1" eb="3">
      <t>チイキ</t>
    </rPh>
    <phoneticPr fontId="2"/>
  </si>
  <si>
    <t>８地域</t>
    <rPh sb="1" eb="3">
      <t>チイキ</t>
    </rPh>
    <phoneticPr fontId="2"/>
  </si>
  <si>
    <t>2地域</t>
    <rPh sb="1" eb="3">
      <t>チイキ</t>
    </rPh>
    <phoneticPr fontId="2"/>
  </si>
  <si>
    <t>住宅の構造</t>
    <rPh sb="0" eb="2">
      <t>ジュウタク</t>
    </rPh>
    <rPh sb="3" eb="5">
      <t>コウゾウ</t>
    </rPh>
    <phoneticPr fontId="2"/>
  </si>
  <si>
    <t>木造住宅</t>
    <rPh sb="0" eb="1">
      <t>モク</t>
    </rPh>
    <rPh sb="1" eb="2">
      <t>ゾウ</t>
    </rPh>
    <rPh sb="2" eb="4">
      <t>ジュウタク</t>
    </rPh>
    <phoneticPr fontId="2"/>
  </si>
  <si>
    <t>軸組工法</t>
    <rPh sb="0" eb="1">
      <t>ジク</t>
    </rPh>
    <rPh sb="1" eb="2">
      <t>グミ</t>
    </rPh>
    <rPh sb="2" eb="4">
      <t>コウホウ</t>
    </rPh>
    <phoneticPr fontId="2"/>
  </si>
  <si>
    <t>枠組工法</t>
    <rPh sb="0" eb="2">
      <t>ワクグ</t>
    </rPh>
    <rPh sb="2" eb="4">
      <t>コウホウ</t>
    </rPh>
    <phoneticPr fontId="2"/>
  </si>
  <si>
    <t>3地域</t>
    <rPh sb="1" eb="3">
      <t>チイキ</t>
    </rPh>
    <phoneticPr fontId="2"/>
  </si>
  <si>
    <t>鉄骨造住宅</t>
    <rPh sb="0" eb="2">
      <t>テッコツ</t>
    </rPh>
    <rPh sb="2" eb="3">
      <t>ゾウ</t>
    </rPh>
    <rPh sb="3" eb="5">
      <t>ジュウタク</t>
    </rPh>
    <phoneticPr fontId="2"/>
  </si>
  <si>
    <t>4地域</t>
    <rPh sb="1" eb="3">
      <t>チイキ</t>
    </rPh>
    <phoneticPr fontId="2"/>
  </si>
  <si>
    <t>鉄筋コンクリート造（組石造含む）住宅</t>
    <rPh sb="0" eb="2">
      <t>テッキン</t>
    </rPh>
    <rPh sb="8" eb="9">
      <t>ゾウ</t>
    </rPh>
    <rPh sb="10" eb="11">
      <t>クミ</t>
    </rPh>
    <rPh sb="11" eb="12">
      <t>イシ</t>
    </rPh>
    <rPh sb="12" eb="13">
      <t>ゾウ</t>
    </rPh>
    <rPh sb="13" eb="14">
      <t>フク</t>
    </rPh>
    <rPh sb="16" eb="18">
      <t>ジュウタク</t>
    </rPh>
    <phoneticPr fontId="2"/>
  </si>
  <si>
    <t>5地域</t>
    <rPh sb="1" eb="3">
      <t>チイキ</t>
    </rPh>
    <phoneticPr fontId="2"/>
  </si>
  <si>
    <t>6地域</t>
    <rPh sb="1" eb="3">
      <t>チイキ</t>
    </rPh>
    <phoneticPr fontId="2"/>
  </si>
  <si>
    <t>平均熱貫流率</t>
    <rPh sb="0" eb="2">
      <t>ヘイキン</t>
    </rPh>
    <rPh sb="2" eb="3">
      <t>ネツ</t>
    </rPh>
    <rPh sb="3" eb="5">
      <t>カンリュウ</t>
    </rPh>
    <rPh sb="5" eb="6">
      <t>リツ</t>
    </rPh>
    <phoneticPr fontId="2"/>
  </si>
  <si>
    <t>平均熱貫流率の計算値</t>
    <rPh sb="0" eb="2">
      <t>ヘイキン</t>
    </rPh>
    <rPh sb="2" eb="3">
      <t>ネツ</t>
    </rPh>
    <rPh sb="3" eb="5">
      <t>カンリュウ</t>
    </rPh>
    <rPh sb="5" eb="6">
      <t>リツ</t>
    </rPh>
    <rPh sb="7" eb="10">
      <t>ケイサンチ</t>
    </rPh>
    <phoneticPr fontId="2"/>
  </si>
  <si>
    <t>【W/㎡K】</t>
  </si>
  <si>
    <t>7地域</t>
    <rPh sb="1" eb="3">
      <t>チイキ</t>
    </rPh>
    <phoneticPr fontId="2"/>
  </si>
  <si>
    <t>平均日射熱</t>
    <rPh sb="0" eb="2">
      <t>ヘイキン</t>
    </rPh>
    <rPh sb="2" eb="4">
      <t>ニッシャ</t>
    </rPh>
    <rPh sb="4" eb="5">
      <t>ネツ</t>
    </rPh>
    <phoneticPr fontId="2"/>
  </si>
  <si>
    <t>冷房期の平均日射熱</t>
    <rPh sb="0" eb="2">
      <t>レイボウ</t>
    </rPh>
    <rPh sb="2" eb="3">
      <t>キ</t>
    </rPh>
    <rPh sb="4" eb="6">
      <t>ヘイキン</t>
    </rPh>
    <rPh sb="6" eb="8">
      <t>ニッシャ</t>
    </rPh>
    <rPh sb="8" eb="9">
      <t>ネツ</t>
    </rPh>
    <phoneticPr fontId="2"/>
  </si>
  <si>
    <t>【－】</t>
  </si>
  <si>
    <t>8地域</t>
    <rPh sb="1" eb="3">
      <t>チイキ</t>
    </rPh>
    <phoneticPr fontId="2"/>
  </si>
  <si>
    <t>取得率</t>
    <phoneticPr fontId="2"/>
  </si>
  <si>
    <t>取得率の計算値</t>
    <rPh sb="0" eb="3">
      <t>シュトクリツ</t>
    </rPh>
    <rPh sb="4" eb="7">
      <t>ケイサンチ</t>
    </rPh>
    <phoneticPr fontId="2"/>
  </si>
  <si>
    <t>暖房期の平均日射熱</t>
    <rPh sb="0" eb="2">
      <t>ダンボウ</t>
    </rPh>
    <rPh sb="2" eb="3">
      <t>キ</t>
    </rPh>
    <rPh sb="4" eb="6">
      <t>ヘイキン</t>
    </rPh>
    <rPh sb="6" eb="8">
      <t>ニッシャ</t>
    </rPh>
    <rPh sb="8" eb="9">
      <t>ネツ</t>
    </rPh>
    <phoneticPr fontId="2"/>
  </si>
  <si>
    <t>木造</t>
    <rPh sb="0" eb="2">
      <t>モクゾウ</t>
    </rPh>
    <phoneticPr fontId="2"/>
  </si>
  <si>
    <t>鉄骨造</t>
    <rPh sb="0" eb="3">
      <t>テッコツゾウ</t>
    </rPh>
    <phoneticPr fontId="2"/>
  </si>
  <si>
    <t>2.一次</t>
    <rPh sb="2" eb="4">
      <t>イチジ</t>
    </rPh>
    <phoneticPr fontId="2"/>
  </si>
  <si>
    <t>基本事項</t>
    <rPh sb="0" eb="2">
      <t>キホン</t>
    </rPh>
    <rPh sb="2" eb="4">
      <t>ジコウ</t>
    </rPh>
    <phoneticPr fontId="2"/>
  </si>
  <si>
    <t>居室及び非居室の面積</t>
    <rPh sb="0" eb="2">
      <t>キョシツ</t>
    </rPh>
    <rPh sb="2" eb="3">
      <t>オヨ</t>
    </rPh>
    <rPh sb="4" eb="5">
      <t>ヒ</t>
    </rPh>
    <rPh sb="5" eb="7">
      <t>キョシツ</t>
    </rPh>
    <rPh sb="8" eb="10">
      <t>メンセキ</t>
    </rPh>
    <phoneticPr fontId="2"/>
  </si>
  <si>
    <t>･床面積</t>
    <rPh sb="1" eb="4">
      <t>ユカメンセキ</t>
    </rPh>
    <phoneticPr fontId="2"/>
  </si>
  <si>
    <t>面積表</t>
    <phoneticPr fontId="2"/>
  </si>
  <si>
    <t>エネルギー</t>
  </si>
  <si>
    <t>･主居室の面積</t>
    <rPh sb="1" eb="2">
      <t>シュ</t>
    </rPh>
    <rPh sb="2" eb="4">
      <t>キョシツ</t>
    </rPh>
    <rPh sb="5" eb="7">
      <t>メンセキ</t>
    </rPh>
    <phoneticPr fontId="2"/>
  </si>
  <si>
    <t>消費量</t>
    <rPh sb="0" eb="3">
      <t>ショウヒリョウ</t>
    </rPh>
    <phoneticPr fontId="2"/>
  </si>
  <si>
    <t>・その他の居室の面積</t>
    <rPh sb="3" eb="4">
      <t>タ</t>
    </rPh>
    <rPh sb="5" eb="7">
      <t>キョシツ</t>
    </rPh>
    <rPh sb="8" eb="10">
      <t>メンセキ</t>
    </rPh>
    <phoneticPr fontId="2"/>
  </si>
  <si>
    <t>地域区分</t>
    <phoneticPr fontId="2"/>
  </si>
  <si>
    <t>日射熱</t>
    <rPh sb="0" eb="2">
      <t>ニッシャ</t>
    </rPh>
    <rPh sb="2" eb="3">
      <t>ネツ</t>
    </rPh>
    <phoneticPr fontId="2"/>
  </si>
  <si>
    <t>冬季における蓄熱を</t>
    <rPh sb="0" eb="2">
      <t>トウキ</t>
    </rPh>
    <rPh sb="6" eb="8">
      <t>チクネツ</t>
    </rPh>
    <phoneticPr fontId="2"/>
  </si>
  <si>
    <t>利用したパッシブ手法</t>
    <rPh sb="8" eb="10">
      <t>シュホウ</t>
    </rPh>
    <phoneticPr fontId="2"/>
  </si>
  <si>
    <t>の採用</t>
    <rPh sb="1" eb="3">
      <t>サイヨウ</t>
    </rPh>
    <phoneticPr fontId="2"/>
  </si>
  <si>
    <t>・蓄熱の居室・部位（</t>
    <rPh sb="1" eb="3">
      <t>チクネツ</t>
    </rPh>
    <rPh sb="4" eb="6">
      <t>キョシツ</t>
    </rPh>
    <rPh sb="7" eb="9">
      <t>ブイ</t>
    </rPh>
    <phoneticPr fontId="2"/>
  </si>
  <si>
    <t>・蓄熱材料（</t>
    <rPh sb="1" eb="3">
      <t>チクネツ</t>
    </rPh>
    <rPh sb="3" eb="5">
      <t>ザイリョウ</t>
    </rPh>
    <phoneticPr fontId="2"/>
  </si>
  <si>
    <t>暖房方式の選択</t>
    <rPh sb="0" eb="2">
      <t>ダンボウ</t>
    </rPh>
    <rPh sb="2" eb="4">
      <t>ホウシキ</t>
    </rPh>
    <rPh sb="5" eb="7">
      <t>センタク</t>
    </rPh>
    <phoneticPr fontId="2"/>
  </si>
  <si>
    <t>エネルギー消費効率等</t>
    <rPh sb="9" eb="10">
      <t>トウ</t>
    </rPh>
    <phoneticPr fontId="2"/>
  </si>
  <si>
    <t>省エネルギー対策</t>
    <rPh sb="0" eb="1">
      <t>ショウ</t>
    </rPh>
    <rPh sb="6" eb="8">
      <t>タイサク</t>
    </rPh>
    <phoneticPr fontId="2"/>
  </si>
  <si>
    <t>冷房方式の選択</t>
    <rPh sb="0" eb="2">
      <t>レイボウ</t>
    </rPh>
    <rPh sb="2" eb="4">
      <t>ホウシキ</t>
    </rPh>
    <rPh sb="5" eb="7">
      <t>センタク</t>
    </rPh>
    <phoneticPr fontId="2"/>
  </si>
  <si>
    <t>換気回数</t>
    <rPh sb="0" eb="2">
      <t>カンキ</t>
    </rPh>
    <rPh sb="2" eb="4">
      <t>カイスウ</t>
    </rPh>
    <phoneticPr fontId="2"/>
  </si>
  <si>
    <t>仕様書</t>
    <rPh sb="0" eb="2">
      <t>シヨウ</t>
    </rPh>
    <rPh sb="2" eb="3">
      <t>ショ</t>
    </rPh>
    <phoneticPr fontId="2"/>
  </si>
  <si>
    <t>有効換気量率</t>
    <rPh sb="0" eb="2">
      <t>ユウコウ</t>
    </rPh>
    <rPh sb="2" eb="4">
      <t>カンキ</t>
    </rPh>
    <rPh sb="4" eb="5">
      <t>リョウ</t>
    </rPh>
    <rPh sb="5" eb="6">
      <t>リツ</t>
    </rPh>
    <phoneticPr fontId="2"/>
  </si>
  <si>
    <t>（第1種のみ記載）</t>
    <rPh sb="6" eb="8">
      <t>キサイ</t>
    </rPh>
    <phoneticPr fontId="2"/>
  </si>
  <si>
    <t>熱交換型換気設備</t>
    <rPh sb="0" eb="3">
      <t>ネツコウカン</t>
    </rPh>
    <rPh sb="3" eb="4">
      <t>カタ</t>
    </rPh>
    <rPh sb="4" eb="6">
      <t>カンキ</t>
    </rPh>
    <rPh sb="6" eb="8">
      <t>セツビ</t>
    </rPh>
    <phoneticPr fontId="2"/>
  </si>
  <si>
    <t>白熱灯等の使用</t>
    <rPh sb="0" eb="3">
      <t>ハクネツトウ</t>
    </rPh>
    <rPh sb="3" eb="4">
      <t>トウ</t>
    </rPh>
    <rPh sb="5" eb="7">
      <t>シヨウ</t>
    </rPh>
    <phoneticPr fontId="2"/>
  </si>
  <si>
    <t>多灯分散方式</t>
    <phoneticPr fontId="2"/>
  </si>
  <si>
    <t>調光可能な制御</t>
    <phoneticPr fontId="2"/>
  </si>
  <si>
    <t>〕</t>
    <phoneticPr fontId="2"/>
  </si>
  <si>
    <t>人感センサー</t>
    <phoneticPr fontId="2"/>
  </si>
  <si>
    <t>給湯熱源機の種類</t>
    <rPh sb="0" eb="2">
      <t>キュウトウ</t>
    </rPh>
    <rPh sb="2" eb="5">
      <t>ネツゲンキ</t>
    </rPh>
    <rPh sb="6" eb="8">
      <t>シュルイ</t>
    </rPh>
    <phoneticPr fontId="2"/>
  </si>
  <si>
    <t>JIS効率等の</t>
    <rPh sb="3" eb="6">
      <t>コウリツトウ</t>
    </rPh>
    <phoneticPr fontId="27"/>
  </si>
  <si>
    <t>省エルギー対策</t>
  </si>
  <si>
    <t>給湯熱源機の機能</t>
    <rPh sb="0" eb="2">
      <t>キュウトウ</t>
    </rPh>
    <rPh sb="2" eb="5">
      <t>ネツゲンキ</t>
    </rPh>
    <rPh sb="6" eb="8">
      <t>キノウ</t>
    </rPh>
    <phoneticPr fontId="2"/>
  </si>
  <si>
    <t>給湯単機能</t>
    <rPh sb="0" eb="2">
      <t>キュウトウ</t>
    </rPh>
    <rPh sb="2" eb="5">
      <t>タンキノウ</t>
    </rPh>
    <phoneticPr fontId="27"/>
  </si>
  <si>
    <t>ふろ給湯機（追焚なし）</t>
    <rPh sb="2" eb="4">
      <t>キュウトウ</t>
    </rPh>
    <rPh sb="4" eb="5">
      <t>キ</t>
    </rPh>
    <rPh sb="6" eb="7">
      <t>ツイ</t>
    </rPh>
    <rPh sb="7" eb="8">
      <t>フン</t>
    </rPh>
    <phoneticPr fontId="27"/>
  </si>
  <si>
    <t>節湯</t>
    <rPh sb="0" eb="1">
      <t>セツ</t>
    </rPh>
    <rPh sb="1" eb="2">
      <t>ユ</t>
    </rPh>
    <phoneticPr fontId="2"/>
  </si>
  <si>
    <t>給湯配管方式</t>
    <rPh sb="0" eb="2">
      <t>キュウトウ</t>
    </rPh>
    <rPh sb="2" eb="4">
      <t>ハイカン</t>
    </rPh>
    <rPh sb="4" eb="6">
      <t>ホウシキ</t>
    </rPh>
    <phoneticPr fontId="2"/>
  </si>
  <si>
    <t>先分岐方式</t>
    <rPh sb="0" eb="1">
      <t>サキ</t>
    </rPh>
    <rPh sb="1" eb="3">
      <t>ブンキ</t>
    </rPh>
    <rPh sb="3" eb="5">
      <t>ホウシキ</t>
    </rPh>
    <phoneticPr fontId="27"/>
  </si>
  <si>
    <t>対策</t>
  </si>
  <si>
    <t>ヘッダー方式</t>
    <rPh sb="4" eb="6">
      <t>ホウシキ</t>
    </rPh>
    <phoneticPr fontId="27"/>
  </si>
  <si>
    <t>配管径（</t>
    <rPh sb="0" eb="2">
      <t>ハイカン</t>
    </rPh>
    <rPh sb="2" eb="3">
      <t>ケイ</t>
    </rPh>
    <phoneticPr fontId="27"/>
  </si>
  <si>
    <t>台所水栓</t>
    <rPh sb="0" eb="2">
      <t>ダイドコロ</t>
    </rPh>
    <rPh sb="2" eb="3">
      <t>スイ</t>
    </rPh>
    <rPh sb="3" eb="4">
      <t>セン</t>
    </rPh>
    <phoneticPr fontId="2"/>
  </si>
  <si>
    <t>・</t>
    <phoneticPr fontId="27"/>
  </si>
  <si>
    <t>手元止水機構の有無</t>
    <phoneticPr fontId="2"/>
  </si>
  <si>
    <t>水優先吐水機構の有無</t>
    <phoneticPr fontId="2"/>
  </si>
  <si>
    <t>浴室シャワー水栓</t>
    <rPh sb="0" eb="2">
      <t>ヨクシツ</t>
    </rPh>
    <rPh sb="6" eb="7">
      <t>スイ</t>
    </rPh>
    <rPh sb="7" eb="8">
      <t>セン</t>
    </rPh>
    <phoneticPr fontId="27"/>
  </si>
  <si>
    <t>小流量吐水機構の有無</t>
    <phoneticPr fontId="2"/>
  </si>
  <si>
    <t>洗面水栓</t>
    <rPh sb="0" eb="2">
      <t>センメン</t>
    </rPh>
    <rPh sb="2" eb="3">
      <t>スイ</t>
    </rPh>
    <rPh sb="3" eb="4">
      <t>セン</t>
    </rPh>
    <phoneticPr fontId="2"/>
  </si>
  <si>
    <t>高断熱浴槽を使用しない</t>
    <rPh sb="0" eb="3">
      <t>コウダンネツ</t>
    </rPh>
    <rPh sb="3" eb="5">
      <t>ヨクソウ</t>
    </rPh>
    <rPh sb="6" eb="8">
      <t>シヨウ</t>
    </rPh>
    <phoneticPr fontId="27"/>
  </si>
  <si>
    <t>太陽熱給湯装置</t>
    <rPh sb="0" eb="2">
      <t>タイヨウ</t>
    </rPh>
    <rPh sb="5" eb="7">
      <t>ソウチ</t>
    </rPh>
    <phoneticPr fontId="2"/>
  </si>
  <si>
    <t>集熱総面積</t>
    <phoneticPr fontId="2"/>
  </si>
  <si>
    <t>集熱部の設置方位角</t>
    <phoneticPr fontId="2"/>
  </si>
  <si>
    <t>集熱部の設置傾斜角</t>
    <phoneticPr fontId="2"/>
  </si>
  <si>
    <t>貯湯タンクの容量</t>
    <phoneticPr fontId="2"/>
  </si>
  <si>
    <t>:ソーラーシステムの場合のみ</t>
  </si>
  <si>
    <t>コジェネレー</t>
    <phoneticPr fontId="2"/>
  </si>
  <si>
    <t>コジェネレーションの</t>
  </si>
  <si>
    <t>ション</t>
    <phoneticPr fontId="2"/>
  </si>
  <si>
    <t>種類について</t>
    <rPh sb="0" eb="2">
      <t>シュルイ</t>
    </rPh>
    <phoneticPr fontId="2"/>
  </si>
  <si>
    <t>太陽光発電の採用に</t>
    <rPh sb="0" eb="3">
      <t>タイヨウコウ</t>
    </rPh>
    <rPh sb="3" eb="5">
      <t>ハツデン</t>
    </rPh>
    <phoneticPr fontId="2"/>
  </si>
  <si>
    <t>ついて</t>
    <phoneticPr fontId="2"/>
  </si>
  <si>
    <t>太陽電池アレイの種類</t>
    <phoneticPr fontId="2"/>
  </si>
  <si>
    <t>立面図</t>
    <rPh sb="0" eb="1">
      <t>リツ</t>
    </rPh>
    <rPh sb="1" eb="2">
      <t>メン</t>
    </rPh>
    <rPh sb="2" eb="3">
      <t>ズ</t>
    </rPh>
    <phoneticPr fontId="2"/>
  </si>
  <si>
    <t>太陽電池アレイ設置方式</t>
    <phoneticPr fontId="2"/>
  </si>
  <si>
    <t>パネル設置方位角</t>
    <phoneticPr fontId="2"/>
  </si>
  <si>
    <t>パネル設置傾斜角</t>
    <phoneticPr fontId="2"/>
  </si>
  <si>
    <t>３.その他</t>
    <rPh sb="4" eb="5">
      <t>タ</t>
    </rPh>
    <phoneticPr fontId="2"/>
  </si>
  <si>
    <t>第1</t>
    <rPh sb="0" eb="1">
      <t>ダイ</t>
    </rPh>
    <phoneticPr fontId="27"/>
  </si>
  <si>
    <t>1.節水</t>
    <rPh sb="2" eb="4">
      <t>セッスイ</t>
    </rPh>
    <phoneticPr fontId="27"/>
  </si>
  <si>
    <t>設置する便器の半数以上が節水便器</t>
    <rPh sb="0" eb="2">
      <t>セッチ</t>
    </rPh>
    <rPh sb="4" eb="6">
      <t>ベンキ</t>
    </rPh>
    <rPh sb="7" eb="9">
      <t>ハンスウ</t>
    </rPh>
    <rPh sb="9" eb="11">
      <t>イジョウ</t>
    </rPh>
    <rPh sb="12" eb="14">
      <t>セッスイ</t>
    </rPh>
    <rPh sb="14" eb="16">
      <t>ベンキ</t>
    </rPh>
    <phoneticPr fontId="2"/>
  </si>
  <si>
    <t>＊</t>
  </si>
  <si>
    <t>次のうち</t>
    <rPh sb="0" eb="1">
      <t>ツギ</t>
    </rPh>
    <phoneticPr fontId="27"/>
  </si>
  <si>
    <t>＊いずれか1つ以上</t>
    <rPh sb="7" eb="9">
      <t>イジョウ</t>
    </rPh>
    <phoneticPr fontId="27"/>
  </si>
  <si>
    <t>設置する水栓の半数以上が節水水栓</t>
    <rPh sb="0" eb="2">
      <t>セッチ</t>
    </rPh>
    <rPh sb="4" eb="5">
      <t>スイ</t>
    </rPh>
    <rPh sb="5" eb="6">
      <t>セン</t>
    </rPh>
    <rPh sb="7" eb="9">
      <t>ハンスウ</t>
    </rPh>
    <rPh sb="9" eb="11">
      <t>イジョウ</t>
    </rPh>
    <rPh sb="12" eb="14">
      <t>セッスイ</t>
    </rPh>
    <rPh sb="14" eb="15">
      <t>スイ</t>
    </rPh>
    <rPh sb="15" eb="16">
      <t>セン</t>
    </rPh>
    <phoneticPr fontId="2"/>
  </si>
  <si>
    <t>2つ以上</t>
    <rPh sb="2" eb="4">
      <t>イジョウ</t>
    </rPh>
    <phoneticPr fontId="27"/>
  </si>
  <si>
    <t>定置型の食器用洗浄機の設置</t>
    <rPh sb="0" eb="2">
      <t>テイチ</t>
    </rPh>
    <rPh sb="2" eb="3">
      <t>ガタ</t>
    </rPh>
    <rPh sb="4" eb="7">
      <t>ショッキヨウ</t>
    </rPh>
    <rPh sb="7" eb="9">
      <t>センジョウ</t>
    </rPh>
    <rPh sb="9" eb="10">
      <t>キ</t>
    </rPh>
    <rPh sb="11" eb="13">
      <t>セッチ</t>
    </rPh>
    <phoneticPr fontId="2"/>
  </si>
  <si>
    <t>第1又は</t>
    <rPh sb="0" eb="1">
      <t>ダイ</t>
    </rPh>
    <rPh sb="2" eb="3">
      <t>マタ</t>
    </rPh>
    <phoneticPr fontId="27"/>
  </si>
  <si>
    <t>2.雨水又は雑排水</t>
    <rPh sb="2" eb="4">
      <t>ウスイ</t>
    </rPh>
    <rPh sb="4" eb="5">
      <t>マタ</t>
    </rPh>
    <rPh sb="6" eb="9">
      <t>ザッパイスイ</t>
    </rPh>
    <phoneticPr fontId="2"/>
  </si>
  <si>
    <t>雨水利用</t>
    <rPh sb="0" eb="2">
      <t>ウスイ</t>
    </rPh>
    <rPh sb="2" eb="4">
      <t>リヨウ</t>
    </rPh>
    <phoneticPr fontId="2"/>
  </si>
  <si>
    <t>井水利用</t>
    <rPh sb="0" eb="1">
      <t>イ</t>
    </rPh>
    <rPh sb="1" eb="2">
      <t>スイ</t>
    </rPh>
    <rPh sb="2" eb="4">
      <t>リヨウ</t>
    </rPh>
    <phoneticPr fontId="27"/>
  </si>
  <si>
    <t>雑排水利用</t>
    <rPh sb="3" eb="5">
      <t>リヨウ</t>
    </rPh>
    <phoneticPr fontId="2"/>
  </si>
  <si>
    <t>第2の</t>
    <rPh sb="0" eb="1">
      <t>ダイ</t>
    </rPh>
    <phoneticPr fontId="27"/>
  </si>
  <si>
    <t>　の利用</t>
  </si>
  <si>
    <t>いづれかに</t>
  </si>
  <si>
    <t>3.一次エネルギー削減</t>
    <rPh sb="2" eb="4">
      <t>イチジ</t>
    </rPh>
    <rPh sb="9" eb="11">
      <t>サクゲン</t>
    </rPh>
    <phoneticPr fontId="2"/>
  </si>
  <si>
    <t>HEMSの採用</t>
    <rPh sb="5" eb="7">
      <t>サイヨウ</t>
    </rPh>
    <phoneticPr fontId="2"/>
  </si>
  <si>
    <t>適合</t>
    <rPh sb="0" eb="2">
      <t>テキゴウ</t>
    </rPh>
    <phoneticPr fontId="27"/>
  </si>
  <si>
    <t>　に資する設備</t>
  </si>
  <si>
    <t>4.定置型の蓄電池の</t>
    <rPh sb="2" eb="3">
      <t>テイ</t>
    </rPh>
    <rPh sb="3" eb="4">
      <t>チ</t>
    </rPh>
    <rPh sb="4" eb="5">
      <t>カタ</t>
    </rPh>
    <rPh sb="6" eb="9">
      <t>チクデンチ</t>
    </rPh>
    <phoneticPr fontId="2"/>
  </si>
  <si>
    <t>再生可能エネルギー及び定置型の蓄電池</t>
    <rPh sb="0" eb="2">
      <t>サイセイ</t>
    </rPh>
    <rPh sb="2" eb="4">
      <t>カノウ</t>
    </rPh>
    <rPh sb="9" eb="10">
      <t>オヨ</t>
    </rPh>
    <rPh sb="11" eb="13">
      <t>テイチ</t>
    </rPh>
    <rPh sb="13" eb="14">
      <t>ガタ</t>
    </rPh>
    <rPh sb="15" eb="18">
      <t>チクデンチ</t>
    </rPh>
    <phoneticPr fontId="2"/>
  </si>
  <si>
    <t>　設置</t>
  </si>
  <si>
    <t>5.ヒートアイランド対策</t>
    <rPh sb="10" eb="12">
      <t>タイサク</t>
    </rPh>
    <phoneticPr fontId="2"/>
  </si>
  <si>
    <t>敷地又は水面等の面積が敷地面積の10％以上</t>
    <rPh sb="0" eb="2">
      <t>シキチ</t>
    </rPh>
    <rPh sb="2" eb="3">
      <t>マタ</t>
    </rPh>
    <rPh sb="4" eb="6">
      <t>スイメン</t>
    </rPh>
    <rPh sb="6" eb="7">
      <t>トウ</t>
    </rPh>
    <rPh sb="8" eb="10">
      <t>メンセキ</t>
    </rPh>
    <rPh sb="11" eb="13">
      <t>シキチ</t>
    </rPh>
    <rPh sb="13" eb="15">
      <t>メンセキ</t>
    </rPh>
    <rPh sb="19" eb="21">
      <t>イジョウ</t>
    </rPh>
    <phoneticPr fontId="2"/>
  </si>
  <si>
    <t>日射反射率の高い塗装の面積が敷地面積の10％以上</t>
    <rPh sb="0" eb="2">
      <t>ニッシャ</t>
    </rPh>
    <rPh sb="2" eb="4">
      <t>ハンシャ</t>
    </rPh>
    <rPh sb="4" eb="5">
      <t>リツ</t>
    </rPh>
    <rPh sb="6" eb="7">
      <t>タカ</t>
    </rPh>
    <rPh sb="8" eb="10">
      <t>トソウ</t>
    </rPh>
    <rPh sb="11" eb="13">
      <t>メンセキ</t>
    </rPh>
    <rPh sb="14" eb="16">
      <t>シキチ</t>
    </rPh>
    <rPh sb="16" eb="18">
      <t>メンセキ</t>
    </rPh>
    <rPh sb="22" eb="24">
      <t>イジョウ</t>
    </rPh>
    <phoneticPr fontId="2"/>
  </si>
  <si>
    <t>屋根緑化の面積が屋根面積の20％以上</t>
    <rPh sb="0" eb="2">
      <t>ヤネ</t>
    </rPh>
    <rPh sb="5" eb="7">
      <t>メンセキ</t>
    </rPh>
    <rPh sb="8" eb="10">
      <t>ヤネ</t>
    </rPh>
    <rPh sb="10" eb="12">
      <t>メンセキ</t>
    </rPh>
    <rPh sb="16" eb="18">
      <t>イジョウ</t>
    </rPh>
    <phoneticPr fontId="2"/>
  </si>
  <si>
    <t>壁面緑化を行う面積が外壁面積の10％以上</t>
  </si>
  <si>
    <t>緑化等面積率＋日射反射面積率＋屋上緑化等</t>
    <rPh sb="2" eb="3">
      <t>トウ</t>
    </rPh>
    <rPh sb="5" eb="6">
      <t>リツ</t>
    </rPh>
    <rPh sb="13" eb="14">
      <t>リツ</t>
    </rPh>
    <rPh sb="19" eb="20">
      <t>トウ</t>
    </rPh>
    <phoneticPr fontId="2"/>
  </si>
  <si>
    <t>面積率×1/2＋壁面緑化面積率≧10％</t>
  </si>
  <si>
    <t>6.住宅の劣化対策</t>
    <rPh sb="2" eb="4">
      <t>ジュウタク</t>
    </rPh>
    <rPh sb="5" eb="7">
      <t>レッカ</t>
    </rPh>
    <rPh sb="7" eb="9">
      <t>タイサク</t>
    </rPh>
    <phoneticPr fontId="2"/>
  </si>
  <si>
    <t>劣化対策等級3</t>
    <rPh sb="0" eb="2">
      <t>レッカ</t>
    </rPh>
    <rPh sb="2" eb="4">
      <t>タイサク</t>
    </rPh>
    <rPh sb="4" eb="6">
      <t>トウキュウ</t>
    </rPh>
    <phoneticPr fontId="2"/>
  </si>
  <si>
    <t>7.木造住宅若しくは</t>
    <rPh sb="2" eb="3">
      <t>モク</t>
    </rPh>
    <rPh sb="3" eb="4">
      <t>ゾウ</t>
    </rPh>
    <rPh sb="4" eb="6">
      <t>ジュウタク</t>
    </rPh>
    <rPh sb="6" eb="7">
      <t>モ</t>
    </rPh>
    <phoneticPr fontId="2"/>
  </si>
  <si>
    <t>　木造建築物</t>
    <rPh sb="1" eb="3">
      <t>モクゾウ</t>
    </rPh>
    <rPh sb="3" eb="5">
      <t>ケンチク</t>
    </rPh>
    <rPh sb="5" eb="6">
      <t>ブツ</t>
    </rPh>
    <phoneticPr fontId="27"/>
  </si>
  <si>
    <t>木造建築物</t>
    <rPh sb="0" eb="2">
      <t>モクゾウ</t>
    </rPh>
    <rPh sb="2" eb="4">
      <t>ケンチク</t>
    </rPh>
    <rPh sb="4" eb="5">
      <t>ブツ</t>
    </rPh>
    <phoneticPr fontId="2"/>
  </si>
  <si>
    <t>8.高炉セメント等</t>
    <rPh sb="2" eb="3">
      <t>コウ</t>
    </rPh>
    <rPh sb="3" eb="4">
      <t>ロ</t>
    </rPh>
    <rPh sb="8" eb="9">
      <t>トウ</t>
    </rPh>
    <phoneticPr fontId="2"/>
  </si>
  <si>
    <t>高炉セメント利用あり</t>
    <rPh sb="0" eb="2">
      <t>コウロ</t>
    </rPh>
    <rPh sb="6" eb="8">
      <t>リヨウ</t>
    </rPh>
    <phoneticPr fontId="2"/>
  </si>
  <si>
    <t>フライアッシュセメント利用あり</t>
    <rPh sb="11" eb="13">
      <t>リヨウ</t>
    </rPh>
    <phoneticPr fontId="2"/>
  </si>
  <si>
    <t>第2</t>
    <rPh sb="0" eb="1">
      <t>ダイ</t>
    </rPh>
    <phoneticPr fontId="27"/>
  </si>
  <si>
    <t>所管行政庁が認める</t>
    <rPh sb="0" eb="2">
      <t>ショカン</t>
    </rPh>
    <rPh sb="2" eb="5">
      <t>ギョウセイチョウ</t>
    </rPh>
    <rPh sb="6" eb="7">
      <t>ミト</t>
    </rPh>
    <phoneticPr fontId="27"/>
  </si>
  <si>
    <t>低炭素化に資する建築物として所管行政庁が認めたもの</t>
    <rPh sb="0" eb="3">
      <t>テイタンソ</t>
    </rPh>
    <rPh sb="3" eb="4">
      <t>カ</t>
    </rPh>
    <rPh sb="5" eb="6">
      <t>シ</t>
    </rPh>
    <rPh sb="8" eb="11">
      <t>ケンチクブツ</t>
    </rPh>
    <rPh sb="14" eb="16">
      <t>ショカン</t>
    </rPh>
    <rPh sb="16" eb="19">
      <t>ギョウセイチョウ</t>
    </rPh>
    <rPh sb="20" eb="21">
      <t>ミト</t>
    </rPh>
    <phoneticPr fontId="27"/>
  </si>
  <si>
    <t>もの</t>
    <phoneticPr fontId="2"/>
  </si>
  <si>
    <t>４.基本方針</t>
    <rPh sb="2" eb="4">
      <t>キホン</t>
    </rPh>
    <rPh sb="4" eb="6">
      <t>ホウシン</t>
    </rPh>
    <phoneticPr fontId="27"/>
  </si>
  <si>
    <t>所管行政庁が定めた基本方針の有無</t>
    <phoneticPr fontId="2"/>
  </si>
  <si>
    <t>有</t>
    <rPh sb="0" eb="1">
      <t>アリ</t>
    </rPh>
    <phoneticPr fontId="27"/>
  </si>
  <si>
    <t>無</t>
    <rPh sb="0" eb="1">
      <t>ナシ</t>
    </rPh>
    <phoneticPr fontId="27"/>
  </si>
  <si>
    <t>所管行政庁が定めた基本方針に照らし適切である</t>
    <rPh sb="0" eb="5">
      <t>ショカンギョウセイチョウ</t>
    </rPh>
    <rPh sb="6" eb="7">
      <t>サダ</t>
    </rPh>
    <rPh sb="9" eb="11">
      <t>キホン</t>
    </rPh>
    <rPh sb="11" eb="13">
      <t>ホウシン</t>
    </rPh>
    <rPh sb="14" eb="15">
      <t>テ</t>
    </rPh>
    <rPh sb="17" eb="19">
      <t>テキセツ</t>
    </rPh>
    <phoneticPr fontId="27"/>
  </si>
  <si>
    <t>５.資金計画</t>
    <rPh sb="2" eb="4">
      <t>シキン</t>
    </rPh>
    <rPh sb="4" eb="6">
      <t>ケイカク</t>
    </rPh>
    <phoneticPr fontId="27"/>
  </si>
  <si>
    <t>建築に係る資金計画</t>
    <rPh sb="0" eb="2">
      <t>ケンチク</t>
    </rPh>
    <rPh sb="3" eb="4">
      <t>カカ</t>
    </rPh>
    <rPh sb="5" eb="7">
      <t>シキン</t>
    </rPh>
    <rPh sb="7" eb="9">
      <t>ケイカク</t>
    </rPh>
    <phoneticPr fontId="27"/>
  </si>
  <si>
    <t>資金計画が定められている</t>
    <rPh sb="0" eb="2">
      <t>シキン</t>
    </rPh>
    <rPh sb="2" eb="4">
      <t>ケイカク</t>
    </rPh>
    <rPh sb="5" eb="6">
      <t>サダ</t>
    </rPh>
    <phoneticPr fontId="27"/>
  </si>
  <si>
    <t>申請書</t>
    <rPh sb="0" eb="2">
      <t>シンセイ</t>
    </rPh>
    <rPh sb="2" eb="3">
      <t>ショ</t>
    </rPh>
    <phoneticPr fontId="2"/>
  </si>
  <si>
    <t>様式第五（第四十一条関係）（日本工業規格A列4番）</t>
    <rPh sb="0" eb="2">
      <t>ヨウシキ</t>
    </rPh>
    <rPh sb="2" eb="3">
      <t>ダイ</t>
    </rPh>
    <rPh sb="3" eb="4">
      <t>ゴ</t>
    </rPh>
    <rPh sb="5" eb="6">
      <t>ダイ</t>
    </rPh>
    <rPh sb="6" eb="9">
      <t>ヨンジュウイチ</t>
    </rPh>
    <rPh sb="9" eb="10">
      <t>ジョウ</t>
    </rPh>
    <rPh sb="10" eb="12">
      <t>カンケイ</t>
    </rPh>
    <rPh sb="14" eb="16">
      <t>ニホン</t>
    </rPh>
    <rPh sb="16" eb="18">
      <t>コウギョウ</t>
    </rPh>
    <rPh sb="18" eb="20">
      <t>キカク</t>
    </rPh>
    <rPh sb="21" eb="22">
      <t>レツ</t>
    </rPh>
    <rPh sb="23" eb="24">
      <t>バン</t>
    </rPh>
    <phoneticPr fontId="2"/>
  </si>
  <si>
    <t>低炭素建築物新築計画認定申請書</t>
    <rPh sb="0" eb="3">
      <t>テイタンソ</t>
    </rPh>
    <rPh sb="3" eb="5">
      <t>ケンチク</t>
    </rPh>
    <rPh sb="5" eb="6">
      <t>ブツ</t>
    </rPh>
    <rPh sb="6" eb="8">
      <t>シンチク</t>
    </rPh>
    <rPh sb="8" eb="10">
      <t>ケイカク</t>
    </rPh>
    <rPh sb="10" eb="11">
      <t>シノブ</t>
    </rPh>
    <rPh sb="11" eb="12">
      <t>サダム</t>
    </rPh>
    <rPh sb="12" eb="13">
      <t>サル</t>
    </rPh>
    <rPh sb="13" eb="14">
      <t>ショウ</t>
    </rPh>
    <rPh sb="14" eb="15">
      <t>ショ</t>
    </rPh>
    <phoneticPr fontId="2"/>
  </si>
  <si>
    <t>殿</t>
  </si>
  <si>
    <t>申請者の住所又は主たる事務所の所在地</t>
    <rPh sb="0" eb="3">
      <t>シンセイシャ</t>
    </rPh>
    <rPh sb="4" eb="6">
      <t>ジュウショ</t>
    </rPh>
    <rPh sb="6" eb="7">
      <t>マタ</t>
    </rPh>
    <rPh sb="8" eb="9">
      <t>シュ</t>
    </rPh>
    <rPh sb="11" eb="13">
      <t>ジム</t>
    </rPh>
    <rPh sb="13" eb="14">
      <t>ショ</t>
    </rPh>
    <rPh sb="15" eb="18">
      <t>ショザイチ</t>
    </rPh>
    <phoneticPr fontId="18"/>
  </si>
  <si>
    <t>申請者の氏名又は名称</t>
    <rPh sb="0" eb="3">
      <t>シンセイシャ</t>
    </rPh>
    <rPh sb="4" eb="6">
      <t>シメイ</t>
    </rPh>
    <rPh sb="6" eb="7">
      <t>マタ</t>
    </rPh>
    <rPh sb="8" eb="10">
      <t>メイショウ</t>
    </rPh>
    <phoneticPr fontId="18"/>
  </si>
  <si>
    <t>代表者の役職・氏名</t>
    <rPh sb="0" eb="3">
      <t>ダイヒョウシャ</t>
    </rPh>
    <rPh sb="4" eb="6">
      <t>ヤクショク</t>
    </rPh>
    <rPh sb="7" eb="9">
      <t>シメイ</t>
    </rPh>
    <phoneticPr fontId="18"/>
  </si>
  <si>
    <t xml:space="preserve">  都市の低炭素化の促進に関する法律第53条第1項の規定に基づき、低炭素建築物新築等計画について認定を申請します。この申請書及び添付図書に記載の事項は、事実に相違ありません。</t>
    <rPh sb="2" eb="4">
      <t>トシ</t>
    </rPh>
    <rPh sb="5" eb="8">
      <t>テイタンソ</t>
    </rPh>
    <rPh sb="8" eb="9">
      <t>カ</t>
    </rPh>
    <rPh sb="10" eb="12">
      <t>ソクシン</t>
    </rPh>
    <rPh sb="13" eb="14">
      <t>カン</t>
    </rPh>
    <rPh sb="16" eb="18">
      <t>ホウリツ</t>
    </rPh>
    <rPh sb="18" eb="19">
      <t>ダイ</t>
    </rPh>
    <rPh sb="21" eb="22">
      <t>ジョウ</t>
    </rPh>
    <rPh sb="22" eb="23">
      <t>ダイ</t>
    </rPh>
    <rPh sb="24" eb="25">
      <t>コウ</t>
    </rPh>
    <rPh sb="26" eb="28">
      <t>キテイ</t>
    </rPh>
    <rPh sb="29" eb="30">
      <t>モト</t>
    </rPh>
    <rPh sb="33" eb="36">
      <t>テイタンソ</t>
    </rPh>
    <rPh sb="36" eb="39">
      <t>ケンチクブツ</t>
    </rPh>
    <rPh sb="39" eb="41">
      <t>シンチク</t>
    </rPh>
    <rPh sb="41" eb="42">
      <t>トウ</t>
    </rPh>
    <rPh sb="42" eb="44">
      <t>ケイカク</t>
    </rPh>
    <rPh sb="48" eb="50">
      <t>ニンテイ</t>
    </rPh>
    <rPh sb="51" eb="53">
      <t>シンセイ</t>
    </rPh>
    <rPh sb="59" eb="62">
      <t>シンセイショ</t>
    </rPh>
    <rPh sb="62" eb="63">
      <t>オヨ</t>
    </rPh>
    <rPh sb="64" eb="66">
      <t>テンプ</t>
    </rPh>
    <rPh sb="66" eb="68">
      <t>トショ</t>
    </rPh>
    <rPh sb="69" eb="71">
      <t>キサイ</t>
    </rPh>
    <rPh sb="72" eb="74">
      <t>ジコウ</t>
    </rPh>
    <rPh sb="76" eb="78">
      <t>ジジツ</t>
    </rPh>
    <rPh sb="79" eb="81">
      <t>ソウイ</t>
    </rPh>
    <phoneticPr fontId="18"/>
  </si>
  <si>
    <t>建築物全体</t>
    <rPh sb="0" eb="3">
      <t>ケンチクブツ</t>
    </rPh>
    <rPh sb="3" eb="5">
      <t>ゼンタイ</t>
    </rPh>
    <phoneticPr fontId="2"/>
  </si>
  <si>
    <t>住戸の部分のみ</t>
    <rPh sb="0" eb="2">
      <t>ジュウコ</t>
    </rPh>
    <rPh sb="3" eb="5">
      <t>ブブン</t>
    </rPh>
    <phoneticPr fontId="2"/>
  </si>
  <si>
    <t>建築物全体及び住戸の部分</t>
    <rPh sb="0" eb="3">
      <t>ケンチクブツ</t>
    </rPh>
    <rPh sb="3" eb="5">
      <t>ゼンタイ</t>
    </rPh>
    <rPh sb="5" eb="6">
      <t>オヨ</t>
    </rPh>
    <rPh sb="7" eb="9">
      <t>ジュウコ</t>
    </rPh>
    <rPh sb="10" eb="12">
      <t>ブブン</t>
    </rPh>
    <phoneticPr fontId="2"/>
  </si>
  <si>
    <t>（本欄には記入しないでください。）</t>
    <rPh sb="1" eb="2">
      <t>ホン</t>
    </rPh>
    <rPh sb="2" eb="3">
      <t>ラン</t>
    </rPh>
    <rPh sb="5" eb="7">
      <t>キニュウ</t>
    </rPh>
    <phoneticPr fontId="18"/>
  </si>
  <si>
    <t>受　　　　付　　　　欄</t>
    <rPh sb="0" eb="1">
      <t>ジュ</t>
    </rPh>
    <rPh sb="5" eb="6">
      <t>フ</t>
    </rPh>
    <rPh sb="10" eb="11">
      <t>ラン</t>
    </rPh>
    <phoneticPr fontId="18"/>
  </si>
  <si>
    <t>認　定　番　号　欄</t>
    <rPh sb="0" eb="1">
      <t>ニン</t>
    </rPh>
    <rPh sb="2" eb="3">
      <t>サダム</t>
    </rPh>
    <rPh sb="4" eb="5">
      <t>バン</t>
    </rPh>
    <rPh sb="6" eb="7">
      <t>ゴウ</t>
    </rPh>
    <rPh sb="8" eb="9">
      <t>ラン</t>
    </rPh>
    <phoneticPr fontId="18"/>
  </si>
  <si>
    <t>決　　　裁　　　欄</t>
    <rPh sb="0" eb="1">
      <t>ケッ</t>
    </rPh>
    <rPh sb="4" eb="5">
      <t>サイ</t>
    </rPh>
    <rPh sb="8" eb="9">
      <t>ラン</t>
    </rPh>
    <phoneticPr fontId="2"/>
  </si>
  <si>
    <t>第</t>
    <rPh sb="0" eb="1">
      <t>ダイ</t>
    </rPh>
    <phoneticPr fontId="18"/>
  </si>
  <si>
    <t>係員</t>
    <rPh sb="0" eb="2">
      <t>カカリイン</t>
    </rPh>
    <phoneticPr fontId="18"/>
  </si>
  <si>
    <t>1.</t>
    <phoneticPr fontId="2"/>
  </si>
  <si>
    <t>この様式において、次に掲げる用語の意義は、それぞれ次のとおりとします。</t>
    <rPh sb="2" eb="4">
      <t>ヨウシキ</t>
    </rPh>
    <rPh sb="9" eb="10">
      <t>ツギ</t>
    </rPh>
    <rPh sb="11" eb="12">
      <t>カカ</t>
    </rPh>
    <rPh sb="14" eb="16">
      <t>ヨウゴ</t>
    </rPh>
    <rPh sb="17" eb="19">
      <t>イギ</t>
    </rPh>
    <rPh sb="25" eb="26">
      <t>ツギ</t>
    </rPh>
    <phoneticPr fontId="2"/>
  </si>
  <si>
    <t>①一戸建ての住宅　一棟の建築物からなる一戸の住宅で、住宅以外の用途に供する部分を有していないもの</t>
    <rPh sb="9" eb="11">
      <t>イットウ</t>
    </rPh>
    <rPh sb="12" eb="15">
      <t>ケンチクブツ</t>
    </rPh>
    <rPh sb="19" eb="21">
      <t>イッコ</t>
    </rPh>
    <rPh sb="22" eb="24">
      <t>ジュウタク</t>
    </rPh>
    <rPh sb="26" eb="28">
      <t>ジュウタク</t>
    </rPh>
    <rPh sb="28" eb="30">
      <t>イガイ</t>
    </rPh>
    <rPh sb="31" eb="33">
      <t>ヨウト</t>
    </rPh>
    <rPh sb="34" eb="35">
      <t>キョウ</t>
    </rPh>
    <rPh sb="37" eb="39">
      <t>ブブン</t>
    </rPh>
    <rPh sb="40" eb="41">
      <t>ユウ</t>
    </rPh>
    <phoneticPr fontId="30"/>
  </si>
  <si>
    <t>②共同住宅等　共同住宅、長屋その他の一戸建ての住宅以外の住宅</t>
    <rPh sb="1" eb="3">
      <t>キョウドウ</t>
    </rPh>
    <rPh sb="3" eb="6">
      <t>ジュウタクトウ</t>
    </rPh>
    <rPh sb="7" eb="9">
      <t>キョウドウ</t>
    </rPh>
    <rPh sb="9" eb="11">
      <t>ジュウタク</t>
    </rPh>
    <rPh sb="12" eb="14">
      <t>ナガヤ</t>
    </rPh>
    <rPh sb="16" eb="17">
      <t>タ</t>
    </rPh>
    <rPh sb="18" eb="20">
      <t>イッコ</t>
    </rPh>
    <rPh sb="20" eb="21">
      <t>ダ</t>
    </rPh>
    <rPh sb="23" eb="25">
      <t>ジュウタク</t>
    </rPh>
    <rPh sb="25" eb="27">
      <t>イガイ</t>
    </rPh>
    <rPh sb="28" eb="30">
      <t>ジュウタク</t>
    </rPh>
    <phoneticPr fontId="30"/>
  </si>
  <si>
    <t>③非住宅建築物　住宅以外の用途のみに供する建築物</t>
    <rPh sb="1" eb="2">
      <t>ヒ</t>
    </rPh>
    <rPh sb="2" eb="4">
      <t>ジュウタク</t>
    </rPh>
    <rPh sb="4" eb="6">
      <t>ケンチク</t>
    </rPh>
    <rPh sb="6" eb="7">
      <t>ブツ</t>
    </rPh>
    <rPh sb="8" eb="10">
      <t>ジュウタク</t>
    </rPh>
    <rPh sb="10" eb="12">
      <t>イガイ</t>
    </rPh>
    <rPh sb="13" eb="15">
      <t>ヨウト</t>
    </rPh>
    <rPh sb="18" eb="19">
      <t>キョウ</t>
    </rPh>
    <rPh sb="21" eb="23">
      <t>ケンチク</t>
    </rPh>
    <rPh sb="23" eb="24">
      <t>ブツ</t>
    </rPh>
    <phoneticPr fontId="30"/>
  </si>
  <si>
    <t>④複合建築物　住宅の用途及び住宅以外の用途に供する建築物</t>
    <rPh sb="1" eb="3">
      <t>フクゴウ</t>
    </rPh>
    <rPh sb="3" eb="6">
      <t>ケンチクブツ</t>
    </rPh>
    <rPh sb="7" eb="9">
      <t>ジュウタク</t>
    </rPh>
    <rPh sb="10" eb="12">
      <t>ヨウト</t>
    </rPh>
    <rPh sb="12" eb="13">
      <t>オヨ</t>
    </rPh>
    <rPh sb="14" eb="16">
      <t>ジュウタク</t>
    </rPh>
    <rPh sb="16" eb="18">
      <t>イガイ</t>
    </rPh>
    <rPh sb="19" eb="21">
      <t>ヨウト</t>
    </rPh>
    <rPh sb="22" eb="23">
      <t>キョウ</t>
    </rPh>
    <rPh sb="25" eb="28">
      <t>ケンチクブツ</t>
    </rPh>
    <phoneticPr fontId="30"/>
  </si>
  <si>
    <t>2.</t>
    <phoneticPr fontId="2"/>
  </si>
  <si>
    <t>申請者が法人である場合には、代表者の氏名を併せて記載してください。</t>
    <rPh sb="0" eb="3">
      <t>シンセイシャ</t>
    </rPh>
    <rPh sb="4" eb="6">
      <t>ホウジン</t>
    </rPh>
    <rPh sb="9" eb="11">
      <t>バアイ</t>
    </rPh>
    <rPh sb="14" eb="17">
      <t>ダイヒョウシャ</t>
    </rPh>
    <rPh sb="18" eb="20">
      <t>シメイ</t>
    </rPh>
    <rPh sb="21" eb="22">
      <t>アワ</t>
    </rPh>
    <rPh sb="24" eb="26">
      <t>キサイ</t>
    </rPh>
    <phoneticPr fontId="2"/>
  </si>
  <si>
    <t>3.</t>
    <phoneticPr fontId="2"/>
  </si>
  <si>
    <t>【申請の対象とする範囲】の欄は、一戸建ての住宅、非住宅建築物又は共同住宅等若しくは複合建築物の全体に</t>
    <phoneticPr fontId="2"/>
  </si>
  <si>
    <t>4.</t>
    <phoneticPr fontId="2"/>
  </si>
  <si>
    <t>　係る申請の場合には「建築物全体」に、共同住宅等又は複合建築物の住戸の部分のみに係る申請の場合には</t>
    <phoneticPr fontId="2"/>
  </si>
  <si>
    <t>　｢住戸の部分のみ｣に、共同住宅等又は複合建築物の全体及び住戸の部分の両方に係る申請の場合には</t>
    <phoneticPr fontId="2"/>
  </si>
  <si>
    <t>　｢建築物全体及び住戸の部分」に、「レ」マークを入れてください。</t>
    <phoneticPr fontId="2"/>
  </si>
  <si>
    <t>（第二面）</t>
    <rPh sb="1" eb="2">
      <t>ダイ</t>
    </rPh>
    <rPh sb="3" eb="4">
      <t>メン</t>
    </rPh>
    <phoneticPr fontId="2"/>
  </si>
  <si>
    <t>［建築主等に関する事項］</t>
    <rPh sb="1" eb="3">
      <t>ケンチク</t>
    </rPh>
    <rPh sb="3" eb="5">
      <t>ヌシトウ</t>
    </rPh>
    <rPh sb="6" eb="7">
      <t>カン</t>
    </rPh>
    <rPh sb="9" eb="11">
      <t>ジコウ</t>
    </rPh>
    <phoneticPr fontId="2"/>
  </si>
  <si>
    <t>【１．建築主】</t>
    <rPh sb="3" eb="5">
      <t>ケンチク</t>
    </rPh>
    <rPh sb="5" eb="6">
      <t>ヌシ</t>
    </rPh>
    <phoneticPr fontId="2"/>
  </si>
  <si>
    <t>【イ．氏名のフリガナ】</t>
    <rPh sb="3" eb="5">
      <t>シメイ</t>
    </rPh>
    <phoneticPr fontId="2"/>
  </si>
  <si>
    <t>【ロ．氏名】</t>
    <rPh sb="3" eb="5">
      <t>シメイ</t>
    </rPh>
    <phoneticPr fontId="2"/>
  </si>
  <si>
    <t>【ハ．郵便番号】</t>
    <rPh sb="3" eb="7">
      <t>ユウビンバンゴウ</t>
    </rPh>
    <phoneticPr fontId="2"/>
  </si>
  <si>
    <t>【ニ．住所】</t>
    <rPh sb="3" eb="5">
      <t>ジュウショ</t>
    </rPh>
    <phoneticPr fontId="2"/>
  </si>
  <si>
    <t>【ホ．電話番号】</t>
    <rPh sb="3" eb="5">
      <t>デンワ</t>
    </rPh>
    <rPh sb="5" eb="7">
      <t>バンゴウ</t>
    </rPh>
    <phoneticPr fontId="2"/>
  </si>
  <si>
    <t>【２．代理者】</t>
    <rPh sb="3" eb="5">
      <t>ダイリ</t>
    </rPh>
    <rPh sb="5" eb="6">
      <t>シャ</t>
    </rPh>
    <phoneticPr fontId="2"/>
  </si>
  <si>
    <t>【イ．資格】</t>
    <rPh sb="3" eb="5">
      <t>シカク</t>
    </rPh>
    <phoneticPr fontId="2"/>
  </si>
  <si>
    <t>）建築士</t>
    <phoneticPr fontId="2"/>
  </si>
  <si>
    <t>登録第</t>
    <rPh sb="0" eb="2">
      <t>トウロク</t>
    </rPh>
    <rPh sb="2" eb="3">
      <t>ダイ</t>
    </rPh>
    <phoneticPr fontId="2"/>
  </si>
  <si>
    <t>【ハ．建築士事務所名】</t>
    <rPh sb="3" eb="6">
      <t>ケンチクシ</t>
    </rPh>
    <rPh sb="6" eb="8">
      <t>ジム</t>
    </rPh>
    <rPh sb="8" eb="9">
      <t>ショ</t>
    </rPh>
    <rPh sb="9" eb="10">
      <t>ナ</t>
    </rPh>
    <phoneticPr fontId="2"/>
  </si>
  <si>
    <t>）建築士事務所</t>
    <phoneticPr fontId="2"/>
  </si>
  <si>
    <t>知事登録第</t>
    <rPh sb="0" eb="2">
      <t>チジ</t>
    </rPh>
    <rPh sb="2" eb="4">
      <t>トウロク</t>
    </rPh>
    <rPh sb="4" eb="5">
      <t>ダイ</t>
    </rPh>
    <phoneticPr fontId="2"/>
  </si>
  <si>
    <t>【ニ．郵便番号】</t>
    <rPh sb="3" eb="7">
      <t>ユウビンバンゴウ</t>
    </rPh>
    <phoneticPr fontId="2"/>
  </si>
  <si>
    <t>【ホ．所在地】</t>
    <rPh sb="3" eb="6">
      <t>ショザイチ</t>
    </rPh>
    <phoneticPr fontId="2"/>
  </si>
  <si>
    <t>【ヘ．電話番号】</t>
    <rPh sb="3" eb="5">
      <t>デンワ</t>
    </rPh>
    <rPh sb="5" eb="7">
      <t>バンゴウ</t>
    </rPh>
    <phoneticPr fontId="2"/>
  </si>
  <si>
    <t>【３．設計者】</t>
    <rPh sb="3" eb="5">
      <t>セッケイ</t>
    </rPh>
    <rPh sb="5" eb="6">
      <t>シャ</t>
    </rPh>
    <phoneticPr fontId="2"/>
  </si>
  <si>
    <t>（代表となる設計者）</t>
    <rPh sb="1" eb="3">
      <t>ダイヒョウ</t>
    </rPh>
    <rPh sb="6" eb="9">
      <t>セッケイシャ</t>
    </rPh>
    <phoneticPr fontId="2"/>
  </si>
  <si>
    <t>【ト．作成した設計図書】</t>
    <rPh sb="3" eb="5">
      <t>サクセイ</t>
    </rPh>
    <rPh sb="7" eb="9">
      <t>セッケイ</t>
    </rPh>
    <rPh sb="9" eb="11">
      <t>トショ</t>
    </rPh>
    <phoneticPr fontId="2"/>
  </si>
  <si>
    <t>（その他の設計者）</t>
    <rPh sb="3" eb="4">
      <t>タ</t>
    </rPh>
    <rPh sb="5" eb="8">
      <t>セッケイシャ</t>
    </rPh>
    <phoneticPr fontId="2"/>
  </si>
  <si>
    <t>）建築士</t>
  </si>
  <si>
    <t>登録第</t>
  </si>
  <si>
    <t>号</t>
  </si>
  <si>
    <t>）建築士事務所</t>
  </si>
  <si>
    <t>知事登録第</t>
  </si>
  <si>
    <t>【4.確認の申請】</t>
    <rPh sb="3" eb="5">
      <t>カクニン</t>
    </rPh>
    <rPh sb="6" eb="8">
      <t>シンセイ</t>
    </rPh>
    <phoneticPr fontId="2"/>
  </si>
  <si>
    <t>未申請</t>
    <rPh sb="0" eb="3">
      <t>ミシンセイ</t>
    </rPh>
    <phoneticPr fontId="2"/>
  </si>
  <si>
    <t>【5.備考】</t>
  </si>
  <si>
    <t>（第三面）</t>
    <rPh sb="1" eb="2">
      <t>ダイ</t>
    </rPh>
    <rPh sb="2" eb="3">
      <t>3</t>
    </rPh>
    <rPh sb="3" eb="4">
      <t>メン</t>
    </rPh>
    <phoneticPr fontId="2"/>
  </si>
  <si>
    <t>低　炭　素　建　築　物　新　築　等　計　画</t>
    <rPh sb="0" eb="1">
      <t>テイ</t>
    </rPh>
    <rPh sb="2" eb="3">
      <t>スミ</t>
    </rPh>
    <rPh sb="4" eb="5">
      <t>ス</t>
    </rPh>
    <rPh sb="6" eb="7">
      <t>ケン</t>
    </rPh>
    <rPh sb="8" eb="9">
      <t>チク</t>
    </rPh>
    <rPh sb="10" eb="11">
      <t>ブツ</t>
    </rPh>
    <rPh sb="12" eb="13">
      <t>シン</t>
    </rPh>
    <rPh sb="14" eb="15">
      <t>チク</t>
    </rPh>
    <rPh sb="16" eb="17">
      <t>トウ</t>
    </rPh>
    <rPh sb="18" eb="19">
      <t>ケイ</t>
    </rPh>
    <rPh sb="20" eb="21">
      <t>カク</t>
    </rPh>
    <phoneticPr fontId="2"/>
  </si>
  <si>
    <t>１．新築しようとする建築物の位置、延べ面積、構造、設備及び用途並びに敷地面積に関する事項</t>
    <rPh sb="2" eb="4">
      <t>シンチク</t>
    </rPh>
    <rPh sb="10" eb="13">
      <t>ケンチクブツ</t>
    </rPh>
    <rPh sb="14" eb="16">
      <t>イチ</t>
    </rPh>
    <rPh sb="17" eb="18">
      <t>ノ</t>
    </rPh>
    <rPh sb="19" eb="21">
      <t>メンセキ</t>
    </rPh>
    <rPh sb="22" eb="24">
      <t>コウゾウ</t>
    </rPh>
    <rPh sb="25" eb="27">
      <t>セツビ</t>
    </rPh>
    <rPh sb="27" eb="28">
      <t>オヨ</t>
    </rPh>
    <rPh sb="29" eb="31">
      <t>ヨウト</t>
    </rPh>
    <rPh sb="31" eb="32">
      <t>ナラ</t>
    </rPh>
    <rPh sb="34" eb="36">
      <t>シキチ</t>
    </rPh>
    <rPh sb="36" eb="38">
      <t>メンセキ</t>
    </rPh>
    <rPh sb="39" eb="40">
      <t>カン</t>
    </rPh>
    <rPh sb="42" eb="44">
      <t>ジコウ</t>
    </rPh>
    <phoneticPr fontId="2"/>
  </si>
  <si>
    <t>【２．市街化区域等】</t>
    <rPh sb="3" eb="6">
      <t>シガイカ</t>
    </rPh>
    <rPh sb="6" eb="9">
      <t>クイキトウ</t>
    </rPh>
    <phoneticPr fontId="2"/>
  </si>
  <si>
    <t>【３．敷地面積】</t>
    <rPh sb="3" eb="5">
      <t>シキチ</t>
    </rPh>
    <rPh sb="5" eb="7">
      <t>メンセキ</t>
    </rPh>
    <phoneticPr fontId="2"/>
  </si>
  <si>
    <t>【５．延べ面積】</t>
    <rPh sb="3" eb="4">
      <t>ノ</t>
    </rPh>
    <rPh sb="5" eb="7">
      <t>メンセキ</t>
    </rPh>
    <phoneticPr fontId="2"/>
  </si>
  <si>
    <t>【６．建築物の階数】</t>
    <rPh sb="3" eb="6">
      <t>ケンチクブツ</t>
    </rPh>
    <rPh sb="7" eb="9">
      <t>カイスウ</t>
    </rPh>
    <phoneticPr fontId="2"/>
  </si>
  <si>
    <t>（地上）</t>
  </si>
  <si>
    <t>階</t>
  </si>
  <si>
    <t>（地下）</t>
  </si>
  <si>
    <t>【７．建築物の用途】</t>
    <rPh sb="3" eb="6">
      <t>ケンチクブツ</t>
    </rPh>
    <rPh sb="7" eb="9">
      <t>ヨウト</t>
    </rPh>
    <phoneticPr fontId="2"/>
  </si>
  <si>
    <t>一戸建ての住宅</t>
  </si>
  <si>
    <t>共同住宅等</t>
  </si>
  <si>
    <t>非住宅建築物</t>
  </si>
  <si>
    <t>複合建築物</t>
  </si>
  <si>
    <t>【８．建築物の住戸の数】</t>
    <rPh sb="3" eb="6">
      <t>ケンチクブツ</t>
    </rPh>
    <rPh sb="7" eb="8">
      <t>ジュウ</t>
    </rPh>
    <rPh sb="8" eb="9">
      <t>コ</t>
    </rPh>
    <rPh sb="10" eb="11">
      <t>カズ</t>
    </rPh>
    <phoneticPr fontId="2"/>
  </si>
  <si>
    <t>建築物全体</t>
  </si>
  <si>
    <t>戸</t>
  </si>
  <si>
    <t>認定申請対象住戸</t>
  </si>
  <si>
    <t>【９．工事種別】</t>
    <rPh sb="3" eb="5">
      <t>コウジ</t>
    </rPh>
    <rPh sb="5" eb="7">
      <t>シュベツ</t>
    </rPh>
    <rPh sb="7" eb="8">
      <t>コスウ</t>
    </rPh>
    <phoneticPr fontId="2"/>
  </si>
  <si>
    <t>新築</t>
  </si>
  <si>
    <t>増築</t>
  </si>
  <si>
    <t>改築</t>
  </si>
  <si>
    <t>修繕又は模様替</t>
  </si>
  <si>
    <t>空気調和設備等の設置</t>
  </si>
  <si>
    <t>空気調和設備等の改修</t>
  </si>
  <si>
    <t>【１０．構造】</t>
    <rPh sb="4" eb="6">
      <t>コウゾウ</t>
    </rPh>
    <rPh sb="6" eb="7">
      <t>コスウ</t>
    </rPh>
    <phoneticPr fontId="2"/>
  </si>
  <si>
    <t>造　一部</t>
  </si>
  <si>
    <t>造</t>
  </si>
  <si>
    <t>【１１．建築物の構造及び設備の概要】</t>
    <rPh sb="4" eb="7">
      <t>ケンチクブツ</t>
    </rPh>
    <rPh sb="8" eb="10">
      <t>コウゾウ</t>
    </rPh>
    <rPh sb="10" eb="11">
      <t>オヨ</t>
    </rPh>
    <rPh sb="12" eb="14">
      <t>セツビ</t>
    </rPh>
    <rPh sb="15" eb="17">
      <t>ガイヨウ</t>
    </rPh>
    <rPh sb="17" eb="18">
      <t>コスウ</t>
    </rPh>
    <phoneticPr fontId="2"/>
  </si>
  <si>
    <t>別添設計内容説明書による</t>
    <rPh sb="0" eb="2">
      <t>ベッテン</t>
    </rPh>
    <rPh sb="2" eb="4">
      <t>セッケイ</t>
    </rPh>
    <rPh sb="4" eb="6">
      <t>ナイヨウ</t>
    </rPh>
    <rPh sb="6" eb="8">
      <t>セツメイ</t>
    </rPh>
    <rPh sb="8" eb="9">
      <t>ショ</t>
    </rPh>
    <phoneticPr fontId="18"/>
  </si>
  <si>
    <t>【１２．該当する地域の区分】</t>
    <rPh sb="4" eb="6">
      <t>ガイトウ</t>
    </rPh>
    <rPh sb="8" eb="10">
      <t>チイキ</t>
    </rPh>
    <rPh sb="11" eb="13">
      <t>クブン</t>
    </rPh>
    <rPh sb="13" eb="14">
      <t>コスウ</t>
    </rPh>
    <phoneticPr fontId="2"/>
  </si>
  <si>
    <t>地域</t>
  </si>
  <si>
    <t>【１３．非住宅部分の床面積】　</t>
  </si>
  <si>
    <t>床面積</t>
    <rPh sb="0" eb="1">
      <t>ユカ</t>
    </rPh>
    <rPh sb="1" eb="3">
      <t>メンセキ</t>
    </rPh>
    <phoneticPr fontId="2"/>
  </si>
  <si>
    <t>開放部分を除いた部分の床面積</t>
  </si>
  <si>
    <t>【イ．新築】</t>
  </si>
  <si>
    <t>【ロ．増築】</t>
  </si>
  <si>
    <t>全体</t>
    <rPh sb="0" eb="2">
      <t>ゼンタイ</t>
    </rPh>
    <phoneticPr fontId="2"/>
  </si>
  <si>
    <t>増築部分</t>
    <rPh sb="0" eb="2">
      <t>ゾウチク</t>
    </rPh>
    <rPh sb="2" eb="4">
      <t>ブブン</t>
    </rPh>
    <phoneticPr fontId="2"/>
  </si>
  <si>
    <t>【ハ．改築】</t>
  </si>
  <si>
    <t>改築部分</t>
    <rPh sb="0" eb="2">
      <t>カイチク</t>
    </rPh>
    <rPh sb="2" eb="4">
      <t>ブブン</t>
    </rPh>
    <phoneticPr fontId="2"/>
  </si>
  <si>
    <t>【１４．建築物全体のエネルギーの使用の効率性】</t>
    <rPh sb="4" eb="7">
      <t>ケンチクブツ</t>
    </rPh>
    <rPh sb="7" eb="9">
      <t>ゼンタイ</t>
    </rPh>
    <rPh sb="16" eb="18">
      <t>シヨウ</t>
    </rPh>
    <rPh sb="19" eb="22">
      <t>コウリツセイ</t>
    </rPh>
    <phoneticPr fontId="2"/>
  </si>
  <si>
    <t>　１．一次エネルギー消費量に関する基準</t>
    <rPh sb="3" eb="5">
      <t>イチジ</t>
    </rPh>
    <rPh sb="10" eb="13">
      <t>ショウヒリョウ</t>
    </rPh>
    <rPh sb="14" eb="15">
      <t>カン</t>
    </rPh>
    <rPh sb="17" eb="19">
      <t>キジュン</t>
    </rPh>
    <phoneticPr fontId="2"/>
  </si>
  <si>
    <t>基準一次エネルギー消費量</t>
    <rPh sb="0" eb="2">
      <t>キジュン</t>
    </rPh>
    <rPh sb="2" eb="4">
      <t>イチジ</t>
    </rPh>
    <rPh sb="9" eb="12">
      <t>ショウヒリョウ</t>
    </rPh>
    <phoneticPr fontId="35"/>
  </si>
  <si>
    <t>GJ/年</t>
    <rPh sb="3" eb="4">
      <t>ネン</t>
    </rPh>
    <phoneticPr fontId="35"/>
  </si>
  <si>
    <t>設計一次エネルギー消費量</t>
    <rPh sb="0" eb="2">
      <t>セッケイ</t>
    </rPh>
    <rPh sb="2" eb="4">
      <t>イチジ</t>
    </rPh>
    <rPh sb="9" eb="12">
      <t>ショウヒリョウ</t>
    </rPh>
    <phoneticPr fontId="35"/>
  </si>
  <si>
    <t>特別な調査又は研究の結果に基づく計算方法及び計算結果</t>
    <rPh sb="0" eb="2">
      <t>トクベツ</t>
    </rPh>
    <rPh sb="3" eb="5">
      <t>チョウサ</t>
    </rPh>
    <rPh sb="5" eb="6">
      <t>マタ</t>
    </rPh>
    <rPh sb="7" eb="9">
      <t>ケンキュウ</t>
    </rPh>
    <rPh sb="10" eb="12">
      <t>ケッカ</t>
    </rPh>
    <rPh sb="13" eb="14">
      <t>モト</t>
    </rPh>
    <rPh sb="16" eb="18">
      <t>ケイサン</t>
    </rPh>
    <rPh sb="18" eb="20">
      <t>ホウホウ</t>
    </rPh>
    <rPh sb="20" eb="21">
      <t>オヨ</t>
    </rPh>
    <rPh sb="22" eb="24">
      <t>ケイサン</t>
    </rPh>
    <rPh sb="24" eb="26">
      <t>ケッカ</t>
    </rPh>
    <phoneticPr fontId="35"/>
  </si>
  <si>
    <t>　２．外壁、窓等を通しての熱の損失の防止に関する基準</t>
    <rPh sb="3" eb="5">
      <t>ガイヘキ</t>
    </rPh>
    <rPh sb="6" eb="8">
      <t>マドトウ</t>
    </rPh>
    <rPh sb="9" eb="10">
      <t>トオ</t>
    </rPh>
    <rPh sb="13" eb="14">
      <t>ネツ</t>
    </rPh>
    <rPh sb="15" eb="17">
      <t>ソンシツ</t>
    </rPh>
    <rPh sb="18" eb="20">
      <t>ボウシ</t>
    </rPh>
    <rPh sb="21" eb="22">
      <t>カン</t>
    </rPh>
    <rPh sb="24" eb="26">
      <t>キジュン</t>
    </rPh>
    <phoneticPr fontId="2"/>
  </si>
  <si>
    <t>　（１）一戸建ての住宅、共同住宅等又は複合建築物（住宅の用途に供する部分）</t>
    <rPh sb="4" eb="5">
      <t>１</t>
    </rPh>
    <rPh sb="5" eb="6">
      <t>コ</t>
    </rPh>
    <rPh sb="6" eb="7">
      <t>タ</t>
    </rPh>
    <rPh sb="9" eb="11">
      <t>ジュウタク</t>
    </rPh>
    <rPh sb="12" eb="14">
      <t>キョウドウ</t>
    </rPh>
    <rPh sb="14" eb="17">
      <t>ジュウタクトウ</t>
    </rPh>
    <rPh sb="17" eb="18">
      <t>マタ</t>
    </rPh>
    <rPh sb="19" eb="21">
      <t>フクゴウ</t>
    </rPh>
    <rPh sb="21" eb="24">
      <t>ケンチクブツ</t>
    </rPh>
    <rPh sb="25" eb="27">
      <t>ジュウタク</t>
    </rPh>
    <rPh sb="28" eb="30">
      <t>ヨウト</t>
    </rPh>
    <rPh sb="31" eb="32">
      <t>キョウ</t>
    </rPh>
    <rPh sb="34" eb="36">
      <t>ブブン</t>
    </rPh>
    <phoneticPr fontId="2"/>
  </si>
  <si>
    <t>外皮平均熱貫流率</t>
    <rPh sb="0" eb="8">
      <t>ガイヒヘイキンネツカンリュウリツ</t>
    </rPh>
    <phoneticPr fontId="2"/>
  </si>
  <si>
    <t>W/（㎡・K）</t>
  </si>
  <si>
    <t>冷房期の平均日射熱取得率</t>
    <rPh sb="0" eb="2">
      <t>レイボウ</t>
    </rPh>
    <rPh sb="2" eb="3">
      <t>キ</t>
    </rPh>
    <rPh sb="4" eb="6">
      <t>ヘイキン</t>
    </rPh>
    <rPh sb="6" eb="8">
      <t>ニッシャ</t>
    </rPh>
    <rPh sb="8" eb="9">
      <t>ネツ</t>
    </rPh>
    <rPh sb="9" eb="12">
      <t>シュトクリツ</t>
    </rPh>
    <phoneticPr fontId="2"/>
  </si>
  <si>
    <t>　（</t>
  </si>
  <si>
    <t>　（２）非住宅建築物又は複合建築物（住宅以外の用途に供する部分）</t>
    <rPh sb="4" eb="5">
      <t>ヒ</t>
    </rPh>
    <rPh sb="5" eb="7">
      <t>ジュウタク</t>
    </rPh>
    <rPh sb="7" eb="9">
      <t>ケンチク</t>
    </rPh>
    <rPh sb="9" eb="10">
      <t>ブツ</t>
    </rPh>
    <rPh sb="10" eb="11">
      <t>マタ</t>
    </rPh>
    <rPh sb="12" eb="14">
      <t>フクゴウ</t>
    </rPh>
    <rPh sb="14" eb="17">
      <t>ケンチクブツ</t>
    </rPh>
    <rPh sb="18" eb="20">
      <t>ジュウタク</t>
    </rPh>
    <rPh sb="20" eb="22">
      <t>イガイ</t>
    </rPh>
    <rPh sb="23" eb="25">
      <t>ヨウト</t>
    </rPh>
    <rPh sb="26" eb="27">
      <t>キョウ</t>
    </rPh>
    <rPh sb="29" eb="31">
      <t>ブブン</t>
    </rPh>
    <phoneticPr fontId="2"/>
  </si>
  <si>
    <t>年間熱負荷係数</t>
    <rPh sb="0" eb="2">
      <t>ネンカン</t>
    </rPh>
    <rPh sb="2" eb="3">
      <t>ネツ</t>
    </rPh>
    <rPh sb="3" eb="5">
      <t>フカ</t>
    </rPh>
    <rPh sb="5" eb="7">
      <t>ケイスウ</t>
    </rPh>
    <phoneticPr fontId="2"/>
  </si>
  <si>
    <t>MJ/(㎡・年）</t>
    <rPh sb="6" eb="7">
      <t>ネン</t>
    </rPh>
    <phoneticPr fontId="35"/>
  </si>
  <si>
    <t>（基準値</t>
    <rPh sb="1" eb="4">
      <t>キジュンチ</t>
    </rPh>
    <phoneticPr fontId="35"/>
  </si>
  <si>
    <t>MJ/(㎡・年））</t>
    <rPh sb="6" eb="7">
      <t>ネン</t>
    </rPh>
    <phoneticPr fontId="35"/>
  </si>
  <si>
    <t>特別な調査又は研究の結果に基づく計算方法及び計算結果</t>
    <rPh sb="0" eb="2">
      <t>トクベツ</t>
    </rPh>
    <rPh sb="3" eb="5">
      <t>チョウサ</t>
    </rPh>
    <rPh sb="5" eb="6">
      <t>マタ</t>
    </rPh>
    <rPh sb="7" eb="9">
      <t>ケンキュウ</t>
    </rPh>
    <rPh sb="10" eb="12">
      <t>ケッカ</t>
    </rPh>
    <rPh sb="13" eb="14">
      <t>モト</t>
    </rPh>
    <rPh sb="16" eb="20">
      <t>ケイサンホウホウ</t>
    </rPh>
    <rPh sb="20" eb="21">
      <t>オヨ</t>
    </rPh>
    <rPh sb="22" eb="26">
      <t>ケイサンケッカ</t>
    </rPh>
    <phoneticPr fontId="2"/>
  </si>
  <si>
    <t>【15．確認の特例】</t>
    <rPh sb="4" eb="6">
      <t>カクニン</t>
    </rPh>
    <rPh sb="7" eb="9">
      <t>トクレイ</t>
    </rPh>
    <phoneticPr fontId="2"/>
  </si>
  <si>
    <t>法第54条第2項の規定による申出の有無</t>
  </si>
  <si>
    <t>【16.建築物の床面積のうち、通常の建築物の床面積を超える部分】</t>
    <rPh sb="4" eb="7">
      <t>ケンチクブツ</t>
    </rPh>
    <rPh sb="8" eb="11">
      <t>ユカメンセキ</t>
    </rPh>
    <rPh sb="15" eb="17">
      <t>ツウジョウ</t>
    </rPh>
    <rPh sb="18" eb="21">
      <t>ケンチクブツ</t>
    </rPh>
    <rPh sb="22" eb="25">
      <t>ユカメンセキ</t>
    </rPh>
    <rPh sb="26" eb="27">
      <t>コ</t>
    </rPh>
    <rPh sb="29" eb="31">
      <t>ブブン</t>
    </rPh>
    <phoneticPr fontId="2"/>
  </si>
  <si>
    <t>【17.備考】</t>
    <rPh sb="4" eb="6">
      <t>ビコウ</t>
    </rPh>
    <phoneticPr fontId="2"/>
  </si>
  <si>
    <t>（第四面）</t>
    <rPh sb="1" eb="2">
      <t>ダイ</t>
    </rPh>
    <rPh sb="2" eb="3">
      <t>4</t>
    </rPh>
    <rPh sb="3" eb="4">
      <t>メン</t>
    </rPh>
    <phoneticPr fontId="2"/>
  </si>
  <si>
    <t>【１．付近見取図】</t>
  </si>
  <si>
    <t>【２．配置図】</t>
  </si>
  <si>
    <t>（第五面）</t>
    <rPh sb="1" eb="2">
      <t>ダイ</t>
    </rPh>
    <rPh sb="2" eb="3">
      <t>5</t>
    </rPh>
    <rPh sb="3" eb="4">
      <t>メン</t>
    </rPh>
    <phoneticPr fontId="2"/>
  </si>
  <si>
    <t>〔住戸に関する事項〕</t>
    <phoneticPr fontId="2"/>
  </si>
  <si>
    <t>【1．住戸の番号】</t>
    <rPh sb="3" eb="4">
      <t>ジュウ</t>
    </rPh>
    <rPh sb="4" eb="5">
      <t>コ</t>
    </rPh>
    <rPh sb="6" eb="8">
      <t>バンゴウ</t>
    </rPh>
    <rPh sb="8" eb="9">
      <t>チバン</t>
    </rPh>
    <phoneticPr fontId="2"/>
  </si>
  <si>
    <t>【２．住戸の存する階】</t>
    <rPh sb="3" eb="5">
      <t>ジュウコ</t>
    </rPh>
    <rPh sb="6" eb="7">
      <t>ソン</t>
    </rPh>
    <rPh sb="9" eb="10">
      <t>カイ</t>
    </rPh>
    <rPh sb="10" eb="11">
      <t>チバン</t>
    </rPh>
    <phoneticPr fontId="2"/>
  </si>
  <si>
    <t>階</t>
    <rPh sb="0" eb="1">
      <t>カイ</t>
    </rPh>
    <phoneticPr fontId="18"/>
  </si>
  <si>
    <t>【３．専用部分の床面積】</t>
    <rPh sb="3" eb="5">
      <t>センヨウ</t>
    </rPh>
    <rPh sb="5" eb="7">
      <t>ブブン</t>
    </rPh>
    <rPh sb="8" eb="11">
      <t>ユカメンセキ</t>
    </rPh>
    <rPh sb="11" eb="12">
      <t>チバン</t>
    </rPh>
    <phoneticPr fontId="2"/>
  </si>
  <si>
    <t>【４．住戸のエネルギー使用の効率性】</t>
    <rPh sb="3" eb="4">
      <t>ジュウ</t>
    </rPh>
    <rPh sb="4" eb="5">
      <t>コ</t>
    </rPh>
    <rPh sb="11" eb="13">
      <t>シヨウ</t>
    </rPh>
    <rPh sb="14" eb="17">
      <t>コウリツセイ</t>
    </rPh>
    <rPh sb="17" eb="18">
      <t>チバン</t>
    </rPh>
    <phoneticPr fontId="2"/>
  </si>
  <si>
    <t>１．一次エネルギー消費量に関する基準</t>
    <rPh sb="16" eb="18">
      <t>キジュン</t>
    </rPh>
    <phoneticPr fontId="2"/>
  </si>
  <si>
    <t>基準一次エネルギー消費量</t>
    <phoneticPr fontId="2"/>
  </si>
  <si>
    <t>GJ/年</t>
    <rPh sb="3" eb="4">
      <t>ネン</t>
    </rPh>
    <phoneticPr fontId="2"/>
  </si>
  <si>
    <t>設計一次エネルギー消費量</t>
    <rPh sb="0" eb="2">
      <t>セッケイ</t>
    </rPh>
    <rPh sb="2" eb="4">
      <t>１ジ</t>
    </rPh>
    <rPh sb="9" eb="12">
      <t>ショウヒリョウ</t>
    </rPh>
    <phoneticPr fontId="2"/>
  </si>
  <si>
    <t>特別な調査又は研究の結果に基づく計算方法及び計算結果</t>
    <phoneticPr fontId="2"/>
  </si>
  <si>
    <t>2.　外壁、窓等を通しての熱の損失の防止に関する基準</t>
    <rPh sb="24" eb="26">
      <t>キジュン</t>
    </rPh>
    <phoneticPr fontId="38"/>
  </si>
  <si>
    <t>外皮平均熱貫流率</t>
    <phoneticPr fontId="2"/>
  </si>
  <si>
    <t>1．この面は、共同住宅等又は複合建築物の住戸の部分に係る申請を行う場合に、申請に係る</t>
    <rPh sb="4" eb="5">
      <t>メン</t>
    </rPh>
    <rPh sb="7" eb="9">
      <t>キョウドウ</t>
    </rPh>
    <rPh sb="9" eb="12">
      <t>ジュウタクトウ</t>
    </rPh>
    <rPh sb="12" eb="13">
      <t>マタ</t>
    </rPh>
    <rPh sb="14" eb="16">
      <t>フクゴウ</t>
    </rPh>
    <rPh sb="16" eb="19">
      <t>ケンチクブツ</t>
    </rPh>
    <rPh sb="20" eb="21">
      <t>ジュウ</t>
    </rPh>
    <rPh sb="21" eb="22">
      <t>コ</t>
    </rPh>
    <rPh sb="23" eb="25">
      <t>ブブン</t>
    </rPh>
    <rPh sb="26" eb="27">
      <t>カカワ</t>
    </rPh>
    <rPh sb="28" eb="30">
      <t>シンセイ</t>
    </rPh>
    <rPh sb="31" eb="32">
      <t>オコナ</t>
    </rPh>
    <rPh sb="33" eb="35">
      <t>バアイ</t>
    </rPh>
    <rPh sb="37" eb="39">
      <t>シンセイ</t>
    </rPh>
    <rPh sb="40" eb="41">
      <t>カカワ</t>
    </rPh>
    <phoneticPr fontId="2"/>
  </si>
  <si>
    <t>　住戸ごとに作成してください。</t>
  </si>
  <si>
    <t>2．住戸の階数が二以上である場合には、【３．専用部分の床面積】に各階ごとの床面積を併せて</t>
    <rPh sb="2" eb="4">
      <t>ジュウコ</t>
    </rPh>
    <rPh sb="5" eb="7">
      <t>カイスウ</t>
    </rPh>
    <rPh sb="8" eb="11">
      <t>ニイジョウ</t>
    </rPh>
    <rPh sb="14" eb="16">
      <t>バアイ</t>
    </rPh>
    <rPh sb="22" eb="24">
      <t>センヨウ</t>
    </rPh>
    <rPh sb="24" eb="26">
      <t>ブブン</t>
    </rPh>
    <rPh sb="27" eb="30">
      <t>ユカメンセキ</t>
    </rPh>
    <rPh sb="32" eb="34">
      <t>カクカイ</t>
    </rPh>
    <rPh sb="37" eb="40">
      <t>ユカメンセキ</t>
    </rPh>
    <rPh sb="41" eb="42">
      <t>アワ</t>
    </rPh>
    <phoneticPr fontId="2"/>
  </si>
  <si>
    <t>　記載してください。</t>
  </si>
  <si>
    <t>3．【4.住戸のエネルギーの使用の効率性】の欄に用いる用語の意義は、第三面の注意7のとおりとします。</t>
    <rPh sb="5" eb="6">
      <t>ジュウ</t>
    </rPh>
    <rPh sb="6" eb="7">
      <t>コ</t>
    </rPh>
    <rPh sb="14" eb="16">
      <t>シヨウ</t>
    </rPh>
    <rPh sb="17" eb="20">
      <t>コウリツセイ</t>
    </rPh>
    <rPh sb="22" eb="23">
      <t>ラン</t>
    </rPh>
    <rPh sb="24" eb="25">
      <t>モチ</t>
    </rPh>
    <rPh sb="27" eb="29">
      <t>ヨウゴ</t>
    </rPh>
    <rPh sb="30" eb="32">
      <t>イギ</t>
    </rPh>
    <rPh sb="34" eb="35">
      <t>ダイ</t>
    </rPh>
    <rPh sb="35" eb="36">
      <t>サン</t>
    </rPh>
    <rPh sb="36" eb="37">
      <t>メン</t>
    </rPh>
    <rPh sb="38" eb="40">
      <t>チュウイ</t>
    </rPh>
    <phoneticPr fontId="18"/>
  </si>
  <si>
    <t>「1.一次エネルギー消費量に関する基準」は「基準一次エネルギー消費量」及び「設計一次</t>
    <rPh sb="3" eb="5">
      <t>イチジ</t>
    </rPh>
    <rPh sb="10" eb="13">
      <t>ショウヒリョウ</t>
    </rPh>
    <rPh sb="14" eb="15">
      <t>カン</t>
    </rPh>
    <rPh sb="17" eb="19">
      <t>キジュン</t>
    </rPh>
    <rPh sb="22" eb="24">
      <t>キジュン</t>
    </rPh>
    <rPh sb="24" eb="26">
      <t>イチジ</t>
    </rPh>
    <rPh sb="31" eb="34">
      <t>ショウヒリョウ</t>
    </rPh>
    <rPh sb="35" eb="36">
      <t>オヨ</t>
    </rPh>
    <rPh sb="38" eb="40">
      <t>セッケイ</t>
    </rPh>
    <rPh sb="40" eb="42">
      <t>イチジ</t>
    </rPh>
    <phoneticPr fontId="38"/>
  </si>
  <si>
    <t>エネルギー消費量」又は「特別な調査又は研究の結果に基づく計算方法及び計算結果」の該当する</t>
    <rPh sb="5" eb="8">
      <t>ショウヒリョウ</t>
    </rPh>
    <rPh sb="9" eb="10">
      <t>マタ</t>
    </rPh>
    <rPh sb="12" eb="14">
      <t>トクベツ</t>
    </rPh>
    <rPh sb="15" eb="18">
      <t>チョウサマタ</t>
    </rPh>
    <rPh sb="19" eb="21">
      <t>ケンキュウ</t>
    </rPh>
    <rPh sb="22" eb="24">
      <t>ケッカ</t>
    </rPh>
    <rPh sb="25" eb="26">
      <t>モト</t>
    </rPh>
    <rPh sb="28" eb="33">
      <t>ケイサンホウホウオヨ</t>
    </rPh>
    <rPh sb="34" eb="38">
      <t>ケイサンケッカ</t>
    </rPh>
    <rPh sb="40" eb="42">
      <t>ガイトウ</t>
    </rPh>
    <phoneticPr fontId="38"/>
  </si>
  <si>
    <t>チェックボックスに、「レ」マークを入れた上で記載してください。</t>
    <rPh sb="17" eb="18">
      <t>イ</t>
    </rPh>
    <rPh sb="20" eb="21">
      <t>ウエ</t>
    </rPh>
    <rPh sb="22" eb="24">
      <t>キサイ</t>
    </rPh>
    <phoneticPr fontId="38"/>
  </si>
  <si>
    <t>「2.外壁、窓等を通して熱の損失の防止に関する基準」については、「外皮平均熱貫流率」及び</t>
    <rPh sb="3" eb="5">
      <t>ガイヘキ</t>
    </rPh>
    <rPh sb="6" eb="8">
      <t>マドトウ</t>
    </rPh>
    <rPh sb="9" eb="10">
      <t>ツウ</t>
    </rPh>
    <rPh sb="12" eb="13">
      <t>ネツ</t>
    </rPh>
    <rPh sb="14" eb="16">
      <t>ソンシツ</t>
    </rPh>
    <rPh sb="17" eb="19">
      <t>ボウシ</t>
    </rPh>
    <rPh sb="20" eb="21">
      <t>カン</t>
    </rPh>
    <rPh sb="23" eb="25">
      <t>キジュン</t>
    </rPh>
    <rPh sb="33" eb="35">
      <t>ガイヒ</t>
    </rPh>
    <rPh sb="35" eb="37">
      <t>ヘイキン</t>
    </rPh>
    <rPh sb="37" eb="38">
      <t>ネツ</t>
    </rPh>
    <rPh sb="38" eb="40">
      <t>カンリュウ</t>
    </rPh>
    <rPh sb="40" eb="41">
      <t>リツ</t>
    </rPh>
    <rPh sb="42" eb="43">
      <t>オヨ</t>
    </rPh>
    <phoneticPr fontId="38"/>
  </si>
  <si>
    <t>「冷房期の平均日射熱取得率」又は「特別な調査又は研究の結果に基づく計算方法及び</t>
  </si>
  <si>
    <t>計算結果」の該当するチェックボックスに、「レ」マークを入れた上で記載してください。</t>
  </si>
  <si>
    <t>4．この面は、他の制度の申請書の写しに必要事項を補うこと、複数の住戸に関する情報を集約して記載する</t>
    <rPh sb="4" eb="5">
      <t>メン</t>
    </rPh>
    <rPh sb="7" eb="8">
      <t>タ</t>
    </rPh>
    <rPh sb="9" eb="11">
      <t>セイド</t>
    </rPh>
    <rPh sb="12" eb="15">
      <t>シンセイショ</t>
    </rPh>
    <rPh sb="16" eb="17">
      <t>ウツ</t>
    </rPh>
    <rPh sb="19" eb="21">
      <t>ヒツヨウ</t>
    </rPh>
    <rPh sb="21" eb="23">
      <t>ジコウ</t>
    </rPh>
    <rPh sb="24" eb="25">
      <t>オギナ</t>
    </rPh>
    <rPh sb="29" eb="31">
      <t>フクスウ</t>
    </rPh>
    <rPh sb="32" eb="33">
      <t>ジュウ</t>
    </rPh>
    <rPh sb="33" eb="34">
      <t>コ</t>
    </rPh>
    <rPh sb="35" eb="36">
      <t>カン</t>
    </rPh>
    <rPh sb="38" eb="40">
      <t>ジョウホウ</t>
    </rPh>
    <rPh sb="41" eb="43">
      <t>シュウヤク</t>
    </rPh>
    <rPh sb="45" eb="47">
      <t>キサイ</t>
    </rPh>
    <phoneticPr fontId="18"/>
  </si>
  <si>
    <t>　こと等により記載すべき事項の全てが明示された別の書面をもって代えることができます。</t>
  </si>
  <si>
    <t>（第六面）</t>
    <rPh sb="1" eb="2">
      <t>ダイ</t>
    </rPh>
    <rPh sb="2" eb="3">
      <t>6</t>
    </rPh>
    <rPh sb="3" eb="4">
      <t>メン</t>
    </rPh>
    <phoneticPr fontId="2"/>
  </si>
  <si>
    <t>２．低炭素化のための建築物の新築等に係る資金計画</t>
    <rPh sb="2" eb="5">
      <t>テイタンソ</t>
    </rPh>
    <rPh sb="5" eb="6">
      <t>カ</t>
    </rPh>
    <rPh sb="10" eb="13">
      <t>ケンチクブツ</t>
    </rPh>
    <rPh sb="14" eb="16">
      <t>シンチク</t>
    </rPh>
    <rPh sb="16" eb="17">
      <t>トウ</t>
    </rPh>
    <rPh sb="18" eb="19">
      <t>カカワ</t>
    </rPh>
    <rPh sb="20" eb="22">
      <t>シキン</t>
    </rPh>
    <rPh sb="22" eb="24">
      <t>ケイカク</t>
    </rPh>
    <phoneticPr fontId="2"/>
  </si>
  <si>
    <t>３．低炭素化のための建築物の新築等に関する工事の着手予定時期及び完了予定時期</t>
    <rPh sb="2" eb="5">
      <t>テイタンソ</t>
    </rPh>
    <rPh sb="5" eb="6">
      <t>カ</t>
    </rPh>
    <rPh sb="10" eb="13">
      <t>ケンチクブツ</t>
    </rPh>
    <rPh sb="14" eb="16">
      <t>シンチク</t>
    </rPh>
    <rPh sb="16" eb="17">
      <t>トウ</t>
    </rPh>
    <rPh sb="18" eb="19">
      <t>カン</t>
    </rPh>
    <rPh sb="21" eb="23">
      <t>コウジ</t>
    </rPh>
    <rPh sb="24" eb="26">
      <t>チャクシュ</t>
    </rPh>
    <rPh sb="26" eb="28">
      <t>ヨテイ</t>
    </rPh>
    <rPh sb="28" eb="30">
      <t>ジキ</t>
    </rPh>
    <rPh sb="30" eb="31">
      <t>オヨ</t>
    </rPh>
    <rPh sb="32" eb="34">
      <t>カンリョウ</t>
    </rPh>
    <rPh sb="34" eb="36">
      <t>ヨテイ</t>
    </rPh>
    <rPh sb="36" eb="38">
      <t>ジキ</t>
    </rPh>
    <phoneticPr fontId="2"/>
  </si>
  <si>
    <t>〔工事の着手の予定年月日〕</t>
    <rPh sb="1" eb="3">
      <t>コウジ</t>
    </rPh>
    <rPh sb="4" eb="6">
      <t>チャクシュ</t>
    </rPh>
    <rPh sb="7" eb="9">
      <t>ヨテイ</t>
    </rPh>
    <rPh sb="9" eb="12">
      <t>ネンガッピ</t>
    </rPh>
    <phoneticPr fontId="18"/>
  </si>
  <si>
    <t>〔工事の完了の予定年月日〕</t>
    <rPh sb="4" eb="6">
      <t>カンリョウ</t>
    </rPh>
    <phoneticPr fontId="18"/>
  </si>
  <si>
    <t>（注意）</t>
    <rPh sb="1" eb="3">
      <t>チュウイ</t>
    </rPh>
    <phoneticPr fontId="18"/>
  </si>
  <si>
    <t>この面は、記載すべき事項の全てが明示された別の書面をもって代えることができます。</t>
    <rPh sb="2" eb="3">
      <t>メン</t>
    </rPh>
    <rPh sb="5" eb="7">
      <t>キサイ</t>
    </rPh>
    <rPh sb="10" eb="12">
      <t>ジコウ</t>
    </rPh>
    <rPh sb="13" eb="14">
      <t>スベ</t>
    </rPh>
    <rPh sb="16" eb="18">
      <t>メイジ</t>
    </rPh>
    <rPh sb="21" eb="22">
      <t>ベツ</t>
    </rPh>
    <rPh sb="23" eb="25">
      <t>ショメン</t>
    </rPh>
    <rPh sb="29" eb="30">
      <t>カ</t>
    </rPh>
    <phoneticPr fontId="18"/>
  </si>
  <si>
    <r>
      <rPr>
        <sz val="8"/>
        <rFont val="BIZ UD明朝 Medium"/>
        <family val="1"/>
        <charset val="128"/>
      </rPr>
      <t>別記様式1号</t>
    </r>
    <rPh sb="0" eb="2">
      <t>ベッキ</t>
    </rPh>
    <rPh sb="2" eb="4">
      <t>ヨウシキ</t>
    </rPh>
    <rPh sb="5" eb="6">
      <t>ゴウ</t>
    </rPh>
    <phoneticPr fontId="18"/>
  </si>
  <si>
    <t>所管行政庁</t>
    <rPh sb="0" eb="2">
      <t>ショカン</t>
    </rPh>
    <rPh sb="2" eb="5">
      <t>ギョウセイチョウ</t>
    </rPh>
    <phoneticPr fontId="30"/>
  </si>
  <si>
    <t>未申請</t>
    <phoneticPr fontId="2"/>
  </si>
  <si>
    <t>市街化区域</t>
    <rPh sb="0" eb="5">
      <t>シガイカクイキ</t>
    </rPh>
    <phoneticPr fontId="2"/>
  </si>
  <si>
    <t>（地上）</t>
    <rPh sb="1" eb="3">
      <t>チジョウ</t>
    </rPh>
    <phoneticPr fontId="18"/>
  </si>
  <si>
    <t>（地下）</t>
    <rPh sb="1" eb="3">
      <t>チカ</t>
    </rPh>
    <phoneticPr fontId="18"/>
  </si>
  <si>
    <t>共同住宅等</t>
    <rPh sb="0" eb="5">
      <t>キョウドウジュウタクトウ</t>
    </rPh>
    <phoneticPr fontId="2"/>
  </si>
  <si>
    <t>非住宅建築物</t>
    <rPh sb="0" eb="6">
      <t>ヒジュウタクケンチクブツ</t>
    </rPh>
    <phoneticPr fontId="2"/>
  </si>
  <si>
    <t>複合建築物</t>
    <rPh sb="0" eb="5">
      <t>フクゴウケンチクブツ</t>
    </rPh>
    <phoneticPr fontId="2"/>
  </si>
  <si>
    <t>認定申請対象住戸</t>
    <rPh sb="0" eb="2">
      <t>ニンテイ</t>
    </rPh>
    <rPh sb="2" eb="4">
      <t>シンセイ</t>
    </rPh>
    <rPh sb="4" eb="6">
      <t>タイショウ</t>
    </rPh>
    <rPh sb="6" eb="8">
      <t>ジュウコ</t>
    </rPh>
    <phoneticPr fontId="2"/>
  </si>
  <si>
    <t>空気調和設備等の設置</t>
    <rPh sb="0" eb="4">
      <t>クウキチョウワ</t>
    </rPh>
    <rPh sb="4" eb="7">
      <t>セツビトウ</t>
    </rPh>
    <rPh sb="8" eb="10">
      <t>セッチ</t>
    </rPh>
    <phoneticPr fontId="2"/>
  </si>
  <si>
    <t>空気調和設備等の改修</t>
    <rPh sb="0" eb="4">
      <t>クウキチョウワ</t>
    </rPh>
    <rPh sb="4" eb="7">
      <t>セツビトウ</t>
    </rPh>
    <rPh sb="8" eb="10">
      <t>カイシュウ</t>
    </rPh>
    <phoneticPr fontId="2"/>
  </si>
  <si>
    <t>造　一部</t>
    <rPh sb="0" eb="1">
      <t>ゾウ</t>
    </rPh>
    <rPh sb="2" eb="4">
      <t>イチブ</t>
    </rPh>
    <phoneticPr fontId="18"/>
  </si>
  <si>
    <t>造</t>
    <rPh sb="0" eb="1">
      <t>ゾウ</t>
    </rPh>
    <phoneticPr fontId="18"/>
  </si>
  <si>
    <t>地域</t>
    <rPh sb="0" eb="2">
      <t>チイキ</t>
    </rPh>
    <phoneticPr fontId="2"/>
  </si>
  <si>
    <r>
      <rPr>
        <sz val="10"/>
        <rFont val="BIZ UD明朝 Medium"/>
        <family val="1"/>
        <charset val="128"/>
      </rPr>
      <t>　1.適合証交付番号</t>
    </r>
    <rPh sb="3" eb="5">
      <t>テキゴウ</t>
    </rPh>
    <rPh sb="5" eb="6">
      <t>ショウ</t>
    </rPh>
    <rPh sb="6" eb="8">
      <t>コウフ</t>
    </rPh>
    <rPh sb="8" eb="10">
      <t>バンゴウ</t>
    </rPh>
    <phoneticPr fontId="37"/>
  </si>
  <si>
    <r>
      <rPr>
        <sz val="10"/>
        <rFont val="BIZ UD明朝 Medium"/>
        <family val="1"/>
        <charset val="128"/>
      </rPr>
      <t>　2.適合証交付年月日</t>
    </r>
    <rPh sb="3" eb="5">
      <t>テキゴウ</t>
    </rPh>
    <rPh sb="5" eb="6">
      <t>ショウ</t>
    </rPh>
    <rPh sb="6" eb="8">
      <t>コウフ</t>
    </rPh>
    <rPh sb="8" eb="11">
      <t>ネンガッピ</t>
    </rPh>
    <phoneticPr fontId="37"/>
  </si>
  <si>
    <r>
      <rPr>
        <sz val="10"/>
        <rFont val="BIZ UD明朝 Medium"/>
        <family val="1"/>
        <charset val="128"/>
      </rPr>
      <t>　3.適合証を交付した者</t>
    </r>
    <rPh sb="3" eb="5">
      <t>テキゴウ</t>
    </rPh>
    <rPh sb="5" eb="6">
      <t>ショウ</t>
    </rPh>
    <rPh sb="7" eb="9">
      <t>コウフ</t>
    </rPh>
    <rPh sb="11" eb="12">
      <t>シャ</t>
    </rPh>
    <phoneticPr fontId="37"/>
  </si>
  <si>
    <r>
      <rPr>
        <sz val="10"/>
        <rFont val="BIZ UD明朝 Medium"/>
        <family val="1"/>
        <charset val="128"/>
      </rPr>
      <t>　4.変更の概要</t>
    </r>
    <rPh sb="3" eb="5">
      <t>ヘンコウ</t>
    </rPh>
    <rPh sb="6" eb="8">
      <t>ガイヨウ</t>
    </rPh>
    <phoneticPr fontId="37"/>
  </si>
  <si>
    <t>データ保管列</t>
    <rPh sb="3" eb="6">
      <t>ホカンレツ</t>
    </rPh>
    <phoneticPr fontId="2"/>
  </si>
  <si>
    <t>申請日</t>
  </si>
  <si>
    <t>建築_名称</t>
  </si>
  <si>
    <t>建物_地名地番</t>
  </si>
  <si>
    <t>工事着手予定日</t>
  </si>
  <si>
    <t>工事完了予定日</t>
  </si>
  <si>
    <t>認定申請予定日</t>
  </si>
  <si>
    <t>申請先行政庁名</t>
  </si>
  <si>
    <t>検査予定日1</t>
  </si>
  <si>
    <t>検査時期1</t>
  </si>
  <si>
    <t>検査予定日2</t>
  </si>
  <si>
    <t>検査時期2</t>
  </si>
  <si>
    <t>検査予定日3</t>
  </si>
  <si>
    <t>検査時期3</t>
  </si>
  <si>
    <t>検査予定日4</t>
  </si>
  <si>
    <t>検査時期4</t>
  </si>
  <si>
    <t>検査予定日5</t>
  </si>
  <si>
    <t>検査時期5</t>
  </si>
  <si>
    <t>検査予定日6</t>
  </si>
  <si>
    <t>検査時期6</t>
  </si>
  <si>
    <t>用途_非住宅</t>
  </si>
  <si>
    <t>用途_共同</t>
  </si>
  <si>
    <t>用途_複合</t>
  </si>
  <si>
    <t>利用_持家</t>
  </si>
  <si>
    <t>利用_給与住宅</t>
  </si>
  <si>
    <t>利用_分譲住宅</t>
  </si>
  <si>
    <t>構造1</t>
  </si>
  <si>
    <t>構造2</t>
  </si>
  <si>
    <t>最高高さ</t>
  </si>
  <si>
    <t>最高軒高</t>
  </si>
  <si>
    <t>敷地面積</t>
  </si>
  <si>
    <t>建築面積</t>
  </si>
  <si>
    <t>延べ面積</t>
  </si>
  <si>
    <t>階数_地上</t>
  </si>
  <si>
    <t>階数_地下</t>
  </si>
  <si>
    <t>長期_階1</t>
  </si>
  <si>
    <t>長期_階1_面積</t>
  </si>
  <si>
    <t>長期_階2</t>
  </si>
  <si>
    <t>長期_階2_面積</t>
  </si>
  <si>
    <t>全体戸数</t>
  </si>
  <si>
    <t>認定戸数</t>
  </si>
  <si>
    <t>請求_名称</t>
  </si>
  <si>
    <t>請求_所属</t>
  </si>
  <si>
    <t>請求_担当者</t>
  </si>
  <si>
    <t>請求_郵便</t>
  </si>
  <si>
    <t>請求_住所</t>
  </si>
  <si>
    <t>請求_電話</t>
  </si>
  <si>
    <t>請求_FAX</t>
  </si>
  <si>
    <t>請求_Email</t>
  </si>
  <si>
    <t>請求_宛名</t>
  </si>
  <si>
    <t>質疑_名称</t>
  </si>
  <si>
    <t>質疑_所属</t>
  </si>
  <si>
    <t>質疑_担当者</t>
  </si>
  <si>
    <t>質疑_郵便</t>
  </si>
  <si>
    <t>質疑_住所</t>
  </si>
  <si>
    <t>質疑_電話</t>
  </si>
  <si>
    <t>質疑_FAX</t>
  </si>
  <si>
    <t>質疑_Email</t>
  </si>
  <si>
    <t>交付_名称</t>
  </si>
  <si>
    <t>交付_所属</t>
  </si>
  <si>
    <t>交付_担当者</t>
  </si>
  <si>
    <t>交付_郵便</t>
  </si>
  <si>
    <t>交付_住所</t>
  </si>
  <si>
    <t>交付_電話</t>
  </si>
  <si>
    <t>交付_FAX</t>
  </si>
  <si>
    <t>交付_Email</t>
  </si>
  <si>
    <t>連絡事項</t>
  </si>
  <si>
    <t>申1_郵便</t>
  </si>
  <si>
    <t>申1_住所</t>
  </si>
  <si>
    <t>申1_電話</t>
  </si>
  <si>
    <t>申2_名称</t>
  </si>
  <si>
    <t>申2_郵便</t>
  </si>
  <si>
    <t>申2_住所</t>
  </si>
  <si>
    <t>申2_電話</t>
  </si>
  <si>
    <t>申3_名称</t>
  </si>
  <si>
    <t>申3_郵便</t>
  </si>
  <si>
    <t>申3_住所</t>
  </si>
  <si>
    <t>申3_電話</t>
  </si>
  <si>
    <t>申4_名称</t>
  </si>
  <si>
    <t>申4_郵便</t>
  </si>
  <si>
    <t>申4_住所</t>
  </si>
  <si>
    <t>申4_電話</t>
  </si>
  <si>
    <t>建1_名称</t>
  </si>
  <si>
    <t>建1_郵便</t>
  </si>
  <si>
    <t>建1_住所</t>
  </si>
  <si>
    <t>建1_電話</t>
  </si>
  <si>
    <t>建2_名称</t>
  </si>
  <si>
    <t>建2_郵便</t>
  </si>
  <si>
    <t>建2_住所</t>
  </si>
  <si>
    <t>建2_電話</t>
  </si>
  <si>
    <t>建3_名称</t>
  </si>
  <si>
    <t>建3_郵便</t>
  </si>
  <si>
    <t>建3_住所</t>
  </si>
  <si>
    <t>建3_電話</t>
  </si>
  <si>
    <t>建4_名称</t>
  </si>
  <si>
    <t>建4_郵便</t>
  </si>
  <si>
    <t>建4_住所</t>
  </si>
  <si>
    <t>建4_電話</t>
  </si>
  <si>
    <t>代理_種別</t>
  </si>
  <si>
    <t>代理_登録</t>
  </si>
  <si>
    <t>代理_番号</t>
  </si>
  <si>
    <t>代理_氏名</t>
  </si>
  <si>
    <t>代理_事務所_種別</t>
  </si>
  <si>
    <t>代理_事務所_登録</t>
  </si>
  <si>
    <t>代理_事務所_番号</t>
  </si>
  <si>
    <t>代理_事務所_名称</t>
  </si>
  <si>
    <t>代理住所の郵便番号</t>
  </si>
  <si>
    <t>代理の住所</t>
  </si>
  <si>
    <t>代理の電話番号</t>
  </si>
  <si>
    <t>設計_種別</t>
  </si>
  <si>
    <t>設計_登録</t>
  </si>
  <si>
    <t>設計_番号</t>
  </si>
  <si>
    <t>設計_氏名</t>
  </si>
  <si>
    <t>設計_事務所_種別</t>
  </si>
  <si>
    <t>設計_事務所_登録</t>
  </si>
  <si>
    <t>設計_事務所_番号</t>
  </si>
  <si>
    <t>設計_事務所_名称</t>
  </si>
  <si>
    <t>設計_郵便</t>
  </si>
  <si>
    <t>設計_住所</t>
  </si>
  <si>
    <t>設計_電話</t>
  </si>
  <si>
    <t>監理_種別</t>
  </si>
  <si>
    <t>監理_登録</t>
  </si>
  <si>
    <t>監理_番号</t>
  </si>
  <si>
    <t>監理_氏名</t>
  </si>
  <si>
    <t>監理_事務所_種別</t>
  </si>
  <si>
    <t>監理_事務所_登録</t>
  </si>
  <si>
    <t>監理_事務所_番号</t>
  </si>
  <si>
    <t>監理_事務所_名称</t>
  </si>
  <si>
    <t>監理_郵便</t>
  </si>
  <si>
    <t>監理_住所</t>
  </si>
  <si>
    <t>監理_電話</t>
  </si>
  <si>
    <t>施工_名称</t>
  </si>
  <si>
    <t>施工_許可</t>
  </si>
  <si>
    <t>施工_種別</t>
  </si>
  <si>
    <t>施工_番号</t>
  </si>
  <si>
    <t>施工_郵便</t>
  </si>
  <si>
    <t>施工_住所</t>
  </si>
  <si>
    <t>施工_電話</t>
  </si>
  <si>
    <t>現場対応_氏名</t>
  </si>
  <si>
    <t>現場対応_会社名</t>
  </si>
  <si>
    <t>現場対応_郵便</t>
  </si>
  <si>
    <t>現場対応_住所</t>
  </si>
  <si>
    <t>現場対応_電話</t>
  </si>
  <si>
    <t>共用部_管理者</t>
  </si>
  <si>
    <t>共用部_管理者_郵便</t>
  </si>
  <si>
    <t>共用部_管理者_住所</t>
  </si>
  <si>
    <t>共用部_管理者_電話</t>
  </si>
  <si>
    <t>用途_一戸建</t>
    <phoneticPr fontId="2"/>
  </si>
  <si>
    <t>利用_貸家</t>
    <rPh sb="3" eb="5">
      <t>カシヤ</t>
    </rPh>
    <phoneticPr fontId="2"/>
  </si>
  <si>
    <t>長期_階3</t>
  </si>
  <si>
    <t>長期_階3_面積</t>
  </si>
  <si>
    <t>その他1_地域区分</t>
    <rPh sb="5" eb="9">
      <t>チイキクブン</t>
    </rPh>
    <phoneticPr fontId="2"/>
  </si>
  <si>
    <t>申1_名称1</t>
    <phoneticPr fontId="2"/>
  </si>
  <si>
    <t>申1_名称2</t>
    <phoneticPr fontId="2"/>
  </si>
  <si>
    <t>評価書交付番号(設計)</t>
    <rPh sb="8" eb="10">
      <t>セッケイ</t>
    </rPh>
    <phoneticPr fontId="3"/>
  </si>
  <si>
    <t>1-1耐震等級（倒壊防止）</t>
  </si>
  <si>
    <t>1-2耐震等級（損傷防止）</t>
  </si>
  <si>
    <t>1-3その他</t>
  </si>
  <si>
    <t>1-4耐風等級</t>
  </si>
  <si>
    <t>1-5耐積雪等級</t>
  </si>
  <si>
    <t>1-6地盤の許容応力度chk</t>
  </si>
  <si>
    <t>1-6許容応力度</t>
  </si>
  <si>
    <t>1-6杭状改良地盤の許容支持力度chk</t>
    <rPh sb="3" eb="4">
      <t>クイ</t>
    </rPh>
    <rPh sb="4" eb="5">
      <t>ジョウ</t>
    </rPh>
    <rPh sb="5" eb="7">
      <t>カイリョウ</t>
    </rPh>
    <rPh sb="12" eb="14">
      <t>シジ</t>
    </rPh>
    <rPh sb="14" eb="15">
      <t>チカラ</t>
    </rPh>
    <phoneticPr fontId="3"/>
  </si>
  <si>
    <t>1-6杭状改良地盤の許容支持力度</t>
    <rPh sb="3" eb="4">
      <t>クイ</t>
    </rPh>
    <rPh sb="4" eb="5">
      <t>ジョウ</t>
    </rPh>
    <rPh sb="5" eb="7">
      <t>カイリョウ</t>
    </rPh>
    <rPh sb="12" eb="14">
      <t>シジ</t>
    </rPh>
    <rPh sb="14" eb="15">
      <t>チカラ</t>
    </rPh>
    <phoneticPr fontId="3"/>
  </si>
  <si>
    <t>1-6杭状改良地盤の許容支持力chk</t>
    <rPh sb="3" eb="4">
      <t>クイ</t>
    </rPh>
    <rPh sb="4" eb="5">
      <t>ジョウ</t>
    </rPh>
    <rPh sb="5" eb="7">
      <t>カイリョウ</t>
    </rPh>
    <rPh sb="12" eb="14">
      <t>シジ</t>
    </rPh>
    <rPh sb="14" eb="15">
      <t>チカラ</t>
    </rPh>
    <phoneticPr fontId="3"/>
  </si>
  <si>
    <t>1-6杭状改良地盤の許容支持力</t>
    <rPh sb="3" eb="4">
      <t>クイ</t>
    </rPh>
    <rPh sb="4" eb="5">
      <t>ジョウ</t>
    </rPh>
    <rPh sb="5" eb="7">
      <t>カイリョウ</t>
    </rPh>
    <rPh sb="12" eb="14">
      <t>シジ</t>
    </rPh>
    <rPh sb="14" eb="15">
      <t>チカラ</t>
    </rPh>
    <phoneticPr fontId="3"/>
  </si>
  <si>
    <t>1-6杭の許容支持力chk</t>
  </si>
  <si>
    <t>1-6地盤調査方法</t>
  </si>
  <si>
    <t>1-6地盤改良方法chk</t>
    <rPh sb="5" eb="7">
      <t>カイリョウ</t>
    </rPh>
    <phoneticPr fontId="3"/>
  </si>
  <si>
    <t>1-6地盤改良方法</t>
    <rPh sb="5" eb="7">
      <t>カイリョウ</t>
    </rPh>
    <phoneticPr fontId="3"/>
  </si>
  <si>
    <t>1-7直接基礎chk</t>
  </si>
  <si>
    <t>1-7構造方法</t>
  </si>
  <si>
    <t>1-7形式</t>
  </si>
  <si>
    <t>1-7杭基礎chk</t>
  </si>
  <si>
    <t>1-7杭種</t>
  </si>
  <si>
    <t>1-7杭径</t>
  </si>
  <si>
    <t>1-7杭長</t>
  </si>
  <si>
    <t>2-1 感知警報装置設置等級（自住戸）</t>
  </si>
  <si>
    <t>2-4 脱出対策 該当無し</t>
  </si>
  <si>
    <t>2-4 直通階段に直接通ずるバルコニーchk</t>
  </si>
  <si>
    <t>2-4 避難器具chk</t>
  </si>
  <si>
    <t>2-4避難器具</t>
  </si>
  <si>
    <t>2-4 その他chk</t>
  </si>
  <si>
    <t>2-4 その他</t>
  </si>
  <si>
    <t>2-5 耐火等級（開口部）</t>
  </si>
  <si>
    <t>2-6 耐火等級（開口部以外）</t>
  </si>
  <si>
    <t>3-1 劣化対策等級</t>
  </si>
  <si>
    <t>4-1 維持管理対策等級</t>
  </si>
  <si>
    <t>5-1 地域</t>
  </si>
  <si>
    <t>5-1 省エネルギー対策等級</t>
  </si>
  <si>
    <t>5-1 外皮平均熱貫流量率UAの値</t>
    <rPh sb="4" eb="6">
      <t>ガイヒ</t>
    </rPh>
    <rPh sb="6" eb="8">
      <t>ヘイキン</t>
    </rPh>
    <rPh sb="8" eb="9">
      <t>ネツ</t>
    </rPh>
    <rPh sb="9" eb="11">
      <t>カンリュウ</t>
    </rPh>
    <rPh sb="11" eb="12">
      <t>リョウ</t>
    </rPh>
    <rPh sb="12" eb="13">
      <t>リツ</t>
    </rPh>
    <rPh sb="16" eb="17">
      <t>アタイ</t>
    </rPh>
    <phoneticPr fontId="3"/>
  </si>
  <si>
    <t>5-1 冷房期の平均日射熱取得率ηAの値</t>
    <rPh sb="4" eb="6">
      <t>レイボウ</t>
    </rPh>
    <rPh sb="6" eb="7">
      <t>キ</t>
    </rPh>
    <rPh sb="8" eb="10">
      <t>ヘイキン</t>
    </rPh>
    <rPh sb="10" eb="12">
      <t>ニッシャ</t>
    </rPh>
    <rPh sb="12" eb="13">
      <t>ネツ</t>
    </rPh>
    <rPh sb="13" eb="16">
      <t>シュトクリツ</t>
    </rPh>
    <rPh sb="19" eb="20">
      <t>アタイ</t>
    </rPh>
    <phoneticPr fontId="3"/>
  </si>
  <si>
    <t>5-2 一次エネルギー消費量等級</t>
  </si>
  <si>
    <t>5-2 設計一次エネルギー消費量の値</t>
    <rPh sb="4" eb="6">
      <t>セッケイ</t>
    </rPh>
    <rPh sb="6" eb="8">
      <t>イチジ</t>
    </rPh>
    <rPh sb="13" eb="16">
      <t>ショウヒリョウ</t>
    </rPh>
    <rPh sb="17" eb="18">
      <t>アタイ</t>
    </rPh>
    <phoneticPr fontId="3"/>
  </si>
  <si>
    <t>6-1 使用建材　1</t>
  </si>
  <si>
    <t>6-1 使用建材　2</t>
  </si>
  <si>
    <t xml:space="preserve">6-1 使用建材　3 </t>
  </si>
  <si>
    <t>6-1 ホルムアルデヒド放散等級（内装）</t>
  </si>
  <si>
    <t>6-1 ホルムアルデヒド放散等級（天井裏等）</t>
  </si>
  <si>
    <t xml:space="preserve">6-2 機械換気設備  </t>
  </si>
  <si>
    <t>6-2 その他chk</t>
  </si>
  <si>
    <t>6-2 その他</t>
  </si>
  <si>
    <t>6-2局所換気設備 便所 該当無しchk</t>
  </si>
  <si>
    <t>6-2局所換気設備 浴室 該当無しchk</t>
  </si>
  <si>
    <t>6-2局所換気設備 台所 該当無しchk</t>
  </si>
  <si>
    <t>6-2 便所 機械換気有無</t>
    <rPh sb="11" eb="13">
      <t>ウム</t>
    </rPh>
    <phoneticPr fontId="3"/>
  </si>
  <si>
    <t>6-2 便所 機械換気</t>
  </si>
  <si>
    <t>6-2 便所 換気窓有無</t>
    <rPh sb="10" eb="12">
      <t>ウム</t>
    </rPh>
    <phoneticPr fontId="3"/>
  </si>
  <si>
    <t>6-2 便所 換気窓</t>
  </si>
  <si>
    <t>6-2 浴室 機械換気有無</t>
    <rPh sb="11" eb="13">
      <t>ウム</t>
    </rPh>
    <phoneticPr fontId="3"/>
  </si>
  <si>
    <t>6-2 浴室 機械換気</t>
  </si>
  <si>
    <t>6-2 浴室 換気窓有無</t>
    <rPh sb="10" eb="12">
      <t>ウム</t>
    </rPh>
    <phoneticPr fontId="3"/>
  </si>
  <si>
    <t>6-2 浴室 換気窓</t>
  </si>
  <si>
    <t>6-2 台所 機械換気有無</t>
    <rPh sb="9" eb="11">
      <t>カンキ</t>
    </rPh>
    <rPh sb="11" eb="13">
      <t>ウム</t>
    </rPh>
    <phoneticPr fontId="3"/>
  </si>
  <si>
    <t>6-2 台所 機械換気</t>
    <rPh sb="9" eb="11">
      <t>カンキ</t>
    </rPh>
    <phoneticPr fontId="3"/>
  </si>
  <si>
    <t>6-2 台所 換気窓有無</t>
    <rPh sb="10" eb="12">
      <t>ウム</t>
    </rPh>
    <phoneticPr fontId="3"/>
  </si>
  <si>
    <t>6-2 台所 換気窓</t>
  </si>
  <si>
    <t>7-1 単純開口率</t>
  </si>
  <si>
    <t>7-1 単純開口率 単位</t>
    <rPh sb="10" eb="12">
      <t>タンイ</t>
    </rPh>
    <phoneticPr fontId="3"/>
  </si>
  <si>
    <t>7-2 方位別開口比 北</t>
    <rPh sb="11" eb="12">
      <t>キタ</t>
    </rPh>
    <phoneticPr fontId="3"/>
  </si>
  <si>
    <t>7-2 方位別開口比 北　単位</t>
    <rPh sb="11" eb="12">
      <t>キタ</t>
    </rPh>
    <rPh sb="13" eb="15">
      <t>タンイ</t>
    </rPh>
    <phoneticPr fontId="3"/>
  </si>
  <si>
    <t>7-2 方位別開口比 東</t>
    <rPh sb="11" eb="12">
      <t>ヒガシ</t>
    </rPh>
    <phoneticPr fontId="3"/>
  </si>
  <si>
    <t>7-2 方位別開口比 東　単位</t>
    <rPh sb="11" eb="12">
      <t>ヒガシ</t>
    </rPh>
    <rPh sb="13" eb="15">
      <t>タンイ</t>
    </rPh>
    <phoneticPr fontId="3"/>
  </si>
  <si>
    <t>7-2 方位別開口比 南</t>
    <rPh sb="4" eb="5">
      <t>カタ</t>
    </rPh>
    <rPh sb="5" eb="6">
      <t>グライ</t>
    </rPh>
    <rPh sb="11" eb="12">
      <t>ミナミ</t>
    </rPh>
    <phoneticPr fontId="3"/>
  </si>
  <si>
    <t>7-2 方位別開口比 南　単位</t>
    <rPh sb="11" eb="12">
      <t>ミナミ</t>
    </rPh>
    <rPh sb="13" eb="15">
      <t>タンイ</t>
    </rPh>
    <phoneticPr fontId="3"/>
  </si>
  <si>
    <t>7-2 方位別開口比 西</t>
    <rPh sb="11" eb="12">
      <t>ニシ</t>
    </rPh>
    <phoneticPr fontId="3"/>
  </si>
  <si>
    <t>7-2 方位別開口比 西　単位</t>
    <rPh sb="11" eb="12">
      <t>ニシ</t>
    </rPh>
    <rPh sb="13" eb="15">
      <t>タンイ</t>
    </rPh>
    <phoneticPr fontId="3"/>
  </si>
  <si>
    <t>7-2 方位別開口比 真上</t>
    <rPh sb="11" eb="13">
      <t>マウエ</t>
    </rPh>
    <phoneticPr fontId="3"/>
  </si>
  <si>
    <t>7-2 方位別開口比 真上　単位</t>
    <rPh sb="11" eb="13">
      <t>マウエ</t>
    </rPh>
    <rPh sb="14" eb="16">
      <t>タンイ</t>
    </rPh>
    <phoneticPr fontId="3"/>
  </si>
  <si>
    <t>8-4 透過損失等級 北</t>
  </si>
  <si>
    <t>8-4 透過損失等級 東</t>
  </si>
  <si>
    <t>8-4 透過損失等級 南</t>
    <rPh sb="11" eb="12">
      <t>ミナミ</t>
    </rPh>
    <phoneticPr fontId="3"/>
  </si>
  <si>
    <t>8-4 透過損失等級 西</t>
  </si>
  <si>
    <t>9-1 高齢者等対策配慮（専用部分）</t>
  </si>
  <si>
    <t>10-1 出入口の存する階以外の階1　階表示</t>
    <rPh sb="5" eb="7">
      <t>シュツニュウ</t>
    </rPh>
    <rPh sb="7" eb="8">
      <t>グチ</t>
    </rPh>
    <rPh sb="9" eb="10">
      <t>ソン</t>
    </rPh>
    <rPh sb="12" eb="13">
      <t>カイ</t>
    </rPh>
    <rPh sb="13" eb="15">
      <t>イガイ</t>
    </rPh>
    <rPh sb="16" eb="17">
      <t>カイ</t>
    </rPh>
    <rPh sb="19" eb="20">
      <t>カイ</t>
    </rPh>
    <rPh sb="20" eb="22">
      <t>ヒョウジ</t>
    </rPh>
    <phoneticPr fontId="3"/>
  </si>
  <si>
    <t>10-1 出入口の存する階以外の階1　a-1</t>
    <rPh sb="5" eb="7">
      <t>シュツニュウ</t>
    </rPh>
    <rPh sb="7" eb="8">
      <t>グチ</t>
    </rPh>
    <rPh sb="9" eb="10">
      <t>ソン</t>
    </rPh>
    <rPh sb="12" eb="13">
      <t>カイ</t>
    </rPh>
    <rPh sb="13" eb="15">
      <t>イガイ</t>
    </rPh>
    <rPh sb="16" eb="17">
      <t>カイ</t>
    </rPh>
    <phoneticPr fontId="3"/>
  </si>
  <si>
    <t>10-1 出入口の存する階以外の階1　a-2</t>
    <rPh sb="5" eb="7">
      <t>シュツニュウ</t>
    </rPh>
    <rPh sb="7" eb="8">
      <t>グチ</t>
    </rPh>
    <rPh sb="9" eb="10">
      <t>ソン</t>
    </rPh>
    <rPh sb="12" eb="13">
      <t>カイ</t>
    </rPh>
    <rPh sb="13" eb="15">
      <t>イガイ</t>
    </rPh>
    <rPh sb="16" eb="17">
      <t>カイ</t>
    </rPh>
    <phoneticPr fontId="3"/>
  </si>
  <si>
    <t>10-1 出入口の存する階以外の階1　a-3</t>
    <rPh sb="5" eb="7">
      <t>シュツニュウ</t>
    </rPh>
    <rPh sb="7" eb="8">
      <t>グチ</t>
    </rPh>
    <rPh sb="9" eb="10">
      <t>ソン</t>
    </rPh>
    <rPh sb="12" eb="13">
      <t>カイ</t>
    </rPh>
    <rPh sb="13" eb="15">
      <t>イガイ</t>
    </rPh>
    <rPh sb="16" eb="17">
      <t>カイ</t>
    </rPh>
    <phoneticPr fontId="3"/>
  </si>
  <si>
    <t>10-1 出入口の存する階以外の階1　a-4</t>
    <rPh sb="5" eb="7">
      <t>シュツニュウ</t>
    </rPh>
    <rPh sb="7" eb="8">
      <t>グチ</t>
    </rPh>
    <rPh sb="9" eb="10">
      <t>ソン</t>
    </rPh>
    <rPh sb="12" eb="13">
      <t>カイ</t>
    </rPh>
    <rPh sb="13" eb="15">
      <t>イガイ</t>
    </rPh>
    <rPh sb="16" eb="17">
      <t>カイ</t>
    </rPh>
    <phoneticPr fontId="3"/>
  </si>
  <si>
    <t>10-1 出入口の存する階以外の階1　b-1</t>
    <rPh sb="5" eb="7">
      <t>シュツニュウ</t>
    </rPh>
    <rPh sb="7" eb="8">
      <t>グチ</t>
    </rPh>
    <rPh sb="9" eb="10">
      <t>ソン</t>
    </rPh>
    <rPh sb="12" eb="13">
      <t>カイ</t>
    </rPh>
    <rPh sb="13" eb="15">
      <t>イガイ</t>
    </rPh>
    <rPh sb="16" eb="17">
      <t>カイ</t>
    </rPh>
    <phoneticPr fontId="3"/>
  </si>
  <si>
    <t>10-1 出入口の存する階以外の階1　b-2</t>
    <rPh sb="5" eb="7">
      <t>シュツニュウ</t>
    </rPh>
    <rPh sb="7" eb="8">
      <t>グチ</t>
    </rPh>
    <rPh sb="9" eb="10">
      <t>ソン</t>
    </rPh>
    <rPh sb="12" eb="13">
      <t>カイ</t>
    </rPh>
    <rPh sb="13" eb="15">
      <t>イガイ</t>
    </rPh>
    <rPh sb="16" eb="17">
      <t>カイ</t>
    </rPh>
    <phoneticPr fontId="3"/>
  </si>
  <si>
    <t>10-1 出入口の存する階以外の階1　b-3</t>
    <rPh sb="5" eb="7">
      <t>シュツニュウ</t>
    </rPh>
    <rPh sb="7" eb="8">
      <t>グチ</t>
    </rPh>
    <rPh sb="9" eb="10">
      <t>ソン</t>
    </rPh>
    <rPh sb="12" eb="13">
      <t>カイ</t>
    </rPh>
    <rPh sb="13" eb="15">
      <t>イガイ</t>
    </rPh>
    <rPh sb="16" eb="17">
      <t>カイ</t>
    </rPh>
    <phoneticPr fontId="3"/>
  </si>
  <si>
    <t>10-1 出入口の存する階以外の階1　b-4</t>
    <rPh sb="5" eb="7">
      <t>シュツニュウ</t>
    </rPh>
    <rPh sb="7" eb="8">
      <t>グチ</t>
    </rPh>
    <rPh sb="9" eb="10">
      <t>ソン</t>
    </rPh>
    <rPh sb="12" eb="13">
      <t>カイ</t>
    </rPh>
    <rPh sb="13" eb="15">
      <t>イガイ</t>
    </rPh>
    <rPh sb="16" eb="17">
      <t>カイ</t>
    </rPh>
    <phoneticPr fontId="3"/>
  </si>
  <si>
    <t>10-1 出入口の存する階以外の階1　c-1</t>
    <rPh sb="5" eb="7">
      <t>シュツニュウ</t>
    </rPh>
    <rPh sb="7" eb="8">
      <t>グチ</t>
    </rPh>
    <rPh sb="9" eb="10">
      <t>ソン</t>
    </rPh>
    <rPh sb="12" eb="13">
      <t>カイ</t>
    </rPh>
    <rPh sb="13" eb="15">
      <t>イガイ</t>
    </rPh>
    <rPh sb="16" eb="17">
      <t>カイ</t>
    </rPh>
    <phoneticPr fontId="3"/>
  </si>
  <si>
    <t>10-1 出入口の存する階以外の階1　c-2</t>
    <rPh sb="5" eb="7">
      <t>シュツニュウ</t>
    </rPh>
    <rPh sb="7" eb="8">
      <t>グチ</t>
    </rPh>
    <rPh sb="9" eb="10">
      <t>ソン</t>
    </rPh>
    <rPh sb="12" eb="13">
      <t>カイ</t>
    </rPh>
    <rPh sb="13" eb="15">
      <t>イガイ</t>
    </rPh>
    <rPh sb="16" eb="17">
      <t>カイ</t>
    </rPh>
    <phoneticPr fontId="3"/>
  </si>
  <si>
    <t>10-1 出入口の存する階以外の階1　c-3</t>
    <rPh sb="5" eb="7">
      <t>シュツニュウ</t>
    </rPh>
    <rPh sb="7" eb="8">
      <t>グチ</t>
    </rPh>
    <rPh sb="9" eb="10">
      <t>ソン</t>
    </rPh>
    <rPh sb="12" eb="13">
      <t>カイ</t>
    </rPh>
    <rPh sb="13" eb="15">
      <t>イガイ</t>
    </rPh>
    <rPh sb="16" eb="17">
      <t>カイ</t>
    </rPh>
    <phoneticPr fontId="3"/>
  </si>
  <si>
    <t>10-1 出入口の存する階以外の階1　c-4</t>
    <rPh sb="5" eb="7">
      <t>シュツニュウ</t>
    </rPh>
    <rPh sb="7" eb="8">
      <t>グチ</t>
    </rPh>
    <rPh sb="9" eb="10">
      <t>ソン</t>
    </rPh>
    <rPh sb="12" eb="13">
      <t>カイ</t>
    </rPh>
    <rPh sb="13" eb="15">
      <t>イガイ</t>
    </rPh>
    <rPh sb="16" eb="17">
      <t>カイ</t>
    </rPh>
    <phoneticPr fontId="3"/>
  </si>
  <si>
    <t>10-1 出入口の存する階以外の階2　階表示</t>
    <rPh sb="5" eb="7">
      <t>シュツニュウ</t>
    </rPh>
    <rPh sb="7" eb="8">
      <t>グチ</t>
    </rPh>
    <rPh sb="9" eb="10">
      <t>ソン</t>
    </rPh>
    <rPh sb="12" eb="13">
      <t>カイ</t>
    </rPh>
    <rPh sb="13" eb="15">
      <t>イガイ</t>
    </rPh>
    <rPh sb="16" eb="17">
      <t>カイ</t>
    </rPh>
    <rPh sb="19" eb="20">
      <t>カイ</t>
    </rPh>
    <rPh sb="20" eb="22">
      <t>ヒョウジ</t>
    </rPh>
    <phoneticPr fontId="3"/>
  </si>
  <si>
    <t>10-1 出入口の存する階以外の階2　a-1</t>
    <rPh sb="5" eb="7">
      <t>シュツニュウ</t>
    </rPh>
    <rPh sb="7" eb="8">
      <t>グチ</t>
    </rPh>
    <rPh sb="9" eb="10">
      <t>ソン</t>
    </rPh>
    <rPh sb="12" eb="13">
      <t>カイ</t>
    </rPh>
    <rPh sb="13" eb="15">
      <t>イガイ</t>
    </rPh>
    <rPh sb="16" eb="17">
      <t>カイ</t>
    </rPh>
    <phoneticPr fontId="3"/>
  </si>
  <si>
    <t>10-1 出入口の存する階以外の階2　a-2</t>
    <rPh sb="5" eb="7">
      <t>シュツニュウ</t>
    </rPh>
    <rPh sb="7" eb="8">
      <t>グチ</t>
    </rPh>
    <rPh sb="9" eb="10">
      <t>ソン</t>
    </rPh>
    <rPh sb="12" eb="13">
      <t>カイ</t>
    </rPh>
    <rPh sb="13" eb="15">
      <t>イガイ</t>
    </rPh>
    <rPh sb="16" eb="17">
      <t>カイ</t>
    </rPh>
    <phoneticPr fontId="3"/>
  </si>
  <si>
    <t>10-1 出入口の存する階以外の階2　a-3</t>
    <rPh sb="5" eb="7">
      <t>シュツニュウ</t>
    </rPh>
    <rPh sb="7" eb="8">
      <t>グチ</t>
    </rPh>
    <rPh sb="9" eb="10">
      <t>ソン</t>
    </rPh>
    <rPh sb="12" eb="13">
      <t>カイ</t>
    </rPh>
    <rPh sb="13" eb="15">
      <t>イガイ</t>
    </rPh>
    <rPh sb="16" eb="17">
      <t>カイ</t>
    </rPh>
    <phoneticPr fontId="3"/>
  </si>
  <si>
    <t>10-1 出入口の存する階以外の階2　a-4</t>
    <rPh sb="5" eb="7">
      <t>シュツニュウ</t>
    </rPh>
    <rPh sb="7" eb="8">
      <t>グチ</t>
    </rPh>
    <rPh sb="9" eb="10">
      <t>ソン</t>
    </rPh>
    <rPh sb="12" eb="13">
      <t>カイ</t>
    </rPh>
    <rPh sb="13" eb="15">
      <t>イガイ</t>
    </rPh>
    <rPh sb="16" eb="17">
      <t>カイ</t>
    </rPh>
    <phoneticPr fontId="3"/>
  </si>
  <si>
    <t>10-1 出入口の存する階以外の階2　b-1</t>
    <rPh sb="5" eb="7">
      <t>シュツニュウ</t>
    </rPh>
    <rPh sb="7" eb="8">
      <t>グチ</t>
    </rPh>
    <rPh sb="9" eb="10">
      <t>ソン</t>
    </rPh>
    <rPh sb="12" eb="13">
      <t>カイ</t>
    </rPh>
    <rPh sb="13" eb="15">
      <t>イガイ</t>
    </rPh>
    <rPh sb="16" eb="17">
      <t>カイ</t>
    </rPh>
    <phoneticPr fontId="3"/>
  </si>
  <si>
    <t>10-1 出入口の存する階以外の階2　b-2</t>
    <rPh sb="5" eb="7">
      <t>シュツニュウ</t>
    </rPh>
    <rPh sb="7" eb="8">
      <t>グチ</t>
    </rPh>
    <rPh sb="9" eb="10">
      <t>ソン</t>
    </rPh>
    <rPh sb="12" eb="13">
      <t>カイ</t>
    </rPh>
    <rPh sb="13" eb="15">
      <t>イガイ</t>
    </rPh>
    <rPh sb="16" eb="17">
      <t>カイ</t>
    </rPh>
    <phoneticPr fontId="3"/>
  </si>
  <si>
    <t>10-1 出入口の存する階以外の階2　b-3</t>
    <rPh sb="5" eb="7">
      <t>シュツニュウ</t>
    </rPh>
    <rPh sb="7" eb="8">
      <t>グチ</t>
    </rPh>
    <rPh sb="9" eb="10">
      <t>ソン</t>
    </rPh>
    <rPh sb="12" eb="13">
      <t>カイ</t>
    </rPh>
    <rPh sb="13" eb="15">
      <t>イガイ</t>
    </rPh>
    <rPh sb="16" eb="17">
      <t>カイ</t>
    </rPh>
    <phoneticPr fontId="3"/>
  </si>
  <si>
    <t>10-1 出入口の存する階以外の階2　b-4</t>
    <rPh sb="5" eb="7">
      <t>シュツニュウ</t>
    </rPh>
    <rPh sb="7" eb="8">
      <t>グチ</t>
    </rPh>
    <rPh sb="9" eb="10">
      <t>ソン</t>
    </rPh>
    <rPh sb="12" eb="13">
      <t>カイ</t>
    </rPh>
    <rPh sb="13" eb="15">
      <t>イガイ</t>
    </rPh>
    <rPh sb="16" eb="17">
      <t>カイ</t>
    </rPh>
    <phoneticPr fontId="3"/>
  </si>
  <si>
    <t>10-1 出入口の存する階以外の階2　c-1</t>
    <rPh sb="5" eb="7">
      <t>シュツニュウ</t>
    </rPh>
    <rPh sb="7" eb="8">
      <t>グチ</t>
    </rPh>
    <rPh sb="9" eb="10">
      <t>ソン</t>
    </rPh>
    <rPh sb="12" eb="13">
      <t>カイ</t>
    </rPh>
    <rPh sb="13" eb="15">
      <t>イガイ</t>
    </rPh>
    <rPh sb="16" eb="17">
      <t>カイ</t>
    </rPh>
    <phoneticPr fontId="3"/>
  </si>
  <si>
    <t>10-1 出入口の存する階以外の階2　c-2</t>
    <rPh sb="5" eb="7">
      <t>シュツニュウ</t>
    </rPh>
    <rPh sb="7" eb="8">
      <t>グチ</t>
    </rPh>
    <rPh sb="9" eb="10">
      <t>ソン</t>
    </rPh>
    <rPh sb="12" eb="13">
      <t>カイ</t>
    </rPh>
    <rPh sb="13" eb="15">
      <t>イガイ</t>
    </rPh>
    <rPh sb="16" eb="17">
      <t>カイ</t>
    </rPh>
    <phoneticPr fontId="3"/>
  </si>
  <si>
    <t>10-1 出入口の存する階以外の階2　c-3</t>
    <rPh sb="5" eb="7">
      <t>シュツニュウ</t>
    </rPh>
    <rPh sb="7" eb="8">
      <t>グチ</t>
    </rPh>
    <rPh sb="9" eb="10">
      <t>ソン</t>
    </rPh>
    <rPh sb="12" eb="13">
      <t>カイ</t>
    </rPh>
    <rPh sb="13" eb="15">
      <t>イガイ</t>
    </rPh>
    <rPh sb="16" eb="17">
      <t>カイ</t>
    </rPh>
    <phoneticPr fontId="3"/>
  </si>
  <si>
    <t>10-1 出入口の存する階以外の階2　c-4</t>
    <rPh sb="5" eb="7">
      <t>シュツニュウ</t>
    </rPh>
    <rPh sb="7" eb="8">
      <t>グチ</t>
    </rPh>
    <rPh sb="9" eb="10">
      <t>ソン</t>
    </rPh>
    <rPh sb="12" eb="13">
      <t>カイ</t>
    </rPh>
    <rPh sb="13" eb="15">
      <t>イガイ</t>
    </rPh>
    <rPh sb="16" eb="17">
      <t>カイ</t>
    </rPh>
    <phoneticPr fontId="3"/>
  </si>
  <si>
    <t>10-1 出入口の存する階以外の階3　階表示</t>
    <rPh sb="5" eb="7">
      <t>シュツニュウ</t>
    </rPh>
    <rPh sb="7" eb="8">
      <t>グチ</t>
    </rPh>
    <rPh sb="9" eb="10">
      <t>ソン</t>
    </rPh>
    <rPh sb="12" eb="13">
      <t>カイ</t>
    </rPh>
    <rPh sb="13" eb="15">
      <t>イガイ</t>
    </rPh>
    <rPh sb="16" eb="17">
      <t>カイ</t>
    </rPh>
    <rPh sb="19" eb="20">
      <t>カイ</t>
    </rPh>
    <rPh sb="20" eb="22">
      <t>ヒョウジ</t>
    </rPh>
    <phoneticPr fontId="3"/>
  </si>
  <si>
    <t>10-1 出入口の存する階以外の階3　a-1</t>
    <rPh sb="5" eb="7">
      <t>シュツニュウ</t>
    </rPh>
    <rPh sb="7" eb="8">
      <t>グチ</t>
    </rPh>
    <rPh sb="9" eb="10">
      <t>ソン</t>
    </rPh>
    <rPh sb="12" eb="13">
      <t>カイ</t>
    </rPh>
    <rPh sb="13" eb="15">
      <t>イガイ</t>
    </rPh>
    <rPh sb="16" eb="17">
      <t>カイ</t>
    </rPh>
    <phoneticPr fontId="3"/>
  </si>
  <si>
    <t>10-1 出入口の存する階以外の階3　a-2</t>
    <rPh sb="5" eb="7">
      <t>シュツニュウ</t>
    </rPh>
    <rPh sb="7" eb="8">
      <t>グチ</t>
    </rPh>
    <rPh sb="9" eb="10">
      <t>ソン</t>
    </rPh>
    <rPh sb="12" eb="13">
      <t>カイ</t>
    </rPh>
    <rPh sb="13" eb="15">
      <t>イガイ</t>
    </rPh>
    <rPh sb="16" eb="17">
      <t>カイ</t>
    </rPh>
    <phoneticPr fontId="3"/>
  </si>
  <si>
    <t>10-1 出入口の存する階以外の階3　a-3</t>
    <rPh sb="5" eb="7">
      <t>シュツニュウ</t>
    </rPh>
    <rPh sb="7" eb="8">
      <t>グチ</t>
    </rPh>
    <rPh sb="9" eb="10">
      <t>ソン</t>
    </rPh>
    <rPh sb="12" eb="13">
      <t>カイ</t>
    </rPh>
    <rPh sb="13" eb="15">
      <t>イガイ</t>
    </rPh>
    <rPh sb="16" eb="17">
      <t>カイ</t>
    </rPh>
    <phoneticPr fontId="3"/>
  </si>
  <si>
    <t>10-1 出入口の存する階以外の階3　a-4</t>
    <rPh sb="5" eb="7">
      <t>シュツニュウ</t>
    </rPh>
    <rPh sb="7" eb="8">
      <t>グチ</t>
    </rPh>
    <rPh sb="9" eb="10">
      <t>ソン</t>
    </rPh>
    <rPh sb="12" eb="13">
      <t>カイ</t>
    </rPh>
    <rPh sb="13" eb="15">
      <t>イガイ</t>
    </rPh>
    <rPh sb="16" eb="17">
      <t>カイ</t>
    </rPh>
    <phoneticPr fontId="3"/>
  </si>
  <si>
    <t>10-1 出入口の存する階以外の階3　b-1</t>
    <rPh sb="5" eb="7">
      <t>シュツニュウ</t>
    </rPh>
    <rPh sb="7" eb="8">
      <t>グチ</t>
    </rPh>
    <rPh sb="9" eb="10">
      <t>ソン</t>
    </rPh>
    <rPh sb="12" eb="13">
      <t>カイ</t>
    </rPh>
    <rPh sb="13" eb="15">
      <t>イガイ</t>
    </rPh>
    <rPh sb="16" eb="17">
      <t>カイ</t>
    </rPh>
    <phoneticPr fontId="3"/>
  </si>
  <si>
    <t>10-1 出入口の存する階以外の階3　b-2</t>
    <rPh sb="5" eb="7">
      <t>シュツニュウ</t>
    </rPh>
    <rPh sb="7" eb="8">
      <t>グチ</t>
    </rPh>
    <rPh sb="9" eb="10">
      <t>ソン</t>
    </rPh>
    <rPh sb="12" eb="13">
      <t>カイ</t>
    </rPh>
    <rPh sb="13" eb="15">
      <t>イガイ</t>
    </rPh>
    <rPh sb="16" eb="17">
      <t>カイ</t>
    </rPh>
    <phoneticPr fontId="3"/>
  </si>
  <si>
    <t>10-1 出入口の存する階以外の階3　b-3</t>
    <rPh sb="5" eb="7">
      <t>シュツニュウ</t>
    </rPh>
    <rPh sb="7" eb="8">
      <t>グチ</t>
    </rPh>
    <rPh sb="9" eb="10">
      <t>ソン</t>
    </rPh>
    <rPh sb="12" eb="13">
      <t>カイ</t>
    </rPh>
    <rPh sb="13" eb="15">
      <t>イガイ</t>
    </rPh>
    <rPh sb="16" eb="17">
      <t>カイ</t>
    </rPh>
    <phoneticPr fontId="3"/>
  </si>
  <si>
    <t>10-1 出入口の存する階以外の階3　b-4</t>
    <rPh sb="5" eb="7">
      <t>シュツニュウ</t>
    </rPh>
    <rPh sb="7" eb="8">
      <t>グチ</t>
    </rPh>
    <rPh sb="9" eb="10">
      <t>ソン</t>
    </rPh>
    <rPh sb="12" eb="13">
      <t>カイ</t>
    </rPh>
    <rPh sb="13" eb="15">
      <t>イガイ</t>
    </rPh>
    <rPh sb="16" eb="17">
      <t>カイ</t>
    </rPh>
    <phoneticPr fontId="3"/>
  </si>
  <si>
    <t>10-1 出入口の存する階以外の階3　c-1</t>
    <rPh sb="5" eb="7">
      <t>シュツニュウ</t>
    </rPh>
    <rPh sb="7" eb="8">
      <t>グチ</t>
    </rPh>
    <rPh sb="9" eb="10">
      <t>ソン</t>
    </rPh>
    <rPh sb="12" eb="13">
      <t>カイ</t>
    </rPh>
    <rPh sb="13" eb="15">
      <t>イガイ</t>
    </rPh>
    <rPh sb="16" eb="17">
      <t>カイ</t>
    </rPh>
    <phoneticPr fontId="3"/>
  </si>
  <si>
    <t>10-1 出入口の存する階以外の階3　c-2</t>
    <rPh sb="5" eb="7">
      <t>シュツニュウ</t>
    </rPh>
    <rPh sb="7" eb="8">
      <t>グチ</t>
    </rPh>
    <rPh sb="9" eb="10">
      <t>ソン</t>
    </rPh>
    <rPh sb="12" eb="13">
      <t>カイ</t>
    </rPh>
    <rPh sb="13" eb="15">
      <t>イガイ</t>
    </rPh>
    <rPh sb="16" eb="17">
      <t>カイ</t>
    </rPh>
    <phoneticPr fontId="3"/>
  </si>
  <si>
    <t>10-1 出入口の存する階以外の階3　c-3</t>
    <rPh sb="5" eb="7">
      <t>シュツニュウ</t>
    </rPh>
    <rPh sb="7" eb="8">
      <t>グチ</t>
    </rPh>
    <rPh sb="9" eb="10">
      <t>ソン</t>
    </rPh>
    <rPh sb="12" eb="13">
      <t>カイ</t>
    </rPh>
    <rPh sb="13" eb="15">
      <t>イガイ</t>
    </rPh>
    <rPh sb="16" eb="17">
      <t>カイ</t>
    </rPh>
    <phoneticPr fontId="3"/>
  </si>
  <si>
    <t>10-1 出入口の存する階以外の階3　c-4</t>
    <rPh sb="5" eb="7">
      <t>シュツニュウ</t>
    </rPh>
    <rPh sb="7" eb="8">
      <t>グチ</t>
    </rPh>
    <rPh sb="9" eb="10">
      <t>ソン</t>
    </rPh>
    <rPh sb="12" eb="13">
      <t>カイ</t>
    </rPh>
    <rPh sb="13" eb="15">
      <t>イガイ</t>
    </rPh>
    <rPh sb="16" eb="17">
      <t>カイ</t>
    </rPh>
    <phoneticPr fontId="3"/>
  </si>
  <si>
    <t>1-6杭の許容支持力</t>
    <rPh sb="3" eb="4">
      <t>クイ</t>
    </rPh>
    <phoneticPr fontId="2"/>
  </si>
  <si>
    <t>←長期ありかつ階４または階５に面積入力有の場合は”１”とする</t>
    <rPh sb="1" eb="3">
      <t>チョウキ</t>
    </rPh>
    <rPh sb="7" eb="8">
      <t>カイ</t>
    </rPh>
    <rPh sb="12" eb="13">
      <t>カイ</t>
    </rPh>
    <rPh sb="15" eb="17">
      <t>メンセキ</t>
    </rPh>
    <rPh sb="17" eb="19">
      <t>ニュウリョク</t>
    </rPh>
    <rPh sb="19" eb="20">
      <t>アリ</t>
    </rPh>
    <rPh sb="21" eb="23">
      <t>バアイ</t>
    </rPh>
    <phoneticPr fontId="2"/>
  </si>
  <si>
    <t>一般財団法人ベターリビング 理事長 井上 俊之</t>
    <rPh sb="0" eb="13">
      <t>イ</t>
    </rPh>
    <rPh sb="14" eb="17">
      <t>リジチョウ</t>
    </rPh>
    <rPh sb="18" eb="20">
      <t>イノウエ</t>
    </rPh>
    <rPh sb="21" eb="23">
      <t>トシユキ</t>
    </rPh>
    <phoneticPr fontId="2"/>
  </si>
  <si>
    <t>３．</t>
    <phoneticPr fontId="2"/>
  </si>
  <si>
    <t>４.</t>
    <phoneticPr fontId="16"/>
  </si>
  <si>
    <t>様式第七（第四十五条関係）（日本工業規格Ａ列４番）</t>
    <phoneticPr fontId="2"/>
  </si>
  <si>
    <t>低炭素建築物新築等計画変更認定申請書</t>
    <rPh sb="0" eb="3">
      <t>テイタンソ</t>
    </rPh>
    <rPh sb="3" eb="6">
      <t>ケンチクブツ</t>
    </rPh>
    <rPh sb="6" eb="8">
      <t>シンチク</t>
    </rPh>
    <rPh sb="8" eb="9">
      <t>トウ</t>
    </rPh>
    <rPh sb="9" eb="11">
      <t>ケイカク</t>
    </rPh>
    <rPh sb="11" eb="13">
      <t>ヘンコウ</t>
    </rPh>
    <rPh sb="13" eb="15">
      <t>ニンテイ</t>
    </rPh>
    <rPh sb="15" eb="18">
      <t>シンセイショ</t>
    </rPh>
    <phoneticPr fontId="2"/>
  </si>
  <si>
    <t xml:space="preserve">  都市の低炭素化の促進に関する法律第５５条第１項の規定により、低炭素建築物新築等計画の変更
の認定を申請します。この申請書及び添付図書に記載の事項は、事実に相違ありません。</t>
    <rPh sb="2" eb="4">
      <t>トシ</t>
    </rPh>
    <rPh sb="5" eb="8">
      <t>テイタンソ</t>
    </rPh>
    <rPh sb="8" eb="9">
      <t>カ</t>
    </rPh>
    <rPh sb="10" eb="12">
      <t>ソクシン</t>
    </rPh>
    <rPh sb="13" eb="14">
      <t>カン</t>
    </rPh>
    <rPh sb="16" eb="18">
      <t>ホウリツ</t>
    </rPh>
    <rPh sb="18" eb="19">
      <t>ダイ</t>
    </rPh>
    <rPh sb="21" eb="22">
      <t>ジョウ</t>
    </rPh>
    <rPh sb="22" eb="23">
      <t>ダイ</t>
    </rPh>
    <rPh sb="24" eb="25">
      <t>コウ</t>
    </rPh>
    <rPh sb="26" eb="28">
      <t>キテイ</t>
    </rPh>
    <rPh sb="32" eb="35">
      <t>テイタンソ</t>
    </rPh>
    <rPh sb="35" eb="38">
      <t>ケンチクブツ</t>
    </rPh>
    <rPh sb="38" eb="40">
      <t>シンチク</t>
    </rPh>
    <rPh sb="40" eb="41">
      <t>トウ</t>
    </rPh>
    <rPh sb="41" eb="43">
      <t>ケイカク</t>
    </rPh>
    <rPh sb="44" eb="46">
      <t>ヘンコウ</t>
    </rPh>
    <rPh sb="48" eb="50">
      <t>ニンテイ</t>
    </rPh>
    <rPh sb="51" eb="53">
      <t>シンセイ</t>
    </rPh>
    <rPh sb="59" eb="62">
      <t>シンセイショ</t>
    </rPh>
    <rPh sb="62" eb="63">
      <t>オヨ</t>
    </rPh>
    <rPh sb="64" eb="66">
      <t>テンプ</t>
    </rPh>
    <rPh sb="66" eb="68">
      <t>トショ</t>
    </rPh>
    <rPh sb="69" eb="71">
      <t>キサイ</t>
    </rPh>
    <rPh sb="72" eb="74">
      <t>ジコウ</t>
    </rPh>
    <rPh sb="76" eb="78">
      <t>ジジツ</t>
    </rPh>
    <rPh sb="79" eb="81">
      <t>ソウイ</t>
    </rPh>
    <phoneticPr fontId="18"/>
  </si>
  <si>
    <t>１．低炭素建築物新築等計画の認定番号</t>
  </si>
  <si>
    <t>２．低炭素建築物新築等計画の認定年月日</t>
    <phoneticPr fontId="2"/>
  </si>
  <si>
    <t>３．認定に係る建築物の位置</t>
    <phoneticPr fontId="2"/>
  </si>
  <si>
    <t>４．申請の対象とする範囲</t>
    <rPh sb="2" eb="4">
      <t>シンセイ</t>
    </rPh>
    <rPh sb="5" eb="7">
      <t>タイショウ</t>
    </rPh>
    <rPh sb="10" eb="12">
      <t>ハンイ</t>
    </rPh>
    <phoneticPr fontId="18"/>
  </si>
  <si>
    <t>５．変更の概要</t>
  </si>
  <si>
    <t>申請者が法人である場合には、代表者の氏名を併せて記載してください。</t>
    <phoneticPr fontId="2"/>
  </si>
  <si>
    <t>●現場対応者</t>
    <rPh sb="1" eb="3">
      <t>ゲンバ</t>
    </rPh>
    <rPh sb="3" eb="5">
      <t>タイオウ</t>
    </rPh>
    <rPh sb="5" eb="6">
      <t>シャ</t>
    </rPh>
    <phoneticPr fontId="26"/>
  </si>
  <si>
    <t>携帯TEL</t>
    <rPh sb="0" eb="2">
      <t>ケイタイ</t>
    </rPh>
    <phoneticPr fontId="26"/>
  </si>
  <si>
    <t>等級5</t>
    <rPh sb="0" eb="2">
      <t>トウキュウ</t>
    </rPh>
    <phoneticPr fontId="10"/>
  </si>
  <si>
    <t>5.</t>
    <phoneticPr fontId="2"/>
  </si>
  <si>
    <t>6.</t>
    <phoneticPr fontId="2"/>
  </si>
  <si>
    <t>理事長　眞鍋　純　様</t>
    <rPh sb="0" eb="3">
      <t>リジチョウ</t>
    </rPh>
    <rPh sb="4" eb="6">
      <t>マナベ</t>
    </rPh>
    <rPh sb="7" eb="8">
      <t>ジュン</t>
    </rPh>
    <rPh sb="9" eb="10">
      <t>サマ</t>
    </rPh>
    <phoneticPr fontId="5"/>
  </si>
  <si>
    <t>理事長　眞鍋　純　様</t>
    <rPh sb="0" eb="3">
      <t>リジチョウ</t>
    </rPh>
    <rPh sb="4" eb="6">
      <t>マナベ</t>
    </rPh>
    <rPh sb="7" eb="8">
      <t>ジュン</t>
    </rPh>
    <rPh sb="9" eb="10">
      <t>サマ</t>
    </rPh>
    <phoneticPr fontId="18"/>
  </si>
  <si>
    <t>一般財団法人ベターリビング　理事長　眞鍋　純</t>
    <rPh sb="0" eb="2">
      <t>イッパン</t>
    </rPh>
    <rPh sb="2" eb="4">
      <t>ザイダン</t>
    </rPh>
    <rPh sb="4" eb="6">
      <t>ホウジン</t>
    </rPh>
    <rPh sb="14" eb="17">
      <t>リジチョウ</t>
    </rPh>
    <rPh sb="18" eb="20">
      <t>マナベ</t>
    </rPh>
    <rPh sb="21" eb="22">
      <t>ジュン</t>
    </rPh>
    <phoneticPr fontId="37"/>
  </si>
  <si>
    <t>建設住宅性能評価</t>
    <phoneticPr fontId="2"/>
  </si>
  <si>
    <t>《代理人》</t>
    <rPh sb="1" eb="4">
      <t>ダイリニン</t>
    </rPh>
    <phoneticPr fontId="2"/>
  </si>
  <si>
    <t>　氏　名</t>
    <rPh sb="1" eb="2">
      <t>シ</t>
    </rPh>
    <rPh sb="3" eb="4">
      <t>ナ</t>
    </rPh>
    <phoneticPr fontId="5"/>
  </si>
  <si>
    <t>　住　所</t>
    <rPh sb="1" eb="2">
      <t>ジュウ</t>
    </rPh>
    <rPh sb="3" eb="4">
      <t>ショ</t>
    </rPh>
    <phoneticPr fontId="2"/>
  </si>
  <si>
    <t>　連絡先</t>
    <rPh sb="1" eb="4">
      <t>レンラクサキ</t>
    </rPh>
    <phoneticPr fontId="2"/>
  </si>
  <si>
    <t>委任者：</t>
    <rPh sb="0" eb="3">
      <t>イニンシャ</t>
    </rPh>
    <phoneticPr fontId="5"/>
  </si>
  <si>
    <t>（住所）</t>
    <rPh sb="1" eb="3">
      <t>ジュウショ</t>
    </rPh>
    <phoneticPr fontId="2"/>
  </si>
  <si>
    <t>（連絡先）</t>
    <rPh sb="1" eb="4">
      <t>レンラクサキ</t>
    </rPh>
    <phoneticPr fontId="2"/>
  </si>
  <si>
    <t>複合建築物の非住宅部分</t>
    <rPh sb="0" eb="5">
      <t>フクゴウケンチクブツ</t>
    </rPh>
    <rPh sb="6" eb="7">
      <t>ヒ</t>
    </rPh>
    <rPh sb="7" eb="9">
      <t>ジュウタク</t>
    </rPh>
    <rPh sb="9" eb="11">
      <t>ブブン</t>
    </rPh>
    <phoneticPr fontId="2"/>
  </si>
  <si>
    <t>複合建築物の住宅部分</t>
    <rPh sb="0" eb="5">
      <t>フクゴウケンチクブツ</t>
    </rPh>
    <rPh sb="6" eb="10">
      <t>ジュウタクブブン</t>
    </rPh>
    <phoneticPr fontId="2"/>
  </si>
  <si>
    <t>複合建築物の非住宅部分</t>
    <rPh sb="0" eb="2">
      <t>フクゴウ</t>
    </rPh>
    <rPh sb="2" eb="5">
      <t>ケンチクブツ</t>
    </rPh>
    <rPh sb="6" eb="7">
      <t>ヒ</t>
    </rPh>
    <rPh sb="7" eb="9">
      <t>ジュウタク</t>
    </rPh>
    <rPh sb="9" eb="11">
      <t>ブブン</t>
    </rPh>
    <phoneticPr fontId="2"/>
  </si>
  <si>
    <t>複合建築物の住宅部分</t>
    <rPh sb="0" eb="2">
      <t>フクゴウ</t>
    </rPh>
    <rPh sb="2" eb="5">
      <t>ケンチクブツ</t>
    </rPh>
    <rPh sb="6" eb="8">
      <t>ジュウタク</t>
    </rPh>
    <rPh sb="8" eb="10">
      <t>ブブン</t>
    </rPh>
    <phoneticPr fontId="2"/>
  </si>
  <si>
    <t>太陽光発電設備</t>
  </si>
  <si>
    <t>河川水熱等を利用する設備</t>
  </si>
  <si>
    <t>＊次のいずれか1つ以上</t>
    <rPh sb="1" eb="2">
      <t>ツギ</t>
    </rPh>
    <phoneticPr fontId="2"/>
  </si>
  <si>
    <t>2.</t>
    <phoneticPr fontId="27"/>
  </si>
  <si>
    <t>節水</t>
  </si>
  <si>
    <t>雨水又は雑排水</t>
    <phoneticPr fontId="2"/>
  </si>
  <si>
    <t>の利用</t>
    <phoneticPr fontId="2"/>
  </si>
  <si>
    <t>一次エネルギー削減</t>
    <phoneticPr fontId="2"/>
  </si>
  <si>
    <t>に資する設備</t>
    <phoneticPr fontId="2"/>
  </si>
  <si>
    <t>定置型の蓄電池の</t>
    <phoneticPr fontId="2"/>
  </si>
  <si>
    <t>設置</t>
    <phoneticPr fontId="2"/>
  </si>
  <si>
    <t>ヒートアイランド対策</t>
    <phoneticPr fontId="2"/>
  </si>
  <si>
    <t>緑地又は水面等の面積が敷地面積の10％以上</t>
    <rPh sb="0" eb="2">
      <t>リョクチ</t>
    </rPh>
    <rPh sb="2" eb="3">
      <t>マタ</t>
    </rPh>
    <rPh sb="4" eb="6">
      <t>スイメン</t>
    </rPh>
    <rPh sb="6" eb="7">
      <t>トウ</t>
    </rPh>
    <rPh sb="8" eb="10">
      <t>メンセキ</t>
    </rPh>
    <rPh sb="11" eb="13">
      <t>シキチ</t>
    </rPh>
    <rPh sb="13" eb="15">
      <t>メンセキ</t>
    </rPh>
    <rPh sb="19" eb="21">
      <t>イジョウ</t>
    </rPh>
    <phoneticPr fontId="2"/>
  </si>
  <si>
    <t>（緑化等面積率＋日射反射面積率＋屋上緑化等</t>
    <rPh sb="3" eb="4">
      <t>トウ</t>
    </rPh>
    <rPh sb="6" eb="7">
      <t>リツ</t>
    </rPh>
    <rPh sb="14" eb="15">
      <t>リツ</t>
    </rPh>
    <rPh sb="20" eb="21">
      <t>トウ</t>
    </rPh>
    <phoneticPr fontId="2"/>
  </si>
  <si>
    <t>面積率）×1/2＋壁面緑化面積率≧10％</t>
    <phoneticPr fontId="2"/>
  </si>
  <si>
    <t>7.</t>
    <phoneticPr fontId="2"/>
  </si>
  <si>
    <t>住宅の劣化対策</t>
    <phoneticPr fontId="2"/>
  </si>
  <si>
    <t>8.</t>
    <phoneticPr fontId="2"/>
  </si>
  <si>
    <t>木造住宅若しくは</t>
    <phoneticPr fontId="2"/>
  </si>
  <si>
    <t>木造建築物</t>
    <phoneticPr fontId="2"/>
  </si>
  <si>
    <t>9.</t>
    <phoneticPr fontId="2"/>
  </si>
  <si>
    <t>高炉セメント等</t>
    <phoneticPr fontId="2"/>
  </si>
  <si>
    <t>10.</t>
    <phoneticPr fontId="2"/>
  </si>
  <si>
    <t>V2H充放電設備</t>
    <rPh sb="3" eb="6">
      <t>ジュウホウデン</t>
    </rPh>
    <rPh sb="6" eb="8">
      <t>セツビ</t>
    </rPh>
    <phoneticPr fontId="2"/>
  </si>
  <si>
    <t>V2H充放電設備の設置</t>
    <rPh sb="9" eb="11">
      <t>セッチ</t>
    </rPh>
    <phoneticPr fontId="2"/>
  </si>
  <si>
    <t>別記様式3号</t>
    <phoneticPr fontId="2"/>
  </si>
  <si>
    <t xml:space="preserve">  下記の建築物について、低炭素建築物新築等計画に係る技術的審査業務規程第6条に基づき、変更の技術的審査を依頼します。この依頼書及び提出図書に記載の事項は、事実に相違ありません。</t>
    <rPh sb="2" eb="4">
      <t>カキ</t>
    </rPh>
    <rPh sb="5" eb="8">
      <t>ケンチクブツ</t>
    </rPh>
    <rPh sb="13" eb="14">
      <t>テイ</t>
    </rPh>
    <rPh sb="14" eb="16">
      <t>タンソ</t>
    </rPh>
    <rPh sb="16" eb="18">
      <t>ケンチク</t>
    </rPh>
    <rPh sb="18" eb="19">
      <t>ブツ</t>
    </rPh>
    <rPh sb="19" eb="21">
      <t>シンチク</t>
    </rPh>
    <rPh sb="21" eb="22">
      <t>トウ</t>
    </rPh>
    <rPh sb="22" eb="24">
      <t>ケイカク</t>
    </rPh>
    <rPh sb="25" eb="26">
      <t>カカワ</t>
    </rPh>
    <rPh sb="27" eb="30">
      <t>ギジュツテキ</t>
    </rPh>
    <rPh sb="30" eb="32">
      <t>シンサ</t>
    </rPh>
    <rPh sb="32" eb="34">
      <t>ギョウム</t>
    </rPh>
    <rPh sb="34" eb="36">
      <t>キテイ</t>
    </rPh>
    <rPh sb="36" eb="37">
      <t>ダイ</t>
    </rPh>
    <rPh sb="38" eb="39">
      <t>ジョウ</t>
    </rPh>
    <rPh sb="40" eb="41">
      <t>モト</t>
    </rPh>
    <rPh sb="44" eb="46">
      <t>ヘンコウ</t>
    </rPh>
    <rPh sb="47" eb="50">
      <t>ギジュツテキ</t>
    </rPh>
    <rPh sb="50" eb="52">
      <t>シンサ</t>
    </rPh>
    <rPh sb="53" eb="55">
      <t>イライ</t>
    </rPh>
    <rPh sb="61" eb="64">
      <t>イライショ</t>
    </rPh>
    <rPh sb="64" eb="65">
      <t>オヨ</t>
    </rPh>
    <rPh sb="66" eb="68">
      <t>テイシュツ</t>
    </rPh>
    <rPh sb="68" eb="70">
      <t>トショ</t>
    </rPh>
    <rPh sb="71" eb="73">
      <t>キサイ</t>
    </rPh>
    <rPh sb="74" eb="76">
      <t>ジコウ</t>
    </rPh>
    <rPh sb="78" eb="80">
      <t>ジジツ</t>
    </rPh>
    <rPh sb="81" eb="83">
      <t>ソウイ</t>
    </rPh>
    <phoneticPr fontId="18"/>
  </si>
  <si>
    <t>【１４．住宅部分の床面積】　</t>
    <phoneticPr fontId="2"/>
  </si>
  <si>
    <t>開放部分及び共用部分を除いた部分の床面積</t>
    <rPh sb="4" eb="5">
      <t>オヨ</t>
    </rPh>
    <rPh sb="6" eb="8">
      <t>キョウヨウ</t>
    </rPh>
    <rPh sb="8" eb="10">
      <t>ブブン</t>
    </rPh>
    <phoneticPr fontId="2"/>
  </si>
  <si>
    <t>【１５．建築物全体のエネルギーの使用の効率性】</t>
    <rPh sb="4" eb="7">
      <t>ケンチクブツ</t>
    </rPh>
    <rPh sb="7" eb="9">
      <t>ゼンタイ</t>
    </rPh>
    <rPh sb="16" eb="18">
      <t>シヨウ</t>
    </rPh>
    <rPh sb="19" eb="22">
      <t>コウリツセイ</t>
    </rPh>
    <phoneticPr fontId="2"/>
  </si>
  <si>
    <t>【イ．非住宅建築物】</t>
    <rPh sb="3" eb="6">
      <t>ヒジュウタク</t>
    </rPh>
    <rPh sb="6" eb="9">
      <t>ケンチクブツ</t>
    </rPh>
    <phoneticPr fontId="2"/>
  </si>
  <si>
    <t>（外壁、窓等を通しての熱の損失の防止に関する事項）</t>
    <rPh sb="1" eb="3">
      <t>ガイヘキ</t>
    </rPh>
    <rPh sb="4" eb="5">
      <t>マド</t>
    </rPh>
    <rPh sb="5" eb="6">
      <t>トウ</t>
    </rPh>
    <rPh sb="7" eb="8">
      <t>トオ</t>
    </rPh>
    <rPh sb="11" eb="12">
      <t>ネツ</t>
    </rPh>
    <rPh sb="13" eb="15">
      <t>ソンシツ</t>
    </rPh>
    <rPh sb="16" eb="18">
      <t>ボウシ</t>
    </rPh>
    <rPh sb="19" eb="20">
      <t>カン</t>
    </rPh>
    <rPh sb="22" eb="24">
      <t>ジコウ</t>
    </rPh>
    <phoneticPr fontId="2"/>
  </si>
  <si>
    <t>基準省令第10条第1号イ(1)の基準</t>
    <rPh sb="0" eb="2">
      <t>キジュン</t>
    </rPh>
    <rPh sb="2" eb="4">
      <t>ショウレイ</t>
    </rPh>
    <rPh sb="4" eb="5">
      <t>ダイ</t>
    </rPh>
    <rPh sb="7" eb="8">
      <t>ジョウ</t>
    </rPh>
    <rPh sb="8" eb="9">
      <t>ダイ</t>
    </rPh>
    <rPh sb="10" eb="11">
      <t>ゴウ</t>
    </rPh>
    <rPh sb="16" eb="18">
      <t>キジュン</t>
    </rPh>
    <phoneticPr fontId="35"/>
  </si>
  <si>
    <t>年間熱負荷係数</t>
    <rPh sb="0" eb="2">
      <t>ネンカン</t>
    </rPh>
    <rPh sb="2" eb="3">
      <t>ネツ</t>
    </rPh>
    <rPh sb="3" eb="5">
      <t>フカ</t>
    </rPh>
    <rPh sb="5" eb="7">
      <t>ケイスウ</t>
    </rPh>
    <phoneticPr fontId="35"/>
  </si>
  <si>
    <t>ＭJ ／(ｍ2・年)</t>
    <rPh sb="8" eb="9">
      <t>ネン</t>
    </rPh>
    <phoneticPr fontId="35"/>
  </si>
  <si>
    <t>（基準値</t>
    <rPh sb="1" eb="4">
      <t>キジュンチ</t>
    </rPh>
    <phoneticPr fontId="2"/>
  </si>
  <si>
    <t>ＭJ ／(ｍ2・年)）</t>
    <rPh sb="8" eb="9">
      <t>ネン</t>
    </rPh>
    <phoneticPr fontId="35"/>
  </si>
  <si>
    <t>ＢＰＩ</t>
    <phoneticPr fontId="2"/>
  </si>
  <si>
    <t>基準省令第10条第1号イ(2)の基準</t>
    <rPh sb="0" eb="2">
      <t>キジュン</t>
    </rPh>
    <rPh sb="2" eb="4">
      <t>ショウレイ</t>
    </rPh>
    <rPh sb="4" eb="5">
      <t>ダイ</t>
    </rPh>
    <rPh sb="7" eb="8">
      <t>ジョウ</t>
    </rPh>
    <rPh sb="8" eb="9">
      <t>ダイ</t>
    </rPh>
    <rPh sb="10" eb="11">
      <t>ゴウ</t>
    </rPh>
    <rPh sb="16" eb="18">
      <t>キジュン</t>
    </rPh>
    <phoneticPr fontId="35"/>
  </si>
  <si>
    <t>国土交通大臣が認める方法及びその結果</t>
    <rPh sb="0" eb="6">
      <t>コクドコウツウダイジン</t>
    </rPh>
    <rPh sb="7" eb="8">
      <t>ミト</t>
    </rPh>
    <rPh sb="10" eb="12">
      <t>ホウホウ</t>
    </rPh>
    <rPh sb="12" eb="13">
      <t>オヨ</t>
    </rPh>
    <rPh sb="16" eb="18">
      <t>ケッカ</t>
    </rPh>
    <phoneticPr fontId="35"/>
  </si>
  <si>
    <t>（一次エネルギー消費量に関する事項）</t>
    <rPh sb="1" eb="3">
      <t>イチジ</t>
    </rPh>
    <rPh sb="8" eb="11">
      <t>ショウヒリョウ</t>
    </rPh>
    <rPh sb="12" eb="13">
      <t>カン</t>
    </rPh>
    <rPh sb="15" eb="17">
      <t>ジコウ</t>
    </rPh>
    <phoneticPr fontId="2"/>
  </si>
  <si>
    <t>基準省令第10条第1号ロ(1)の基準</t>
    <rPh sb="0" eb="2">
      <t>キジュン</t>
    </rPh>
    <rPh sb="2" eb="4">
      <t>ショウレイ</t>
    </rPh>
    <rPh sb="4" eb="5">
      <t>ダイ</t>
    </rPh>
    <rPh sb="7" eb="8">
      <t>ジョウ</t>
    </rPh>
    <rPh sb="8" eb="9">
      <t>ダイ</t>
    </rPh>
    <rPh sb="10" eb="11">
      <t>ゴウ</t>
    </rPh>
    <rPh sb="16" eb="18">
      <t>キジュン</t>
    </rPh>
    <phoneticPr fontId="35"/>
  </si>
  <si>
    <t>誘導基準一次エネルギー消費量</t>
    <rPh sb="0" eb="4">
      <t>ユウドウキジュン</t>
    </rPh>
    <rPh sb="4" eb="6">
      <t>イチジ</t>
    </rPh>
    <rPh sb="11" eb="14">
      <t>ショウヒリョウ</t>
    </rPh>
    <phoneticPr fontId="2"/>
  </si>
  <si>
    <t>ＧＪ／年</t>
    <rPh sb="3" eb="4">
      <t>ネン</t>
    </rPh>
    <phoneticPr fontId="35"/>
  </si>
  <si>
    <t>誘導設計一次エネルギー消費量</t>
    <rPh sb="0" eb="2">
      <t>ユウドウ</t>
    </rPh>
    <rPh sb="2" eb="4">
      <t>セッケイ</t>
    </rPh>
    <rPh sb="4" eb="6">
      <t>イチジ</t>
    </rPh>
    <rPh sb="11" eb="14">
      <t>ショウヒリョウ</t>
    </rPh>
    <phoneticPr fontId="2"/>
  </si>
  <si>
    <t>誘導ＢＥＩ</t>
    <rPh sb="0" eb="2">
      <t>ユウドウ</t>
    </rPh>
    <phoneticPr fontId="2"/>
  </si>
  <si>
    <t>（誘導ＢＥＩの基準値　</t>
    <rPh sb="1" eb="3">
      <t>ユウドウ</t>
    </rPh>
    <rPh sb="7" eb="10">
      <t>キジュンチ</t>
    </rPh>
    <phoneticPr fontId="2"/>
  </si>
  <si>
    <t>基準省令第10条第1号ロ(2)の基準</t>
    <rPh sb="0" eb="2">
      <t>キジュン</t>
    </rPh>
    <rPh sb="2" eb="4">
      <t>ショウレイ</t>
    </rPh>
    <rPh sb="4" eb="5">
      <t>ダイ</t>
    </rPh>
    <rPh sb="7" eb="8">
      <t>ジョウ</t>
    </rPh>
    <rPh sb="8" eb="9">
      <t>ダイ</t>
    </rPh>
    <rPh sb="10" eb="11">
      <t>ゴウ</t>
    </rPh>
    <rPh sb="16" eb="18">
      <t>キジュン</t>
    </rPh>
    <phoneticPr fontId="35"/>
  </si>
  <si>
    <t>【ロ．一戸建ての住宅】</t>
    <rPh sb="3" eb="5">
      <t>イッコ</t>
    </rPh>
    <rPh sb="5" eb="6">
      <t>ダ</t>
    </rPh>
    <rPh sb="8" eb="10">
      <t>ジュウタク</t>
    </rPh>
    <phoneticPr fontId="2"/>
  </si>
  <si>
    <t>外皮平均熱貫流率</t>
    <rPh sb="0" eb="2">
      <t>ガイヒ</t>
    </rPh>
    <rPh sb="2" eb="4">
      <t>ヘイキン</t>
    </rPh>
    <rPh sb="4" eb="5">
      <t>ネツ</t>
    </rPh>
    <rPh sb="5" eb="7">
      <t>カンリュウ</t>
    </rPh>
    <rPh sb="7" eb="8">
      <t>リツ</t>
    </rPh>
    <phoneticPr fontId="2"/>
  </si>
  <si>
    <t>Ｗ／(ｍ2・Ｋ)</t>
    <phoneticPr fontId="35"/>
  </si>
  <si>
    <t>Ｗ／(ｍ2・Ｋ)）</t>
    <phoneticPr fontId="2"/>
  </si>
  <si>
    <t>冷房機の平均日射熱取得率</t>
    <rPh sb="0" eb="3">
      <t>レイボウキ</t>
    </rPh>
    <rPh sb="4" eb="6">
      <t>ヘイキン</t>
    </rPh>
    <rPh sb="6" eb="9">
      <t>ニッシャネツ</t>
    </rPh>
    <rPh sb="9" eb="12">
      <t>シュトクリツ</t>
    </rPh>
    <phoneticPr fontId="2"/>
  </si>
  <si>
    <t>【ハ．共同住宅等】</t>
    <rPh sb="3" eb="7">
      <t>キョウドウジュウタク</t>
    </rPh>
    <rPh sb="7" eb="8">
      <t>トウ</t>
    </rPh>
    <phoneticPr fontId="2"/>
  </si>
  <si>
    <t>【ニ．複合建築物】</t>
    <rPh sb="3" eb="5">
      <t>フクゴウ</t>
    </rPh>
    <rPh sb="5" eb="8">
      <t>ケンチクブツ</t>
    </rPh>
    <phoneticPr fontId="2"/>
  </si>
  <si>
    <t>基準省令第10条第3号イの基準</t>
    <rPh sb="0" eb="2">
      <t>キジュン</t>
    </rPh>
    <rPh sb="2" eb="4">
      <t>ショウレイ</t>
    </rPh>
    <rPh sb="4" eb="5">
      <t>ダイ</t>
    </rPh>
    <rPh sb="7" eb="8">
      <t>ジョウ</t>
    </rPh>
    <rPh sb="8" eb="9">
      <t>ダイ</t>
    </rPh>
    <rPh sb="10" eb="11">
      <t>ゴウ</t>
    </rPh>
    <rPh sb="13" eb="15">
      <t>キジュン</t>
    </rPh>
    <phoneticPr fontId="35"/>
  </si>
  <si>
    <t>（非住宅部分）</t>
    <rPh sb="1" eb="2">
      <t>ヒ</t>
    </rPh>
    <rPh sb="2" eb="4">
      <t>ジュウタク</t>
    </rPh>
    <rPh sb="4" eb="6">
      <t>ブブン</t>
    </rPh>
    <phoneticPr fontId="2"/>
  </si>
  <si>
    <t>誘導ＢＥＩ（</t>
    <rPh sb="0" eb="2">
      <t>ユウドウ</t>
    </rPh>
    <phoneticPr fontId="2"/>
  </si>
  <si>
    <t>（住宅部分）</t>
    <rPh sb="1" eb="3">
      <t>ジュウタク</t>
    </rPh>
    <rPh sb="3" eb="5">
      <t>ブブン</t>
    </rPh>
    <phoneticPr fontId="2"/>
  </si>
  <si>
    <t>基準省令第10条第3号ロの基準</t>
    <rPh sb="0" eb="2">
      <t>キジュン</t>
    </rPh>
    <rPh sb="2" eb="4">
      <t>ショウレイ</t>
    </rPh>
    <rPh sb="4" eb="5">
      <t>ダイ</t>
    </rPh>
    <rPh sb="7" eb="8">
      <t>ジョウ</t>
    </rPh>
    <rPh sb="8" eb="9">
      <t>ダイ</t>
    </rPh>
    <rPh sb="10" eb="11">
      <t>ゴウ</t>
    </rPh>
    <rPh sb="13" eb="15">
      <t>キジュン</t>
    </rPh>
    <phoneticPr fontId="35"/>
  </si>
  <si>
    <t>基準省令第1条第1項第1号イの基準</t>
    <rPh sb="0" eb="2">
      <t>キジュン</t>
    </rPh>
    <rPh sb="2" eb="4">
      <t>ショウレイ</t>
    </rPh>
    <rPh sb="4" eb="5">
      <t>ダイ</t>
    </rPh>
    <rPh sb="6" eb="7">
      <t>ジョウ</t>
    </rPh>
    <rPh sb="7" eb="8">
      <t>ダイ</t>
    </rPh>
    <rPh sb="9" eb="10">
      <t>コウ</t>
    </rPh>
    <rPh sb="10" eb="11">
      <t>ダイ</t>
    </rPh>
    <rPh sb="12" eb="13">
      <t>ゴウ</t>
    </rPh>
    <rPh sb="15" eb="17">
      <t>キジュン</t>
    </rPh>
    <phoneticPr fontId="35"/>
  </si>
  <si>
    <t>基準一次エネルギー消費量</t>
    <rPh sb="0" eb="2">
      <t>キジュン</t>
    </rPh>
    <rPh sb="2" eb="4">
      <t>イチジ</t>
    </rPh>
    <rPh sb="9" eb="12">
      <t>ショウヒリョウ</t>
    </rPh>
    <phoneticPr fontId="2"/>
  </si>
  <si>
    <t>設計一次エネルギー消費量</t>
    <rPh sb="0" eb="2">
      <t>セッケイ</t>
    </rPh>
    <rPh sb="2" eb="4">
      <t>イチジ</t>
    </rPh>
    <rPh sb="9" eb="12">
      <t>ショウヒリョウ</t>
    </rPh>
    <phoneticPr fontId="2"/>
  </si>
  <si>
    <t>ＢＥＩ</t>
    <phoneticPr fontId="2"/>
  </si>
  <si>
    <t>基準省令第1条第1項第2号ロ(1)の基準</t>
    <rPh sb="0" eb="2">
      <t>キジュン</t>
    </rPh>
    <rPh sb="2" eb="4">
      <t>ショウレイ</t>
    </rPh>
    <rPh sb="4" eb="5">
      <t>ダイ</t>
    </rPh>
    <rPh sb="6" eb="7">
      <t>ジョウ</t>
    </rPh>
    <rPh sb="7" eb="8">
      <t>ダイ</t>
    </rPh>
    <rPh sb="9" eb="10">
      <t>コウ</t>
    </rPh>
    <rPh sb="10" eb="11">
      <t>ダイ</t>
    </rPh>
    <rPh sb="12" eb="13">
      <t>ゴウ</t>
    </rPh>
    <rPh sb="18" eb="20">
      <t>キジュン</t>
    </rPh>
    <phoneticPr fontId="35"/>
  </si>
  <si>
    <t>（複合建築物）</t>
    <rPh sb="1" eb="6">
      <t>フクゴウケンチクブツ</t>
    </rPh>
    <phoneticPr fontId="2"/>
  </si>
  <si>
    <t>【１６．再生可能エネルギー利用設備】</t>
    <rPh sb="4" eb="8">
      <t>サイセイカノウ</t>
    </rPh>
    <rPh sb="13" eb="17">
      <t>リヨウセツビ</t>
    </rPh>
    <phoneticPr fontId="2"/>
  </si>
  <si>
    <t>再生可能エネルギー利用設備の種類</t>
    <rPh sb="0" eb="2">
      <t>サイセイ</t>
    </rPh>
    <rPh sb="2" eb="4">
      <t>カノウ</t>
    </rPh>
    <rPh sb="9" eb="13">
      <t>リヨウセツビ</t>
    </rPh>
    <rPh sb="14" eb="16">
      <t>シュルイ</t>
    </rPh>
    <phoneticPr fontId="2"/>
  </si>
  <si>
    <t>【ロ．一戸建ての住宅】</t>
    <rPh sb="3" eb="6">
      <t>イッコダ</t>
    </rPh>
    <rPh sb="8" eb="10">
      <t>ジュウタク</t>
    </rPh>
    <phoneticPr fontId="2"/>
  </si>
  <si>
    <t>低炭素化促進基準一次エネルギー消費量</t>
    <rPh sb="0" eb="3">
      <t>テイタンソ</t>
    </rPh>
    <rPh sb="3" eb="4">
      <t>カ</t>
    </rPh>
    <rPh sb="4" eb="6">
      <t>ソクシン</t>
    </rPh>
    <rPh sb="6" eb="8">
      <t>キジュン</t>
    </rPh>
    <rPh sb="8" eb="10">
      <t>イチジ</t>
    </rPh>
    <rPh sb="15" eb="18">
      <t>ショウヒリョウ</t>
    </rPh>
    <phoneticPr fontId="2"/>
  </si>
  <si>
    <t>低炭素化促進設計一次エネルギー消費量</t>
    <rPh sb="0" eb="3">
      <t>テイタンソ</t>
    </rPh>
    <rPh sb="3" eb="4">
      <t>カ</t>
    </rPh>
    <rPh sb="4" eb="6">
      <t>ソクシン</t>
    </rPh>
    <rPh sb="6" eb="8">
      <t>セッケイ</t>
    </rPh>
    <rPh sb="8" eb="10">
      <t>イチジ</t>
    </rPh>
    <rPh sb="15" eb="18">
      <t>ショウヒリョウ</t>
    </rPh>
    <phoneticPr fontId="2"/>
  </si>
  <si>
    <t>【１７．確認の特例】</t>
    <rPh sb="4" eb="6">
      <t>カクニン</t>
    </rPh>
    <rPh sb="7" eb="9">
      <t>トクレイ</t>
    </rPh>
    <phoneticPr fontId="2"/>
  </si>
  <si>
    <t>【１８.建築物の床面積のうち、通常の建築物の床面積を超える部分】</t>
    <rPh sb="4" eb="7">
      <t>ケンチクブツ</t>
    </rPh>
    <rPh sb="8" eb="11">
      <t>ユカメンセキ</t>
    </rPh>
    <rPh sb="15" eb="17">
      <t>ツウジョウ</t>
    </rPh>
    <rPh sb="18" eb="21">
      <t>ケンチクブツ</t>
    </rPh>
    <rPh sb="22" eb="25">
      <t>ユカメンセキ</t>
    </rPh>
    <rPh sb="26" eb="27">
      <t>コ</t>
    </rPh>
    <rPh sb="29" eb="31">
      <t>ブブン</t>
    </rPh>
    <phoneticPr fontId="2"/>
  </si>
  <si>
    <t>【１９.備考】</t>
    <rPh sb="4" eb="6">
      <t>ビコウ</t>
    </rPh>
    <phoneticPr fontId="2"/>
  </si>
  <si>
    <t>この面は、低炭素建築物新築等計画に係る建築物の新築等が、建築物のエネルギー消費性能の向上に関する法律第12条第１項の建築物エネルギー消費性能適合性判定を受けなければならない場合にのみ、記載してください。</t>
    <phoneticPr fontId="2"/>
  </si>
  <si>
    <t>付近見取図には、方位、道路及び目標となる地物を明示してください。</t>
    <phoneticPr fontId="2"/>
  </si>
  <si>
    <t>配置図には、縮尺、方位、敷地境界線、敷地内における建築物の位置、計画に係る建築物と他の建築物との別並びに敷地の接する道路の位置及び幅員を明示してください。</t>
    <phoneticPr fontId="2"/>
  </si>
  <si>
    <t>2.一次エネ</t>
    <rPh sb="2" eb="4">
      <t>イチジ</t>
    </rPh>
    <phoneticPr fontId="2"/>
  </si>
  <si>
    <t>床面積</t>
    <rPh sb="0" eb="3">
      <t>ユカメンセキ</t>
    </rPh>
    <phoneticPr fontId="2"/>
  </si>
  <si>
    <t>Webプログラム出力票による</t>
    <phoneticPr fontId="2"/>
  </si>
  <si>
    <t>面積表</t>
    <rPh sb="0" eb="3">
      <t>メンセキヒョウ</t>
    </rPh>
    <phoneticPr fontId="2"/>
  </si>
  <si>
    <t>ルギー</t>
  </si>
  <si>
    <t>主居室の面積</t>
    <rPh sb="0" eb="1">
      <t>シュ</t>
    </rPh>
    <rPh sb="1" eb="3">
      <t>キョシツ</t>
    </rPh>
    <rPh sb="4" eb="6">
      <t>メンセキ</t>
    </rPh>
    <phoneticPr fontId="2"/>
  </si>
  <si>
    <t>消費量</t>
    <phoneticPr fontId="2"/>
  </si>
  <si>
    <t>その他の居室の面積</t>
    <rPh sb="2" eb="3">
      <t>タ</t>
    </rPh>
    <rPh sb="4" eb="6">
      <t>キョシツ</t>
    </rPh>
    <rPh sb="7" eb="9">
      <t>メンセキ</t>
    </rPh>
    <phoneticPr fontId="2"/>
  </si>
  <si>
    <t>Webプログラム出力票による</t>
  </si>
  <si>
    <t>冬季における蓄熱を利用</t>
    <rPh sb="0" eb="2">
      <t>トウキ</t>
    </rPh>
    <rPh sb="6" eb="8">
      <t>チクネツ</t>
    </rPh>
    <phoneticPr fontId="2"/>
  </si>
  <si>
    <t>したパッシブ手法の採用</t>
    <rPh sb="6" eb="8">
      <t>シュホウ</t>
    </rPh>
    <phoneticPr fontId="2"/>
  </si>
  <si>
    <t>水栓</t>
    <rPh sb="0" eb="1">
      <t>スイ</t>
    </rPh>
    <rPh sb="1" eb="2">
      <t>セン</t>
    </rPh>
    <phoneticPr fontId="2"/>
  </si>
  <si>
    <t>照明器具</t>
    <rPh sb="0" eb="4">
      <t>ショウメイキグ</t>
    </rPh>
    <phoneticPr fontId="2"/>
  </si>
  <si>
    <t>太陽光発電の採用</t>
    <rPh sb="0" eb="3">
      <t>タイヨウコウ</t>
    </rPh>
    <rPh sb="3" eb="5">
      <t>ハツデン</t>
    </rPh>
    <rPh sb="6" eb="8">
      <t>サイヨウ</t>
    </rPh>
    <phoneticPr fontId="2"/>
  </si>
  <si>
    <t>（第二面）</t>
    <rPh sb="2" eb="3">
      <t>ニ</t>
    </rPh>
    <phoneticPr fontId="2"/>
  </si>
  <si>
    <t>再生可能エネルギー利用設備の導入</t>
    <phoneticPr fontId="2"/>
  </si>
  <si>
    <t>＊①のいずれか1つ以上</t>
    <rPh sb="9" eb="11">
      <t>イジョウ</t>
    </rPh>
    <phoneticPr fontId="27"/>
  </si>
  <si>
    <t>＊一戸建ての住宅は、</t>
    <rPh sb="1" eb="3">
      <t>イッコ</t>
    </rPh>
    <rPh sb="3" eb="4">
      <t>ダ</t>
    </rPh>
    <rPh sb="6" eb="8">
      <t>ジュウタク</t>
    </rPh>
    <phoneticPr fontId="27"/>
  </si>
  <si>
    <t>　①および②必須</t>
    <rPh sb="6" eb="8">
      <t>ヒッス</t>
    </rPh>
    <phoneticPr fontId="2"/>
  </si>
  <si>
    <t>基準で定めるエネルギー削減量に適合</t>
    <phoneticPr fontId="2"/>
  </si>
  <si>
    <t>低炭素化促進設計一次エネルギー消費量</t>
    <phoneticPr fontId="2"/>
  </si>
  <si>
    <t xml:space="preserve"> ≦ 低炭素化促進基準一次エネルギー消費量</t>
    <phoneticPr fontId="2"/>
  </si>
  <si>
    <t>）号</t>
    <rPh sb="1" eb="2">
      <t>ゴウ</t>
    </rPh>
    <phoneticPr fontId="2"/>
  </si>
  <si>
    <t>依頼者が法人である場合には、代表者の氏名を併せて記載してください。</t>
    <rPh sb="0" eb="3">
      <t>イライシャ</t>
    </rPh>
    <rPh sb="4" eb="6">
      <t>ホウジン</t>
    </rPh>
    <rPh sb="9" eb="11">
      <t>バアイ</t>
    </rPh>
    <rPh sb="14" eb="17">
      <t>ダイヒョウシャ</t>
    </rPh>
    <rPh sb="18" eb="20">
      <t>シメイ</t>
    </rPh>
    <rPh sb="21" eb="22">
      <t>アワ</t>
    </rPh>
    <rPh sb="24" eb="26">
      <t>キサイ</t>
    </rPh>
    <phoneticPr fontId="2"/>
  </si>
  <si>
    <t>代理者が存しない場合については、代理者の部分は空欄としてください。</t>
    <rPh sb="0" eb="3">
      <t>ダイリシャ</t>
    </rPh>
    <rPh sb="4" eb="5">
      <t>ソン</t>
    </rPh>
    <rPh sb="8" eb="10">
      <t>バアイ</t>
    </rPh>
    <rPh sb="16" eb="19">
      <t>ダイリシャ</t>
    </rPh>
    <rPh sb="20" eb="22">
      <t>ブブン</t>
    </rPh>
    <rPh sb="23" eb="25">
      <t>クウラン</t>
    </rPh>
    <phoneticPr fontId="2"/>
  </si>
  <si>
    <t>開放部分を除いた
部分の床面積</t>
    <phoneticPr fontId="2"/>
  </si>
  <si>
    <t>　私は次の代理者を代理人と定め、下記建築物に係る「都市の低炭素化の促進に関する法律」に基づく手続きに関する一切の権限を委任します。</t>
    <phoneticPr fontId="5"/>
  </si>
  <si>
    <t>低炭素建築物新築等計画に係る認定申請</t>
    <rPh sb="14" eb="18">
      <t>ニンテイシンセイ</t>
    </rPh>
    <phoneticPr fontId="2"/>
  </si>
  <si>
    <t>低炭素建築物新築等計画に係る変更認定申請</t>
    <rPh sb="0" eb="3">
      <t>テイタンソ</t>
    </rPh>
    <rPh sb="3" eb="6">
      <t>ケンチクブツ</t>
    </rPh>
    <rPh sb="6" eb="9">
      <t>シンチクトウ</t>
    </rPh>
    <rPh sb="14" eb="16">
      <t>ヘンコウ</t>
    </rPh>
    <rPh sb="16" eb="20">
      <t>ニンテイシンセイ</t>
    </rPh>
    <phoneticPr fontId="2"/>
  </si>
  <si>
    <t>低炭素建築物新築等計画（工事完了報告）に係る申請</t>
    <rPh sb="0" eb="3">
      <t>テイタンソ</t>
    </rPh>
    <rPh sb="3" eb="6">
      <t>ケンチクブツ</t>
    </rPh>
    <rPh sb="6" eb="9">
      <t>シンチクトウ</t>
    </rPh>
    <phoneticPr fontId="2"/>
  </si>
  <si>
    <t>株式会社　〇〇〇〇ホーム一級建築士事務所　△△　△△</t>
    <rPh sb="0" eb="4">
      <t>カブシキカイシャ</t>
    </rPh>
    <rPh sb="12" eb="20">
      <t>イッキュウケンチクシジムショ</t>
    </rPh>
    <phoneticPr fontId="2"/>
  </si>
  <si>
    <t>〇〇-〇〇〇〇-〇〇〇〇</t>
    <phoneticPr fontId="2"/>
  </si>
  <si>
    <t>低炭素建築物新築等計画に係る変更認定申請</t>
    <rPh sb="0" eb="1">
      <t>テイ</t>
    </rPh>
    <rPh sb="1" eb="3">
      <t>タンソ</t>
    </rPh>
    <rPh sb="3" eb="6">
      <t>ケンチクブツ</t>
    </rPh>
    <rPh sb="6" eb="8">
      <t>シンチク</t>
    </rPh>
    <rPh sb="8" eb="9">
      <t>トウ</t>
    </rPh>
    <rPh sb="9" eb="11">
      <t>ケイカク</t>
    </rPh>
    <rPh sb="12" eb="13">
      <t>カカワ</t>
    </rPh>
    <rPh sb="14" eb="16">
      <t>ヘンコウ</t>
    </rPh>
    <rPh sb="16" eb="18">
      <t>ニンテイ</t>
    </rPh>
    <rPh sb="18" eb="20">
      <t>シンセイ</t>
    </rPh>
    <phoneticPr fontId="2"/>
  </si>
  <si>
    <t>株式会社○○○○　代表取締役　△△　□□</t>
    <rPh sb="0" eb="4">
      <t>カブシキカイシャ</t>
    </rPh>
    <rPh sb="9" eb="14">
      <t>ダイヒョウトリシマリヤク</t>
    </rPh>
    <phoneticPr fontId="2"/>
  </si>
  <si>
    <t>低炭素建築物新築等計画認定申請書</t>
    <rPh sb="0" eb="3">
      <t>テイタンソ</t>
    </rPh>
    <rPh sb="3" eb="5">
      <t>ケンチク</t>
    </rPh>
    <rPh sb="5" eb="6">
      <t>ブツ</t>
    </rPh>
    <rPh sb="6" eb="8">
      <t>シンチク</t>
    </rPh>
    <rPh sb="8" eb="9">
      <t>トウ</t>
    </rPh>
    <rPh sb="9" eb="11">
      <t>ケイカク</t>
    </rPh>
    <rPh sb="11" eb="12">
      <t>シノブ</t>
    </rPh>
    <rPh sb="12" eb="13">
      <t>サダム</t>
    </rPh>
    <rPh sb="13" eb="14">
      <t>サル</t>
    </rPh>
    <rPh sb="14" eb="15">
      <t>ショウ</t>
    </rPh>
    <rPh sb="15" eb="16">
      <t>ショ</t>
    </rPh>
    <phoneticPr fontId="2"/>
  </si>
  <si>
    <t>係員氏名</t>
    <rPh sb="0" eb="2">
      <t>カカリイン</t>
    </rPh>
    <rPh sb="2" eb="4">
      <t>シメイ</t>
    </rPh>
    <phoneticPr fontId="18"/>
  </si>
  <si>
    <t>低炭素建築物新築等計画</t>
    <rPh sb="0" eb="1">
      <t>テイ</t>
    </rPh>
    <rPh sb="1" eb="2">
      <t>スミ</t>
    </rPh>
    <rPh sb="2" eb="3">
      <t>ス</t>
    </rPh>
    <rPh sb="3" eb="4">
      <t>ケン</t>
    </rPh>
    <rPh sb="4" eb="5">
      <t>チク</t>
    </rPh>
    <rPh sb="5" eb="6">
      <t>ブツ</t>
    </rPh>
    <rPh sb="6" eb="7">
      <t>シン</t>
    </rPh>
    <rPh sb="7" eb="8">
      <t>チク</t>
    </rPh>
    <rPh sb="8" eb="9">
      <t>トウ</t>
    </rPh>
    <rPh sb="9" eb="10">
      <t>ケイ</t>
    </rPh>
    <rPh sb="10" eb="11">
      <t>カク</t>
    </rPh>
    <phoneticPr fontId="2"/>
  </si>
  <si>
    <t>令和4年改正基準省令附則第3項の規定による適用除外</t>
    <rPh sb="6" eb="10">
      <t>キジュンショウレイ</t>
    </rPh>
    <rPh sb="10" eb="12">
      <t>フソク</t>
    </rPh>
    <rPh sb="12" eb="13">
      <t>ダイ</t>
    </rPh>
    <rPh sb="14" eb="15">
      <t>コウ</t>
    </rPh>
    <rPh sb="16" eb="18">
      <t>キテイ</t>
    </rPh>
    <rPh sb="21" eb="23">
      <t>テキヨウ</t>
    </rPh>
    <rPh sb="23" eb="25">
      <t>ジョガイ</t>
    </rPh>
    <phoneticPr fontId="35"/>
  </si>
  <si>
    <t>令和4年改正基準省令附則第3項に規定する増築、改築又は修繕等をする部分の基準</t>
    <rPh sb="6" eb="10">
      <t>キジュンショウレイ</t>
    </rPh>
    <rPh sb="10" eb="12">
      <t>フソク</t>
    </rPh>
    <rPh sb="12" eb="13">
      <t>ダイ</t>
    </rPh>
    <rPh sb="14" eb="15">
      <t>コウ</t>
    </rPh>
    <rPh sb="16" eb="18">
      <t>キテイ</t>
    </rPh>
    <rPh sb="20" eb="22">
      <t>ゾウチク</t>
    </rPh>
    <rPh sb="23" eb="25">
      <t>カイチク</t>
    </rPh>
    <rPh sb="25" eb="26">
      <t>マタ</t>
    </rPh>
    <rPh sb="27" eb="29">
      <t>シュウゼン</t>
    </rPh>
    <rPh sb="29" eb="30">
      <t>トウ</t>
    </rPh>
    <rPh sb="33" eb="35">
      <t>ブブン</t>
    </rPh>
    <rPh sb="36" eb="38">
      <t>キジュン</t>
    </rPh>
    <phoneticPr fontId="35"/>
  </si>
  <si>
    <t>基準省令第10条第2号イ(1)の基準</t>
    <rPh sb="0" eb="2">
      <t>キジュン</t>
    </rPh>
    <rPh sb="2" eb="4">
      <t>ショウレイ</t>
    </rPh>
    <rPh sb="4" eb="5">
      <t>ダイ</t>
    </rPh>
    <rPh sb="7" eb="8">
      <t>ジョウ</t>
    </rPh>
    <rPh sb="8" eb="9">
      <t>ダイ</t>
    </rPh>
    <rPh sb="10" eb="11">
      <t>ゴウキジュン</t>
    </rPh>
    <phoneticPr fontId="35"/>
  </si>
  <si>
    <t>基準省令第10条第２号イ(2)の基準</t>
    <phoneticPr fontId="35"/>
  </si>
  <si>
    <t>国土交通大臣が認める方法及びその結果</t>
    <phoneticPr fontId="2"/>
  </si>
  <si>
    <t>令和4年改正基準省令附則第4項に規定する増築、改築又は修繕等をする部分の基準</t>
    <rPh sb="6" eb="10">
      <t>キジュンショウレイ</t>
    </rPh>
    <rPh sb="10" eb="12">
      <t>フソク</t>
    </rPh>
    <rPh sb="12" eb="13">
      <t>ダイ</t>
    </rPh>
    <rPh sb="14" eb="15">
      <t>コウ</t>
    </rPh>
    <rPh sb="16" eb="18">
      <t>キテイ</t>
    </rPh>
    <rPh sb="20" eb="22">
      <t>ゾウチク</t>
    </rPh>
    <rPh sb="23" eb="25">
      <t>カイチク</t>
    </rPh>
    <rPh sb="25" eb="26">
      <t>マタ</t>
    </rPh>
    <rPh sb="27" eb="29">
      <t>シュウゼン</t>
    </rPh>
    <rPh sb="29" eb="30">
      <t>トウ</t>
    </rPh>
    <rPh sb="33" eb="35">
      <t>ブブン</t>
    </rPh>
    <rPh sb="36" eb="38">
      <t>キジュン</t>
    </rPh>
    <phoneticPr fontId="35"/>
  </si>
  <si>
    <t>基準省令第10条第２号ロ(1)の基準</t>
    <rPh sb="0" eb="2">
      <t>キジュン</t>
    </rPh>
    <rPh sb="2" eb="4">
      <t>ショウレイ</t>
    </rPh>
    <rPh sb="4" eb="5">
      <t>ダイ</t>
    </rPh>
    <rPh sb="7" eb="8">
      <t>ジョウ</t>
    </rPh>
    <rPh sb="8" eb="9">
      <t>ダイ</t>
    </rPh>
    <rPh sb="10" eb="11">
      <t>ゴウ</t>
    </rPh>
    <rPh sb="16" eb="18">
      <t>キジュン</t>
    </rPh>
    <phoneticPr fontId="35"/>
  </si>
  <si>
    <t>基準省令第10条第２号ロ(2)の基準</t>
    <phoneticPr fontId="2"/>
  </si>
  <si>
    <t>基準省令第10条第２号イ(1)の基準</t>
    <rPh sb="0" eb="2">
      <t>キジュン</t>
    </rPh>
    <rPh sb="2" eb="4">
      <t>ショウレイ</t>
    </rPh>
    <rPh sb="4" eb="5">
      <t>ダイ</t>
    </rPh>
    <rPh sb="7" eb="8">
      <t>ジョウ</t>
    </rPh>
    <rPh sb="8" eb="9">
      <t>ダイ</t>
    </rPh>
    <rPh sb="10" eb="11">
      <t>ゴウ</t>
    </rPh>
    <rPh sb="16" eb="18">
      <t>キジュン</t>
    </rPh>
    <phoneticPr fontId="35"/>
  </si>
  <si>
    <t>基準省令第10条第２号イ(2)の基準</t>
    <phoneticPr fontId="2"/>
  </si>
  <si>
    <t>1.躯体の外</t>
    <rPh sb="2" eb="4">
      <t>クタイ</t>
    </rPh>
    <phoneticPr fontId="2"/>
  </si>
  <si>
    <t>皮性能等</t>
    <phoneticPr fontId="2"/>
  </si>
  <si>
    <t>建具表</t>
    <rPh sb="0" eb="3">
      <t>タテグヒョウ</t>
    </rPh>
    <phoneticPr fontId="2"/>
  </si>
  <si>
    <t>非住宅・住宅計算方法を適用する</t>
    <phoneticPr fontId="2"/>
  </si>
  <si>
    <t>外皮平均熱貫流率の計算値</t>
    <rPh sb="0" eb="2">
      <t>ガイヒ</t>
    </rPh>
    <phoneticPr fontId="2"/>
  </si>
  <si>
    <t>【W/㎡K】</t>
    <phoneticPr fontId="2"/>
  </si>
  <si>
    <t>平均日射熱取得率</t>
    <rPh sb="0" eb="5">
      <t>ヘイキンニッシャネツ</t>
    </rPh>
    <rPh sb="5" eb="8">
      <t>シュトクリツ</t>
    </rPh>
    <phoneticPr fontId="2"/>
  </si>
  <si>
    <t>冷房期の平均日射熱取得率値</t>
    <phoneticPr fontId="2"/>
  </si>
  <si>
    <t>【－】</t>
    <phoneticPr fontId="2"/>
  </si>
  <si>
    <t>暖房期の平均日射熱取得率値</t>
    <rPh sb="0" eb="2">
      <t>ダンボウ</t>
    </rPh>
    <phoneticPr fontId="2"/>
  </si>
  <si>
    <t>誘導仕様基準を適用する</t>
    <rPh sb="0" eb="2">
      <t>ユウドウ</t>
    </rPh>
    <rPh sb="2" eb="4">
      <t>シヨウ</t>
    </rPh>
    <rPh sb="4" eb="6">
      <t>キジュン</t>
    </rPh>
    <rPh sb="7" eb="9">
      <t>テキヨウ</t>
    </rPh>
    <phoneticPr fontId="2"/>
  </si>
  <si>
    <t>躯体の断熱性能等</t>
    <rPh sb="0" eb="2">
      <t>クタイ</t>
    </rPh>
    <rPh sb="3" eb="7">
      <t>ダンネツセイノウ</t>
    </rPh>
    <rPh sb="7" eb="8">
      <t>トウ</t>
    </rPh>
    <phoneticPr fontId="2"/>
  </si>
  <si>
    <t>熱貫流率の基準に適合</t>
    <rPh sb="0" eb="4">
      <t>ネツカンリュウリツ</t>
    </rPh>
    <rPh sb="5" eb="7">
      <t>キジュン</t>
    </rPh>
    <rPh sb="8" eb="10">
      <t>テキゴウ</t>
    </rPh>
    <phoneticPr fontId="2"/>
  </si>
  <si>
    <t>断熱材の熱抵抗の基準に適合</t>
    <rPh sb="0" eb="3">
      <t>ダンネツザイ</t>
    </rPh>
    <rPh sb="4" eb="7">
      <t>ネツテイコウ</t>
    </rPh>
    <rPh sb="8" eb="10">
      <t>キジュン</t>
    </rPh>
    <rPh sb="11" eb="13">
      <t>テキゴウ</t>
    </rPh>
    <phoneticPr fontId="2"/>
  </si>
  <si>
    <t>構造熱橋部 の基準 に適合（RC造等の場合のみ）</t>
    <rPh sb="0" eb="2">
      <t>コウゾウ</t>
    </rPh>
    <rPh sb="2" eb="4">
      <t>ネッキョウ</t>
    </rPh>
    <rPh sb="4" eb="5">
      <t>ブ</t>
    </rPh>
    <rPh sb="7" eb="9">
      <t>キジュン</t>
    </rPh>
    <rPh sb="11" eb="13">
      <t>テキゴウ</t>
    </rPh>
    <rPh sb="16" eb="17">
      <t>ゾウ</t>
    </rPh>
    <rPh sb="17" eb="18">
      <t>トウ</t>
    </rPh>
    <rPh sb="19" eb="21">
      <t>バアイ</t>
    </rPh>
    <phoneticPr fontId="2"/>
  </si>
  <si>
    <t>開口部の断熱性能等</t>
    <rPh sb="0" eb="3">
      <t>カイコウブ</t>
    </rPh>
    <rPh sb="4" eb="8">
      <t>ダンネツセイノウ</t>
    </rPh>
    <rPh sb="8" eb="9">
      <t>トウ</t>
    </rPh>
    <phoneticPr fontId="2"/>
  </si>
  <si>
    <t>・玄関ドアの仕様</t>
    <rPh sb="1" eb="3">
      <t>ゲンカン</t>
    </rPh>
    <rPh sb="6" eb="8">
      <t>シヨウ</t>
    </rPh>
    <phoneticPr fontId="2"/>
  </si>
  <si>
    <t>・窓の仕様</t>
    <rPh sb="1" eb="2">
      <t>マド</t>
    </rPh>
    <rPh sb="3" eb="5">
      <t>シヨウ</t>
    </rPh>
    <phoneticPr fontId="2"/>
  </si>
  <si>
    <t>日射遮蔽措置の種類</t>
    <rPh sb="0" eb="2">
      <t>ニッシャ</t>
    </rPh>
    <rPh sb="2" eb="4">
      <t>シャヘイ</t>
    </rPh>
    <rPh sb="4" eb="6">
      <t>ソチ</t>
    </rPh>
    <rPh sb="7" eb="9">
      <t>シュルイ</t>
    </rPh>
    <phoneticPr fontId="2"/>
  </si>
  <si>
    <t>緩和措置有</t>
    <rPh sb="0" eb="2">
      <t>カンワ</t>
    </rPh>
    <rPh sb="2" eb="4">
      <t>ソチ</t>
    </rPh>
    <rPh sb="4" eb="5">
      <t>アリ</t>
    </rPh>
    <phoneticPr fontId="2"/>
  </si>
  <si>
    <t>窓の断熱（2％緩和）</t>
    <rPh sb="0" eb="1">
      <t>マド</t>
    </rPh>
    <rPh sb="2" eb="4">
      <t>ダンネツ</t>
    </rPh>
    <rPh sb="7" eb="9">
      <t>カンワ</t>
    </rPh>
    <phoneticPr fontId="2"/>
  </si>
  <si>
    <t>誘導仕様基準を使用する</t>
    <rPh sb="0" eb="2">
      <t>ユウドウ</t>
    </rPh>
    <phoneticPr fontId="2"/>
  </si>
  <si>
    <t>対象設備の仕様等</t>
    <phoneticPr fontId="2"/>
  </si>
  <si>
    <t>暖房設備の仕様等</t>
    <rPh sb="0" eb="2">
      <t>ダンボウ</t>
    </rPh>
    <rPh sb="2" eb="4">
      <t>セツビ</t>
    </rPh>
    <rPh sb="5" eb="7">
      <t>シヨウ</t>
    </rPh>
    <rPh sb="7" eb="8">
      <t>トウ</t>
    </rPh>
    <phoneticPr fontId="2"/>
  </si>
  <si>
    <t>冷房設備の仕様等</t>
    <rPh sb="0" eb="4">
      <t>レイボウセツビ</t>
    </rPh>
    <rPh sb="5" eb="7">
      <t>シヨウ</t>
    </rPh>
    <rPh sb="7" eb="8">
      <t>トウ</t>
    </rPh>
    <phoneticPr fontId="2"/>
  </si>
  <si>
    <t>換気設備の仕様等</t>
    <rPh sb="0" eb="4">
      <t>カンキセツビ</t>
    </rPh>
    <rPh sb="5" eb="7">
      <t>シヨウ</t>
    </rPh>
    <rPh sb="7" eb="8">
      <t>トウ</t>
    </rPh>
    <phoneticPr fontId="2"/>
  </si>
  <si>
    <t>※熱交換換気設備の有無</t>
    <rPh sb="1" eb="4">
      <t>ネツコウカン</t>
    </rPh>
    <rPh sb="4" eb="6">
      <t>カンキ</t>
    </rPh>
    <rPh sb="6" eb="8">
      <t>セツビ</t>
    </rPh>
    <rPh sb="9" eb="11">
      <t>ウム</t>
    </rPh>
    <phoneticPr fontId="2"/>
  </si>
  <si>
    <t>給湯設備の仕様等</t>
    <rPh sb="0" eb="4">
      <t>キュウトウセツビ</t>
    </rPh>
    <rPh sb="5" eb="7">
      <t>シヨウ</t>
    </rPh>
    <rPh sb="7" eb="8">
      <t>トウ</t>
    </rPh>
    <phoneticPr fontId="2"/>
  </si>
  <si>
    <t>照明設備の仕様等</t>
    <rPh sb="0" eb="4">
      <t>ショウメイセツビ</t>
    </rPh>
    <rPh sb="5" eb="8">
      <t>シヨウトウ</t>
    </rPh>
    <phoneticPr fontId="2"/>
  </si>
  <si>
    <t>(つづき)</t>
    <phoneticPr fontId="2"/>
  </si>
  <si>
    <t>風力・水力・バイオマス等を利用する発電設備</t>
    <phoneticPr fontId="2"/>
  </si>
  <si>
    <t>太陽熱・地中熱を利用する設備</t>
    <phoneticPr fontId="2"/>
  </si>
  <si>
    <t>薪・ペレットストーブ</t>
    <phoneticPr fontId="2"/>
  </si>
  <si>
    <t>外気に接する床（5％緩和）</t>
    <phoneticPr fontId="2"/>
  </si>
  <si>
    <t>窓の日射（3％緩和）</t>
    <rPh sb="0" eb="1">
      <t>マド</t>
    </rPh>
    <rPh sb="2" eb="4">
      <t>ニッシャ</t>
    </rPh>
    <rPh sb="7" eb="9">
      <t>カンワ</t>
    </rPh>
    <phoneticPr fontId="2"/>
  </si>
  <si>
    <t>※2022/11/07改正対応版</t>
    <rPh sb="11" eb="13">
      <t>カイセイ</t>
    </rPh>
    <rPh sb="13" eb="16">
      <t>タイオウバン</t>
    </rPh>
    <phoneticPr fontId="2"/>
  </si>
  <si>
    <t>３欄には、認定に係る建築物の位置する地名地番を記載してください。</t>
    <phoneticPr fontId="2"/>
  </si>
  <si>
    <t>４欄には、非住宅建築物,一戸建ての住宅、又は共同住宅等又は複合建築物の全体に係る申請の場合には「建築物全体」に、複合建築物の非住宅部分のみに係る申請の場合には「複合建築物の非住宅部分」に、複合建築物の住宅部分のみに係る申請の場合には「複合建築物の住宅部分」に、「レ」マークを入れてください。
※「非住宅建築物」は建築物エネルギー消費性能基準等を定める省令（平成28年経済産業省令・国土交通省令第１号）第１条第１項第１号に規定する非住宅建築物をいい、「一戸建ての住宅」は一棟の建築物からなる一戸の住宅をいい、「共同住宅等」は共同住宅、長屋その他の一戸建ての住宅以外の住宅をいい、「複合建築物」は同号に規定する複合建築物をいいます。</t>
    <rPh sb="27" eb="28">
      <t>マタ</t>
    </rPh>
    <rPh sb="62" eb="63">
      <t>ヒ</t>
    </rPh>
    <rPh sb="63" eb="65">
      <t>ジュウタク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</si>
</sst>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800]dddd\,\ mmmm\ dd\,\ yyyy"/>
    <numFmt numFmtId="177" formatCode="yyyy&quot;年&quot;m&quot;月&quot;d&quot;日&quot;;@"/>
    <numFmt numFmtId="178" formatCode="0.0_ "/>
    <numFmt numFmtId="179" formatCode="0.00_ "/>
    <numFmt numFmtId="180" formatCode="0.000_ "/>
    <numFmt numFmtId="181" formatCode="0.00_);[Red]\(0.00\)"/>
    <numFmt numFmtId="182" formatCode="#,##0.00_ "/>
    <numFmt numFmtId="183" formatCode="#,##0.000_ "/>
  </numFmts>
  <fonts count="80">
    <font>
      <sz val="11"/>
      <color theme="1"/>
      <name val="游ゴシック"/>
      <family val="2"/>
      <charset val="128"/>
      <scheme val="minor"/>
    </font>
    <font>
      <sz val="11"/>
      <color theme="1"/>
      <name val="BIZ UDP明朝 Medium"/>
      <family val="2"/>
      <charset val="128"/>
    </font>
    <font>
      <sz val="6"/>
      <name val="游ゴシック"/>
      <family val="2"/>
      <charset val="128"/>
      <scheme val="minor"/>
    </font>
    <font>
      <sz val="10.5"/>
      <color theme="1"/>
      <name val="BIZ UD明朝 Medium"/>
      <family val="1"/>
      <charset val="128"/>
    </font>
    <font>
      <sz val="8"/>
      <color theme="1"/>
      <name val="BIZ UD明朝 Medium"/>
      <family val="1"/>
      <charset val="128"/>
    </font>
    <font>
      <sz val="6"/>
      <color theme="1"/>
      <name val="BIZ UD明朝 Medium"/>
      <family val="1"/>
      <charset val="128"/>
    </font>
    <font>
      <sz val="12"/>
      <color theme="1"/>
      <name val="BIZ UD明朝 Medium"/>
      <family val="1"/>
      <charset val="128"/>
    </font>
    <font>
      <sz val="11"/>
      <color theme="1"/>
      <name val="BIZ UD明朝 Medium"/>
      <family val="1"/>
      <charset val="128"/>
    </font>
    <font>
      <sz val="18"/>
      <color theme="1"/>
      <name val="BIZ UD明朝 Medium"/>
      <family val="1"/>
      <charset val="128"/>
    </font>
    <font>
      <sz val="11"/>
      <color rgb="FFFF0000"/>
      <name val="BIZ UDP明朝 Medium"/>
      <family val="2"/>
      <charset val="128"/>
    </font>
    <font>
      <sz val="9"/>
      <color theme="1"/>
      <name val="BIZ UD明朝 Medium"/>
      <family val="1"/>
      <charset val="128"/>
    </font>
    <font>
      <sz val="10"/>
      <color rgb="FF000000"/>
      <name val="BIZ UD明朝 Medium"/>
      <family val="1"/>
      <charset val="128"/>
    </font>
    <font>
      <sz val="9"/>
      <name val="Osaka"/>
      <family val="3"/>
      <charset val="128"/>
    </font>
    <font>
      <sz val="9"/>
      <name val="BIZ UD明朝 Medium"/>
      <family val="1"/>
      <charset val="128"/>
    </font>
    <font>
      <sz val="6"/>
      <name val="BIZ UD明朝 Medium"/>
      <family val="1"/>
      <charset val="128"/>
    </font>
    <font>
      <b/>
      <sz val="10.5"/>
      <color theme="1"/>
      <name val="BIZ UD明朝 Medium"/>
      <family val="1"/>
      <charset val="128"/>
    </font>
    <font>
      <sz val="11"/>
      <color rgb="FFFA7D00"/>
      <name val="BIZ UDP明朝 Medium"/>
      <family val="2"/>
      <charset val="128"/>
    </font>
    <font>
      <sz val="8"/>
      <name val="BIZ UD明朝 Medium"/>
      <family val="1"/>
      <charset val="128"/>
    </font>
    <font>
      <sz val="7"/>
      <color theme="1"/>
      <name val="BIZ UD明朝 Medium"/>
      <family val="1"/>
      <charset val="128"/>
    </font>
    <font>
      <sz val="4.5"/>
      <color theme="1"/>
      <name val="BIZ UD明朝 Medium"/>
      <family val="1"/>
      <charset val="128"/>
    </font>
    <font>
      <sz val="10.199999999999999"/>
      <color theme="1"/>
      <name val="BIZ UD明朝 Medium"/>
      <family val="1"/>
      <charset val="128"/>
    </font>
    <font>
      <sz val="10.1"/>
      <color theme="1"/>
      <name val="BIZ UD明朝 Medium"/>
      <family val="1"/>
      <charset val="128"/>
    </font>
    <font>
      <sz val="10.5"/>
      <color theme="1"/>
      <name val="BIZ UDP明朝 Medium"/>
      <family val="1"/>
      <charset val="128"/>
    </font>
    <font>
      <sz val="10"/>
      <color theme="1"/>
      <name val="BIZ UD明朝 Medium"/>
      <family val="1"/>
      <charset val="128"/>
    </font>
    <font>
      <sz val="7"/>
      <name val="BIZ UD明朝 Medium"/>
      <family val="1"/>
      <charset val="128"/>
    </font>
    <font>
      <sz val="12"/>
      <name val="Osaka"/>
      <family val="3"/>
      <charset val="128"/>
    </font>
    <font>
      <sz val="6"/>
      <name val="Osaka"/>
      <family val="3"/>
      <charset val="128"/>
    </font>
    <font>
      <sz val="9"/>
      <color rgb="FF000000"/>
      <name val="MS UI Gothic"/>
      <family val="3"/>
      <charset val="128"/>
    </font>
    <font>
      <sz val="11"/>
      <color theme="1"/>
      <name val="游ゴシック"/>
      <family val="2"/>
      <charset val="128"/>
      <scheme val="minor"/>
    </font>
    <font>
      <sz val="6"/>
      <name val="ＭＳ Ｐゴシック"/>
      <family val="3"/>
      <charset val="128"/>
    </font>
    <font>
      <sz val="9"/>
      <name val="ＭＳ Ｐ明朝"/>
      <family val="1"/>
      <charset val="128"/>
    </font>
    <font>
      <sz val="11"/>
      <name val="BIZ UD明朝 Medium"/>
      <family val="1"/>
      <charset val="128"/>
    </font>
    <font>
      <sz val="12"/>
      <name val="BIZ UD明朝 Medium"/>
      <family val="1"/>
      <charset val="128"/>
    </font>
    <font>
      <sz val="10.5"/>
      <name val="BIZ UD明朝 Medium"/>
      <family val="1"/>
      <charset val="128"/>
    </font>
    <font>
      <b/>
      <sz val="10"/>
      <color theme="1"/>
      <name val="BIZ UD明朝 Medium"/>
      <family val="1"/>
      <charset val="128"/>
    </font>
    <font>
      <b/>
      <sz val="13"/>
      <color theme="3"/>
      <name val="BIZ UDP明朝 Medium"/>
      <family val="2"/>
      <charset val="128"/>
    </font>
    <font>
      <sz val="9"/>
      <color theme="1"/>
      <name val="游ゴシック"/>
      <family val="2"/>
      <charset val="128"/>
      <scheme val="minor"/>
    </font>
    <font>
      <b/>
      <sz val="9"/>
      <color theme="1"/>
      <name val="BIZ UD明朝 Medium"/>
      <family val="1"/>
      <charset val="128"/>
    </font>
    <font>
      <sz val="11"/>
      <color rgb="FF000000"/>
      <name val="游ゴシック"/>
      <family val="3"/>
      <charset val="128"/>
      <scheme val="minor"/>
    </font>
    <font>
      <sz val="10.5"/>
      <color theme="1"/>
      <name val="BIZ UD明朝 Medium"/>
      <family val="1"/>
    </font>
    <font>
      <sz val="6.5"/>
      <color theme="1"/>
      <name val="BIZ UD明朝 Medium"/>
      <family val="1"/>
      <charset val="128"/>
    </font>
    <font>
      <sz val="7.5"/>
      <color theme="1"/>
      <name val="BIZ UD明朝 Medium"/>
      <family val="1"/>
      <charset val="128"/>
    </font>
    <font>
      <sz val="6.8"/>
      <color theme="1"/>
      <name val="BIZ UD明朝 Medium"/>
      <family val="1"/>
      <charset val="128"/>
    </font>
    <font>
      <sz val="6.8"/>
      <name val="BIZ UD明朝 Medium"/>
      <family val="1"/>
      <charset val="128"/>
    </font>
    <font>
      <sz val="10"/>
      <name val="BIZ UD明朝 Medium"/>
      <family val="1"/>
      <charset val="128"/>
    </font>
    <font>
      <sz val="9"/>
      <color theme="1"/>
      <name val="BIZ UDP明朝 Medium"/>
      <family val="1"/>
      <charset val="128"/>
    </font>
    <font>
      <sz val="9"/>
      <color rgb="FFFF0000"/>
      <name val="BIZ UDP明朝 Medium"/>
      <family val="1"/>
      <charset val="128"/>
    </font>
    <font>
      <sz val="10"/>
      <color theme="1"/>
      <name val="BIZ UDP明朝 Medium"/>
      <family val="1"/>
      <charset val="128"/>
    </font>
    <font>
      <sz val="8"/>
      <color theme="1"/>
      <name val="游ゴシック"/>
      <family val="2"/>
      <charset val="128"/>
      <scheme val="minor"/>
    </font>
    <font>
      <b/>
      <sz val="8"/>
      <color theme="1"/>
      <name val="BIZ UD明朝 Medium"/>
      <family val="1"/>
      <charset val="128"/>
    </font>
    <font>
      <b/>
      <sz val="11"/>
      <color rgb="FFFF0000"/>
      <name val="BIZ UD明朝 Medium"/>
      <family val="1"/>
      <charset val="128"/>
    </font>
    <font>
      <sz val="9"/>
      <color rgb="FFFF0000"/>
      <name val="BIZ UD明朝 Medium"/>
      <family val="1"/>
      <charset val="128"/>
    </font>
    <font>
      <sz val="9"/>
      <color indexed="12"/>
      <name val="ＭＳ ゴシック"/>
      <family val="3"/>
      <charset val="128"/>
    </font>
    <font>
      <sz val="8"/>
      <color rgb="FFFF0000"/>
      <name val="BIZ UD明朝 Medium"/>
      <family val="1"/>
      <charset val="128"/>
    </font>
    <font>
      <sz val="7.6"/>
      <color theme="1"/>
      <name val="BIZ UD明朝 Medium"/>
      <family val="1"/>
      <charset val="128"/>
    </font>
    <font>
      <sz val="6"/>
      <color rgb="FFFF0000"/>
      <name val="BIZ UD明朝 Medium"/>
      <family val="1"/>
      <charset val="128"/>
    </font>
    <font>
      <sz val="8"/>
      <color theme="0"/>
      <name val="BIZ UD明朝 Medium"/>
      <family val="1"/>
      <charset val="128"/>
    </font>
    <font>
      <sz val="11"/>
      <color theme="0"/>
      <name val="游ゴシック"/>
      <family val="2"/>
      <charset val="128"/>
      <scheme val="minor"/>
    </font>
    <font>
      <sz val="6"/>
      <color theme="1"/>
      <name val="游ゴシック"/>
      <family val="2"/>
      <charset val="128"/>
      <scheme val="minor"/>
    </font>
    <font>
      <sz val="14"/>
      <color theme="5" tint="-0.249977111117893"/>
      <name val="Segoe UI Symbol"/>
      <family val="1"/>
    </font>
    <font>
      <sz val="14"/>
      <color theme="1"/>
      <name val="Segoe UI Symbol"/>
      <family val="1"/>
    </font>
    <font>
      <sz val="10"/>
      <color theme="1"/>
      <name val="游ゴシック"/>
      <family val="2"/>
      <charset val="128"/>
      <scheme val="minor"/>
    </font>
    <font>
      <sz val="10"/>
      <name val="BIZ UDP明朝 Medium"/>
      <family val="1"/>
      <charset val="128"/>
    </font>
    <font>
      <sz val="9.8000000000000007"/>
      <color theme="1"/>
      <name val="BIZ UD明朝 Medium"/>
      <family val="1"/>
      <charset val="128"/>
    </font>
    <font>
      <sz val="11"/>
      <name val="游ゴシック"/>
      <family val="2"/>
      <charset val="128"/>
      <scheme val="minor"/>
    </font>
    <font>
      <sz val="14"/>
      <color theme="2" tint="-9.9978637043366805E-2"/>
      <name val="Segoe UI Symbol"/>
      <family val="1"/>
    </font>
    <font>
      <sz val="14"/>
      <color theme="2" tint="-9.9978637043366805E-2"/>
      <name val="Segoe UI Symbol"/>
      <family val="2"/>
    </font>
    <font>
      <sz val="9"/>
      <color theme="9" tint="-0.499984740745262"/>
      <name val="BIZ UD明朝 Medium"/>
      <family val="1"/>
      <charset val="128"/>
    </font>
    <font>
      <sz val="7"/>
      <color theme="9" tint="-0.499984740745262"/>
      <name val="BIZ UD明朝 Medium"/>
      <family val="1"/>
      <charset val="128"/>
    </font>
    <font>
      <b/>
      <sz val="8"/>
      <color theme="0"/>
      <name val="BIZ UD明朝 Medium"/>
      <family val="1"/>
      <charset val="128"/>
    </font>
    <font>
      <b/>
      <sz val="7"/>
      <color theme="0"/>
      <name val="BIZ UD明朝 Medium"/>
      <family val="1"/>
      <charset val="128"/>
    </font>
    <font>
      <sz val="5.5"/>
      <color theme="1"/>
      <name val="BIZ UD明朝 Medium"/>
      <family val="1"/>
      <charset val="128"/>
    </font>
    <font>
      <sz val="11"/>
      <color rgb="FFFF0000"/>
      <name val="BIZ UD明朝 Medium"/>
      <family val="1"/>
      <charset val="128"/>
    </font>
    <font>
      <sz val="10.5"/>
      <color theme="5"/>
      <name val="BIZ UD明朝 Medium"/>
      <family val="1"/>
      <charset val="128"/>
    </font>
    <font>
      <sz val="10.5"/>
      <color theme="2" tint="-9.9978637043366805E-2"/>
      <name val="BIZ UD明朝 Medium"/>
      <family val="1"/>
      <charset val="128"/>
    </font>
    <font>
      <b/>
      <sz val="11"/>
      <color theme="0"/>
      <name val="游ゴシック"/>
      <family val="2"/>
      <charset val="128"/>
      <scheme val="minor"/>
    </font>
    <font>
      <sz val="10.5"/>
      <color rgb="FFFF0000"/>
      <name val="BIZ UD明朝 Medium"/>
      <family val="1"/>
      <charset val="128"/>
    </font>
    <font>
      <sz val="11"/>
      <color theme="2" tint="-9.9978637043366805E-2"/>
      <name val="BIZ UD明朝 Medium"/>
      <family val="1"/>
      <charset val="128"/>
    </font>
    <font>
      <b/>
      <sz val="9"/>
      <color rgb="FF0000FF"/>
      <name val="BIZ UDゴシック"/>
      <family val="3"/>
      <charset val="128"/>
    </font>
    <font>
      <sz val="7"/>
      <color rgb="FFFF0000"/>
      <name val="BIZ UD明朝 Medium"/>
      <family val="1"/>
      <charset val="128"/>
    </font>
  </fonts>
  <fills count="17">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FFFF99"/>
        <bgColor indexed="64"/>
      </patternFill>
    </fill>
    <fill>
      <patternFill patternType="solid">
        <fgColor theme="1" tint="0.34998626667073579"/>
        <bgColor indexed="64"/>
      </patternFill>
    </fill>
    <fill>
      <patternFill patternType="solid">
        <fgColor theme="0"/>
        <bgColor indexed="64"/>
      </patternFill>
    </fill>
    <fill>
      <patternFill patternType="solid">
        <fgColor indexed="65"/>
        <bgColor indexed="64"/>
      </patternFill>
    </fill>
    <fill>
      <patternFill patternType="solid">
        <fgColor theme="2"/>
        <bgColor indexed="64"/>
      </patternFill>
    </fill>
    <fill>
      <patternFill patternType="solid">
        <fgColor theme="9"/>
        <bgColor indexed="64"/>
      </patternFill>
    </fill>
  </fills>
  <borders count="126">
    <border>
      <left/>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right/>
      <top style="medium">
        <color auto="1"/>
      </top>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top/>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style="medium">
        <color auto="1"/>
      </right>
      <top/>
      <bottom style="thin">
        <color auto="1"/>
      </bottom>
      <diagonal/>
    </border>
    <border>
      <left style="thin">
        <color auto="1"/>
      </left>
      <right/>
      <top style="thin">
        <color auto="1"/>
      </top>
      <bottom/>
      <diagonal/>
    </border>
    <border>
      <left/>
      <right style="medium">
        <color auto="1"/>
      </right>
      <top style="thin">
        <color auto="1"/>
      </top>
      <bottom/>
      <diagonal/>
    </border>
    <border>
      <left style="medium">
        <color auto="1"/>
      </left>
      <right/>
      <top style="medium">
        <color auto="1"/>
      </top>
      <bottom/>
      <diagonal/>
    </border>
    <border>
      <left style="medium">
        <color auto="1"/>
      </left>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medium">
        <color auto="1"/>
      </top>
      <bottom/>
      <diagonal/>
    </border>
    <border>
      <left style="hair">
        <color auto="1"/>
      </left>
      <right/>
      <top style="hair">
        <color auto="1"/>
      </top>
      <bottom/>
      <diagonal/>
    </border>
    <border>
      <left style="hair">
        <color auto="1"/>
      </left>
      <right/>
      <top/>
      <bottom/>
      <diagonal/>
    </border>
    <border>
      <left style="hair">
        <color auto="1"/>
      </left>
      <right/>
      <top/>
      <bottom style="thin">
        <color auto="1"/>
      </bottom>
      <diagonal/>
    </border>
    <border>
      <left style="hair">
        <color auto="1"/>
      </left>
      <right/>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hair">
        <color auto="1"/>
      </bottom>
      <diagonal/>
    </border>
    <border>
      <left style="thin">
        <color auto="1"/>
      </left>
      <right style="thin">
        <color auto="1"/>
      </right>
      <top/>
      <bottom/>
      <diagonal/>
    </border>
    <border>
      <left style="medium">
        <color auto="1"/>
      </left>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style="medium">
        <color auto="1"/>
      </top>
      <bottom/>
      <diagonal/>
    </border>
    <border>
      <left/>
      <right style="medium">
        <color auto="1"/>
      </right>
      <top style="hair">
        <color auto="1"/>
      </top>
      <bottom/>
      <diagonal/>
    </border>
    <border>
      <left/>
      <right style="medium">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top style="double">
        <color auto="1"/>
      </top>
      <bottom/>
      <diagonal/>
    </border>
    <border>
      <left/>
      <right style="thin">
        <color auto="1"/>
      </right>
      <top style="medium">
        <color auto="1"/>
      </top>
      <bottom style="thin">
        <color auto="1"/>
      </bottom>
      <diagonal/>
    </border>
    <border>
      <left/>
      <right style="medium">
        <color auto="1"/>
      </right>
      <top style="hair">
        <color auto="1"/>
      </top>
      <bottom style="hair">
        <color auto="1"/>
      </bottom>
      <diagonal/>
    </border>
    <border>
      <left style="thin">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medium">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auto="1"/>
      </right>
      <top style="medium">
        <color auto="1"/>
      </top>
      <bottom/>
      <diagonal/>
    </border>
    <border>
      <left/>
      <right style="hair">
        <color auto="1"/>
      </right>
      <top/>
      <bottom/>
      <diagonal/>
    </border>
    <border>
      <left/>
      <right style="hair">
        <color auto="1"/>
      </right>
      <top style="hair">
        <color auto="1"/>
      </top>
      <bottom/>
      <diagonal/>
    </border>
    <border>
      <left/>
      <right style="hair">
        <color auto="1"/>
      </right>
      <top/>
      <bottom style="hair">
        <color auto="1"/>
      </bottom>
      <diagonal/>
    </border>
    <border>
      <left style="hair">
        <color auto="1"/>
      </left>
      <right/>
      <top/>
      <bottom style="medium">
        <color auto="1"/>
      </bottom>
      <diagonal/>
    </border>
    <border>
      <left/>
      <right style="hair">
        <color auto="1"/>
      </right>
      <top/>
      <bottom style="medium">
        <color auto="1"/>
      </bottom>
      <diagonal/>
    </border>
    <border>
      <left/>
      <right/>
      <top/>
      <bottom style="double">
        <color auto="1"/>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hair">
        <color indexed="64"/>
      </left>
      <right/>
      <top style="hair">
        <color indexed="64"/>
      </top>
      <bottom style="medium">
        <color indexed="64"/>
      </bottom>
      <diagonal/>
    </border>
    <border>
      <left/>
      <right style="thin">
        <color auto="1"/>
      </right>
      <top style="medium">
        <color auto="1"/>
      </top>
      <bottom style="hair">
        <color auto="1"/>
      </bottom>
      <diagonal/>
    </border>
    <border>
      <left style="thin">
        <color auto="1"/>
      </left>
      <right/>
      <top style="thin">
        <color theme="4"/>
      </top>
      <bottom style="thin">
        <color theme="4"/>
      </bottom>
      <diagonal/>
    </border>
    <border>
      <left/>
      <right/>
      <top style="thin">
        <color theme="4"/>
      </top>
      <bottom style="thin">
        <color theme="4"/>
      </bottom>
      <diagonal/>
    </border>
    <border>
      <left/>
      <right style="thin">
        <color auto="1"/>
      </right>
      <top style="thin">
        <color theme="4"/>
      </top>
      <bottom style="thin">
        <color theme="4"/>
      </bottom>
      <diagonal/>
    </border>
    <border>
      <left style="thin">
        <color auto="1"/>
      </left>
      <right style="thin">
        <color auto="1"/>
      </right>
      <top style="hair">
        <color auto="1"/>
      </top>
      <bottom style="thin">
        <color auto="1"/>
      </bottom>
      <diagonal/>
    </border>
    <border>
      <left style="hair">
        <color auto="1"/>
      </left>
      <right/>
      <top style="medium">
        <color auto="1"/>
      </top>
      <bottom style="thin">
        <color auto="1"/>
      </bottom>
      <diagonal/>
    </border>
    <border>
      <left style="hair">
        <color auto="1"/>
      </left>
      <right/>
      <top style="thin">
        <color auto="1"/>
      </top>
      <bottom style="thin">
        <color auto="1"/>
      </bottom>
      <diagonal/>
    </border>
    <border>
      <left style="hair">
        <color auto="1"/>
      </left>
      <right/>
      <top style="thin">
        <color auto="1"/>
      </top>
      <bottom/>
      <diagonal/>
    </border>
    <border>
      <left/>
      <right style="hair">
        <color auto="1"/>
      </right>
      <top style="thin">
        <color auto="1"/>
      </top>
      <bottom/>
      <diagonal/>
    </border>
    <border>
      <left style="thin">
        <color auto="1"/>
      </left>
      <right style="medium">
        <color auto="1"/>
      </right>
      <top/>
      <bottom/>
      <diagonal/>
    </border>
  </borders>
  <cellStyleXfs count="4">
    <xf numFmtId="0" fontId="0" fillId="0" borderId="0">
      <alignment vertical="center"/>
    </xf>
    <xf numFmtId="0" fontId="12" fillId="0" borderId="0"/>
    <xf numFmtId="38" fontId="28" fillId="0" borderId="0" applyFont="0" applyFill="0" applyBorder="0" applyAlignment="0" applyProtection="0">
      <alignment vertical="center"/>
    </xf>
    <xf numFmtId="0" fontId="28" fillId="0" borderId="0">
      <alignment vertical="center"/>
    </xf>
  </cellStyleXfs>
  <cellXfs count="2264">
    <xf numFmtId="0" fontId="0" fillId="0" borderId="0" xfId="0">
      <alignment vertical="center"/>
    </xf>
    <xf numFmtId="0" fontId="3" fillId="0" borderId="0" xfId="0" applyFont="1">
      <alignment vertical="center"/>
    </xf>
    <xf numFmtId="0" fontId="3" fillId="2" borderId="0" xfId="0" applyFont="1" applyFill="1">
      <alignment vertical="center"/>
    </xf>
    <xf numFmtId="0" fontId="3" fillId="0" borderId="4" xfId="0" applyFont="1" applyBorder="1">
      <alignment vertical="center"/>
    </xf>
    <xf numFmtId="0" fontId="7" fillId="0" borderId="0" xfId="0" applyFont="1">
      <alignment vertical="center"/>
    </xf>
    <xf numFmtId="0" fontId="10" fillId="0" borderId="0" xfId="0" applyFont="1">
      <alignment vertical="center"/>
    </xf>
    <xf numFmtId="0" fontId="10" fillId="0" borderId="1" xfId="0" applyFont="1" applyBorder="1">
      <alignment vertical="center"/>
    </xf>
    <xf numFmtId="0" fontId="10" fillId="0" borderId="9" xfId="0" applyFont="1" applyBorder="1">
      <alignment vertical="center"/>
    </xf>
    <xf numFmtId="0" fontId="10" fillId="0" borderId="28" xfId="0" applyFont="1" applyBorder="1">
      <alignment vertical="center"/>
    </xf>
    <xf numFmtId="0" fontId="10" fillId="0" borderId="3" xfId="0" applyFont="1" applyBorder="1">
      <alignment vertical="center"/>
    </xf>
    <xf numFmtId="0" fontId="10" fillId="0" borderId="10" xfId="0" applyFont="1" applyBorder="1">
      <alignment vertical="center"/>
    </xf>
    <xf numFmtId="0" fontId="10" fillId="0" borderId="41" xfId="0" applyFont="1" applyBorder="1">
      <alignment vertical="center"/>
    </xf>
    <xf numFmtId="0" fontId="10" fillId="0" borderId="5" xfId="0" applyFont="1" applyBorder="1">
      <alignment vertical="center"/>
    </xf>
    <xf numFmtId="0" fontId="10" fillId="0" borderId="4" xfId="0" applyFont="1" applyBorder="1">
      <alignment vertical="center"/>
    </xf>
    <xf numFmtId="0" fontId="10" fillId="0" borderId="43" xfId="0" applyFont="1" applyBorder="1">
      <alignment vertical="center"/>
    </xf>
    <xf numFmtId="0" fontId="10" fillId="0" borderId="2" xfId="0" applyFont="1" applyBorder="1">
      <alignment vertical="center"/>
    </xf>
    <xf numFmtId="0" fontId="4" fillId="0" borderId="28" xfId="0" applyFont="1" applyBorder="1">
      <alignment vertical="center"/>
    </xf>
    <xf numFmtId="0" fontId="4" fillId="0" borderId="41" xfId="0" applyFont="1" applyBorder="1">
      <alignment vertical="center"/>
    </xf>
    <xf numFmtId="0" fontId="10" fillId="0" borderId="45" xfId="0" applyFont="1" applyBorder="1">
      <alignment vertical="center"/>
    </xf>
    <xf numFmtId="0" fontId="10" fillId="0" borderId="46" xfId="0" applyFont="1" applyBorder="1">
      <alignment vertical="center"/>
    </xf>
    <xf numFmtId="0" fontId="5" fillId="0" borderId="0" xfId="0" applyFont="1">
      <alignment vertical="center"/>
    </xf>
    <xf numFmtId="0" fontId="4" fillId="0" borderId="21" xfId="0" applyFont="1" applyBorder="1">
      <alignment vertical="center"/>
    </xf>
    <xf numFmtId="0" fontId="4" fillId="0" borderId="44" xfId="0" applyFont="1" applyBorder="1">
      <alignment vertical="center"/>
    </xf>
    <xf numFmtId="0" fontId="4" fillId="0" borderId="42"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57" xfId="0" applyFont="1" applyBorder="1">
      <alignment vertical="center"/>
    </xf>
    <xf numFmtId="0" fontId="4" fillId="0" borderId="58" xfId="0" applyFont="1" applyBorder="1">
      <alignment vertical="center"/>
    </xf>
    <xf numFmtId="0" fontId="4" fillId="0" borderId="59" xfId="0" applyFont="1" applyBorder="1">
      <alignment vertical="center"/>
    </xf>
    <xf numFmtId="0" fontId="4" fillId="0" borderId="47" xfId="0" applyFont="1" applyBorder="1">
      <alignment vertical="center"/>
    </xf>
    <xf numFmtId="0" fontId="4" fillId="0" borderId="62" xfId="0" applyFont="1" applyBorder="1">
      <alignment vertical="center"/>
    </xf>
    <xf numFmtId="0" fontId="18" fillId="0" borderId="0" xfId="0" applyFont="1">
      <alignment vertical="center"/>
    </xf>
    <xf numFmtId="0" fontId="18" fillId="0" borderId="4" xfId="0" applyFont="1" applyBorder="1">
      <alignment vertical="center"/>
    </xf>
    <xf numFmtId="0" fontId="10" fillId="0" borderId="6" xfId="0" applyFont="1" applyBorder="1">
      <alignment vertical="center"/>
    </xf>
    <xf numFmtId="0" fontId="23" fillId="0" borderId="0" xfId="0" applyFont="1" applyAlignment="1">
      <alignment horizontal="right" vertical="center"/>
    </xf>
    <xf numFmtId="0" fontId="18" fillId="0" borderId="3" xfId="0" applyFont="1" applyBorder="1">
      <alignment vertical="center"/>
    </xf>
    <xf numFmtId="0" fontId="18" fillId="0" borderId="5" xfId="0" applyFont="1" applyBorder="1">
      <alignment vertical="center"/>
    </xf>
    <xf numFmtId="0" fontId="3" fillId="0" borderId="0" xfId="0" applyFont="1" applyAlignment="1">
      <alignment vertical="top" wrapText="1"/>
    </xf>
    <xf numFmtId="0" fontId="3" fillId="0" borderId="3" xfId="0" applyFont="1" applyBorder="1">
      <alignment vertical="center"/>
    </xf>
    <xf numFmtId="0" fontId="3" fillId="0" borderId="5" xfId="0" applyFont="1" applyBorder="1">
      <alignment vertical="center"/>
    </xf>
    <xf numFmtId="0" fontId="15" fillId="0" borderId="0" xfId="0" applyFont="1">
      <alignment vertical="center"/>
    </xf>
    <xf numFmtId="0" fontId="3" fillId="0" borderId="28" xfId="0" applyFont="1" applyBorder="1">
      <alignment vertical="center"/>
    </xf>
    <xf numFmtId="0" fontId="4" fillId="0" borderId="0" xfId="0" applyFont="1">
      <alignment vertical="center"/>
    </xf>
    <xf numFmtId="0" fontId="4" fillId="0" borderId="3" xfId="0" applyFont="1" applyBorder="1">
      <alignment vertical="center"/>
    </xf>
    <xf numFmtId="0" fontId="4" fillId="0" borderId="10" xfId="0" applyFont="1" applyBorder="1">
      <alignment vertical="center"/>
    </xf>
    <xf numFmtId="0" fontId="4" fillId="0" borderId="43" xfId="0" applyFont="1" applyBorder="1">
      <alignment vertical="center"/>
    </xf>
    <xf numFmtId="0" fontId="4" fillId="0" borderId="1" xfId="0" applyFont="1" applyBorder="1">
      <alignment vertical="center"/>
    </xf>
    <xf numFmtId="0" fontId="4" fillId="0" borderId="2" xfId="0" applyFont="1" applyBorder="1">
      <alignment vertical="center"/>
    </xf>
    <xf numFmtId="0" fontId="4" fillId="0" borderId="9" xfId="0" applyFont="1" applyBorder="1">
      <alignment vertical="center"/>
    </xf>
    <xf numFmtId="0" fontId="4" fillId="0" borderId="32" xfId="0" applyFont="1" applyBorder="1">
      <alignment vertical="center"/>
    </xf>
    <xf numFmtId="0" fontId="4" fillId="0" borderId="4" xfId="0" applyFont="1" applyBorder="1">
      <alignment vertical="center"/>
    </xf>
    <xf numFmtId="0" fontId="4" fillId="0" borderId="31" xfId="0" applyFont="1" applyBorder="1">
      <alignment vertical="center"/>
    </xf>
    <xf numFmtId="0" fontId="4" fillId="0" borderId="5" xfId="0" applyFont="1" applyBorder="1">
      <alignment vertical="center"/>
    </xf>
    <xf numFmtId="0" fontId="4" fillId="0" borderId="29" xfId="0" applyFont="1" applyBorder="1">
      <alignment vertical="center"/>
    </xf>
    <xf numFmtId="0" fontId="4" fillId="0" borderId="30" xfId="0" applyFont="1" applyBorder="1">
      <alignment vertical="center"/>
    </xf>
    <xf numFmtId="0" fontId="4" fillId="0" borderId="22" xfId="0" applyFont="1" applyBorder="1">
      <alignment vertical="center"/>
    </xf>
    <xf numFmtId="0" fontId="4" fillId="0" borderId="23" xfId="0" applyFont="1" applyBorder="1">
      <alignment vertical="center"/>
    </xf>
    <xf numFmtId="0" fontId="23" fillId="0" borderId="0" xfId="0" applyFont="1">
      <alignment vertical="center"/>
    </xf>
    <xf numFmtId="0" fontId="10" fillId="0" borderId="0" xfId="0" quotePrefix="1" applyFont="1">
      <alignment vertical="center"/>
    </xf>
    <xf numFmtId="0" fontId="4" fillId="0" borderId="45" xfId="0" applyFont="1" applyBorder="1">
      <alignment vertical="center"/>
    </xf>
    <xf numFmtId="0" fontId="4" fillId="0" borderId="46" xfId="0" applyFont="1" applyBorder="1">
      <alignment vertical="center"/>
    </xf>
    <xf numFmtId="0" fontId="4" fillId="0" borderId="0" xfId="0" applyFont="1" applyAlignment="1">
      <alignment horizontal="right" vertical="center"/>
    </xf>
    <xf numFmtId="0" fontId="3" fillId="0" borderId="1" xfId="0" applyFont="1" applyBorder="1">
      <alignment vertical="center"/>
    </xf>
    <xf numFmtId="0" fontId="3" fillId="0" borderId="2"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43" xfId="0" applyFont="1" applyBorder="1">
      <alignment vertical="center"/>
    </xf>
    <xf numFmtId="0" fontId="3" fillId="0" borderId="41" xfId="0" applyFont="1" applyBorder="1">
      <alignment vertical="center"/>
    </xf>
    <xf numFmtId="0" fontId="3" fillId="0" borderId="92" xfId="0" applyFont="1" applyBorder="1">
      <alignment vertical="center"/>
    </xf>
    <xf numFmtId="0" fontId="4" fillId="0" borderId="64" xfId="0" applyFont="1" applyBorder="1">
      <alignment vertical="center"/>
    </xf>
    <xf numFmtId="0" fontId="4" fillId="0" borderId="71" xfId="0" applyFont="1" applyBorder="1">
      <alignment vertical="center"/>
    </xf>
    <xf numFmtId="0" fontId="4" fillId="0" borderId="24" xfId="0" applyFont="1" applyBorder="1">
      <alignment vertical="center"/>
    </xf>
    <xf numFmtId="0" fontId="3" fillId="0" borderId="34" xfId="0" applyFont="1" applyBorder="1">
      <alignment vertical="center"/>
    </xf>
    <xf numFmtId="0" fontId="4" fillId="0" borderId="33" xfId="0" applyFont="1" applyBorder="1">
      <alignment vertical="center"/>
    </xf>
    <xf numFmtId="0" fontId="10" fillId="0" borderId="77" xfId="0" applyFont="1" applyBorder="1">
      <alignment vertical="center"/>
    </xf>
    <xf numFmtId="0" fontId="10" fillId="0" borderId="7" xfId="0" applyFont="1" applyBorder="1">
      <alignment vertical="center"/>
    </xf>
    <xf numFmtId="0" fontId="34" fillId="0" borderId="0" xfId="0" applyFont="1" applyAlignment="1">
      <alignment horizontal="right" vertical="top"/>
    </xf>
    <xf numFmtId="0" fontId="4" fillId="0" borderId="81" xfId="0" applyFont="1" applyBorder="1">
      <alignment vertical="center"/>
    </xf>
    <xf numFmtId="0" fontId="4" fillId="0" borderId="11" xfId="0" applyFont="1" applyBorder="1">
      <alignment vertical="center"/>
    </xf>
    <xf numFmtId="0" fontId="4" fillId="0" borderId="93" xfId="0" applyFont="1" applyBorder="1">
      <alignment vertical="center"/>
    </xf>
    <xf numFmtId="0" fontId="4" fillId="0" borderId="70" xfId="0" applyFont="1" applyBorder="1">
      <alignment vertical="center"/>
    </xf>
    <xf numFmtId="0" fontId="4" fillId="0" borderId="73" xfId="0" applyFont="1" applyBorder="1">
      <alignment vertical="center"/>
    </xf>
    <xf numFmtId="0" fontId="4" fillId="0" borderId="74" xfId="0" applyFont="1" applyBorder="1">
      <alignment vertical="center"/>
    </xf>
    <xf numFmtId="0" fontId="4" fillId="0" borderId="72" xfId="0" applyFont="1" applyBorder="1">
      <alignment vertical="center"/>
    </xf>
    <xf numFmtId="0" fontId="10" fillId="0" borderId="0" xfId="0" applyFont="1" applyAlignment="1">
      <alignment vertical="center" shrinkToFit="1"/>
    </xf>
    <xf numFmtId="0" fontId="3" fillId="2" borderId="0" xfId="0" applyFont="1" applyFill="1" applyAlignment="1">
      <alignment vertical="top"/>
    </xf>
    <xf numFmtId="0" fontId="3" fillId="0" borderId="0" xfId="0" applyFont="1" applyAlignment="1">
      <alignment vertical="top"/>
    </xf>
    <xf numFmtId="0" fontId="10" fillId="0" borderId="0" xfId="0" applyFont="1" applyAlignment="1"/>
    <xf numFmtId="0" fontId="10" fillId="0" borderId="0" xfId="0" applyFont="1" applyAlignment="1">
      <alignment horizontal="left"/>
    </xf>
    <xf numFmtId="0" fontId="4" fillId="0" borderId="65" xfId="0" applyFont="1" applyBorder="1">
      <alignment vertical="center"/>
    </xf>
    <xf numFmtId="0" fontId="4" fillId="0" borderId="66" xfId="0" applyFont="1" applyBorder="1">
      <alignment vertical="center"/>
    </xf>
    <xf numFmtId="0" fontId="39" fillId="0" borderId="43" xfId="0" applyFont="1" applyBorder="1">
      <alignment vertical="center"/>
    </xf>
    <xf numFmtId="0" fontId="39" fillId="0" borderId="1" xfId="0" applyFont="1" applyBorder="1">
      <alignment vertical="center"/>
    </xf>
    <xf numFmtId="0" fontId="39" fillId="0" borderId="2" xfId="0" applyFont="1" applyBorder="1">
      <alignment vertical="center"/>
    </xf>
    <xf numFmtId="0" fontId="39" fillId="0" borderId="6" xfId="0" applyFont="1" applyBorder="1">
      <alignment vertical="center"/>
    </xf>
    <xf numFmtId="0" fontId="39" fillId="0" borderId="8" xfId="0" applyFont="1" applyBorder="1">
      <alignment vertical="center"/>
    </xf>
    <xf numFmtId="0" fontId="39" fillId="0" borderId="41" xfId="0" applyFont="1" applyBorder="1">
      <alignment vertical="center"/>
    </xf>
    <xf numFmtId="0" fontId="39" fillId="0" borderId="4" xfId="0" applyFont="1" applyBorder="1">
      <alignment vertical="center"/>
    </xf>
    <xf numFmtId="0" fontId="3" fillId="0" borderId="0" xfId="0" applyFont="1" applyAlignment="1">
      <alignment vertical="center" wrapText="1"/>
    </xf>
    <xf numFmtId="0" fontId="10" fillId="0" borderId="8" xfId="0" applyFont="1" applyBorder="1">
      <alignment vertical="center"/>
    </xf>
    <xf numFmtId="0" fontId="44" fillId="0" borderId="0" xfId="0" applyFont="1">
      <alignment vertical="center"/>
    </xf>
    <xf numFmtId="0" fontId="45" fillId="0" borderId="0" xfId="0" applyFont="1">
      <alignment vertical="center"/>
    </xf>
    <xf numFmtId="0" fontId="3" fillId="11" borderId="0" xfId="0" applyFont="1" applyFill="1">
      <alignment vertical="center"/>
    </xf>
    <xf numFmtId="0" fontId="46" fillId="4" borderId="16" xfId="0" applyFont="1" applyFill="1" applyBorder="1">
      <alignment vertical="center"/>
    </xf>
    <xf numFmtId="0" fontId="10" fillId="0" borderId="0" xfId="0" applyFont="1" applyAlignment="1">
      <alignment vertical="top"/>
    </xf>
    <xf numFmtId="0" fontId="10" fillId="4" borderId="16" xfId="0" applyFont="1" applyFill="1" applyBorder="1">
      <alignment vertical="center"/>
    </xf>
    <xf numFmtId="0" fontId="10" fillId="11" borderId="0" xfId="0" applyFont="1" applyFill="1">
      <alignment vertical="center"/>
    </xf>
    <xf numFmtId="0" fontId="39" fillId="0" borderId="7" xfId="0" applyFont="1" applyBorder="1">
      <alignment vertical="center"/>
    </xf>
    <xf numFmtId="0" fontId="10" fillId="0" borderId="0" xfId="0" applyFont="1" applyAlignment="1">
      <alignment horizontal="center" vertical="center"/>
    </xf>
    <xf numFmtId="0" fontId="10" fillId="0" borderId="0" xfId="0" applyFont="1" applyAlignment="1">
      <alignment horizontal="right" vertical="center"/>
    </xf>
    <xf numFmtId="0" fontId="4" fillId="11" borderId="0" xfId="0" applyFont="1" applyFill="1">
      <alignment vertical="center"/>
    </xf>
    <xf numFmtId="0" fontId="10" fillId="11" borderId="4" xfId="0" applyFont="1" applyFill="1" applyBorder="1">
      <alignment vertical="center"/>
    </xf>
    <xf numFmtId="0" fontId="4" fillId="11" borderId="4" xfId="0" applyFont="1" applyFill="1" applyBorder="1">
      <alignment vertical="center"/>
    </xf>
    <xf numFmtId="0" fontId="3" fillId="0" borderId="0" xfId="0" applyFont="1" applyProtection="1">
      <alignment vertical="center"/>
      <protection locked="0"/>
    </xf>
    <xf numFmtId="0" fontId="3" fillId="2" borderId="0" xfId="0" applyFont="1" applyFill="1" applyProtection="1">
      <alignment vertical="center"/>
      <protection locked="0"/>
    </xf>
    <xf numFmtId="0" fontId="23" fillId="0" borderId="0" xfId="0" applyFont="1" applyProtection="1">
      <alignment vertical="center"/>
      <protection locked="0"/>
    </xf>
    <xf numFmtId="0" fontId="10" fillId="0" borderId="0" xfId="0" applyFont="1" applyProtection="1">
      <alignment vertical="center"/>
      <protection locked="0"/>
    </xf>
    <xf numFmtId="0" fontId="3" fillId="0" borderId="6" xfId="0" applyFont="1" applyBorder="1" applyProtection="1">
      <alignment vertical="center"/>
      <protection locked="0"/>
    </xf>
    <xf numFmtId="0" fontId="3" fillId="0" borderId="7" xfId="0" applyFont="1" applyBorder="1" applyProtection="1">
      <alignment vertical="center"/>
      <protection locked="0"/>
    </xf>
    <xf numFmtId="0" fontId="3" fillId="0" borderId="8" xfId="0" applyFont="1" applyBorder="1" applyProtection="1">
      <alignment vertical="center"/>
      <protection locked="0"/>
    </xf>
    <xf numFmtId="0" fontId="3" fillId="0" borderId="1" xfId="0" applyFont="1" applyBorder="1" applyProtection="1">
      <alignment vertical="center"/>
      <protection locked="0"/>
    </xf>
    <xf numFmtId="0" fontId="3" fillId="0" borderId="2" xfId="0" applyFont="1" applyBorder="1" applyProtection="1">
      <alignment vertical="center"/>
      <protection locked="0"/>
    </xf>
    <xf numFmtId="0" fontId="3" fillId="0" borderId="28" xfId="0" applyFont="1" applyBorder="1" applyAlignment="1" applyProtection="1">
      <alignment vertical="top"/>
      <protection locked="0"/>
    </xf>
    <xf numFmtId="0" fontId="3" fillId="0" borderId="0" xfId="0" applyFont="1" applyAlignment="1" applyProtection="1">
      <alignment vertical="top"/>
      <protection locked="0"/>
    </xf>
    <xf numFmtId="0" fontId="3" fillId="0" borderId="3" xfId="0" applyFont="1" applyBorder="1" applyAlignment="1" applyProtection="1">
      <alignment vertical="top"/>
      <protection locked="0"/>
    </xf>
    <xf numFmtId="0" fontId="3" fillId="0" borderId="41" xfId="0" applyFont="1" applyBorder="1" applyAlignment="1" applyProtection="1">
      <alignment vertical="top"/>
      <protection locked="0"/>
    </xf>
    <xf numFmtId="0" fontId="3" fillId="0" borderId="4" xfId="0" applyFont="1" applyBorder="1" applyAlignment="1" applyProtection="1">
      <alignment vertical="top"/>
      <protection locked="0"/>
    </xf>
    <xf numFmtId="0" fontId="3" fillId="0" borderId="5" xfId="0" applyFont="1" applyBorder="1" applyAlignment="1" applyProtection="1">
      <alignment vertical="top"/>
      <protection locked="0"/>
    </xf>
    <xf numFmtId="0" fontId="23" fillId="0" borderId="0" xfId="0" applyFont="1" applyAlignment="1" applyProtection="1">
      <alignment horizontal="left" vertical="top" wrapText="1"/>
      <protection locked="0"/>
    </xf>
    <xf numFmtId="0" fontId="3" fillId="0" borderId="3" xfId="0" applyFont="1" applyBorder="1" applyProtection="1">
      <alignment vertical="center"/>
      <protection locked="0"/>
    </xf>
    <xf numFmtId="0" fontId="3" fillId="0" borderId="4" xfId="0" applyFont="1" applyBorder="1" applyProtection="1">
      <alignment vertical="center"/>
      <protection locked="0"/>
    </xf>
    <xf numFmtId="0" fontId="3" fillId="0" borderId="5" xfId="0" applyFont="1" applyBorder="1" applyProtection="1">
      <alignment vertical="center"/>
      <protection locked="0"/>
    </xf>
    <xf numFmtId="0" fontId="10" fillId="0" borderId="0" xfId="0" applyFont="1" applyAlignment="1" applyProtection="1">
      <alignment vertical="top"/>
      <protection locked="0"/>
    </xf>
    <xf numFmtId="0" fontId="23" fillId="0" borderId="0" xfId="0" applyFont="1" applyAlignment="1" applyProtection="1">
      <alignment vertical="top"/>
      <protection locked="0"/>
    </xf>
    <xf numFmtId="0" fontId="23" fillId="0" borderId="4" xfId="0" applyFont="1" applyBorder="1" applyProtection="1">
      <alignment vertical="center"/>
      <protection locked="0"/>
    </xf>
    <xf numFmtId="0" fontId="60" fillId="0" borderId="0" xfId="0" applyFont="1" applyAlignment="1" applyProtection="1">
      <alignment horizontal="center" vertical="center"/>
      <protection locked="0"/>
    </xf>
    <xf numFmtId="0" fontId="60" fillId="13" borderId="0" xfId="0" applyFont="1" applyFill="1" applyAlignment="1" applyProtection="1">
      <alignment horizontal="center" vertical="center"/>
      <protection locked="0"/>
    </xf>
    <xf numFmtId="0" fontId="23" fillId="0" borderId="1" xfId="0" applyFont="1" applyBorder="1" applyProtection="1">
      <alignment vertical="center"/>
      <protection locked="0"/>
    </xf>
    <xf numFmtId="176" fontId="3" fillId="0" borderId="0" xfId="0" applyNumberFormat="1" applyFont="1" applyAlignment="1" applyProtection="1">
      <alignment horizontal="left" vertical="center"/>
      <protection locked="0"/>
    </xf>
    <xf numFmtId="0" fontId="7" fillId="0" borderId="0" xfId="0" applyFont="1" applyProtection="1">
      <alignment vertical="center"/>
      <protection locked="0"/>
    </xf>
    <xf numFmtId="0" fontId="3" fillId="0" borderId="10" xfId="0" applyFont="1" applyBorder="1" applyProtection="1">
      <alignment vertical="center"/>
      <protection locked="0"/>
    </xf>
    <xf numFmtId="0" fontId="23" fillId="0" borderId="11" xfId="0" applyFont="1" applyBorder="1" applyProtection="1">
      <alignment vertical="center"/>
      <protection locked="0"/>
    </xf>
    <xf numFmtId="0" fontId="3" fillId="0" borderId="11" xfId="0" applyFont="1" applyBorder="1" applyProtection="1">
      <alignment vertical="center"/>
      <protection locked="0"/>
    </xf>
    <xf numFmtId="0" fontId="59" fillId="13" borderId="0" xfId="0" applyFont="1" applyFill="1" applyAlignment="1" applyProtection="1">
      <alignment horizontal="center" vertical="center"/>
      <protection locked="0"/>
    </xf>
    <xf numFmtId="0" fontId="60" fillId="7" borderId="1" xfId="0" applyFont="1" applyFill="1" applyBorder="1" applyAlignment="1" applyProtection="1">
      <alignment horizontal="center" vertical="center"/>
      <protection locked="0"/>
    </xf>
    <xf numFmtId="0" fontId="10" fillId="0" borderId="1" xfId="0" applyFont="1" applyBorder="1" applyProtection="1">
      <alignment vertical="center"/>
      <protection locked="0"/>
    </xf>
    <xf numFmtId="0" fontId="65" fillId="0" borderId="0" xfId="0" applyFont="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59" fillId="13" borderId="1" xfId="0" applyFont="1" applyFill="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13" fillId="0" borderId="0" xfId="0" applyFont="1" applyProtection="1">
      <alignment vertical="center"/>
      <protection locked="0"/>
    </xf>
    <xf numFmtId="0" fontId="67" fillId="0" borderId="0" xfId="0" applyFont="1" applyProtection="1">
      <alignment vertical="center"/>
      <protection locked="0"/>
    </xf>
    <xf numFmtId="0" fontId="68" fillId="6" borderId="0" xfId="0" applyFont="1" applyFill="1" applyAlignment="1" applyProtection="1">
      <alignment horizontal="right" vertical="top" wrapText="1"/>
      <protection locked="0"/>
    </xf>
    <xf numFmtId="0" fontId="68" fillId="6" borderId="0" xfId="0" applyFont="1" applyFill="1" applyAlignment="1" applyProtection="1">
      <alignment vertical="top" wrapText="1"/>
      <protection locked="0"/>
    </xf>
    <xf numFmtId="0" fontId="3" fillId="0" borderId="9" xfId="0" applyFont="1" applyBorder="1" applyProtection="1">
      <alignment vertical="center"/>
      <protection locked="0"/>
    </xf>
    <xf numFmtId="0" fontId="23" fillId="0" borderId="9" xfId="0" applyFont="1" applyBorder="1" applyProtection="1">
      <alignment vertical="center"/>
      <protection locked="0"/>
    </xf>
    <xf numFmtId="0" fontId="60" fillId="7" borderId="24" xfId="0" applyFont="1" applyFill="1" applyBorder="1" applyAlignment="1" applyProtection="1">
      <alignment horizontal="center" vertical="center"/>
      <protection locked="0"/>
    </xf>
    <xf numFmtId="0" fontId="10" fillId="0" borderId="9" xfId="0" applyFont="1" applyBorder="1" applyProtection="1">
      <alignment vertical="center"/>
      <protection locked="0"/>
    </xf>
    <xf numFmtId="0" fontId="60" fillId="13" borderId="4" xfId="0" applyFont="1" applyFill="1" applyBorder="1" applyAlignment="1" applyProtection="1">
      <alignment horizontal="center" vertical="center"/>
      <protection locked="0"/>
    </xf>
    <xf numFmtId="0" fontId="11" fillId="0" borderId="4" xfId="0" applyFont="1" applyBorder="1" applyProtection="1">
      <alignment vertical="center"/>
      <protection locked="0"/>
    </xf>
    <xf numFmtId="0" fontId="23" fillId="0" borderId="7" xfId="0" applyFont="1" applyBorder="1" applyProtection="1">
      <alignment vertical="center"/>
      <protection locked="0"/>
    </xf>
    <xf numFmtId="0" fontId="60" fillId="13" borderId="7" xfId="0" applyFont="1" applyFill="1" applyBorder="1" applyAlignment="1" applyProtection="1">
      <alignment horizontal="center" vertical="center"/>
      <protection locked="0"/>
    </xf>
    <xf numFmtId="0" fontId="3" fillId="0" borderId="0" xfId="0" applyFont="1" applyAlignment="1" applyProtection="1">
      <alignment horizontal="left" vertical="center"/>
      <protection locked="0"/>
    </xf>
    <xf numFmtId="182" fontId="3" fillId="0" borderId="0" xfId="0" applyNumberFormat="1" applyFont="1" applyProtection="1">
      <alignment vertical="center"/>
      <protection locked="0"/>
    </xf>
    <xf numFmtId="0" fontId="3" fillId="0" borderId="1"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60" fillId="0" borderId="4" xfId="0" applyFont="1" applyBorder="1" applyAlignment="1" applyProtection="1">
      <alignment horizontal="center" vertical="center"/>
      <protection locked="0"/>
    </xf>
    <xf numFmtId="0" fontId="3" fillId="0" borderId="7" xfId="0" applyFont="1" applyBorder="1" applyAlignment="1" applyProtection="1">
      <alignment horizontal="left" vertical="center"/>
      <protection locked="0"/>
    </xf>
    <xf numFmtId="0" fontId="37" fillId="0" borderId="0" xfId="0" applyFont="1" applyProtection="1">
      <alignment vertical="center"/>
      <protection locked="0"/>
    </xf>
    <xf numFmtId="0" fontId="10" fillId="0" borderId="25" xfId="0" applyFont="1" applyBorder="1" applyProtection="1">
      <alignment vertical="center"/>
      <protection locked="0"/>
    </xf>
    <xf numFmtId="0" fontId="10" fillId="0" borderId="26" xfId="0" applyFont="1" applyBorder="1" applyProtection="1">
      <alignment vertical="center"/>
      <protection locked="0"/>
    </xf>
    <xf numFmtId="0" fontId="4" fillId="0" borderId="0" xfId="0" applyFont="1" applyProtection="1">
      <alignment vertical="center"/>
      <protection locked="0"/>
    </xf>
    <xf numFmtId="0" fontId="4" fillId="7" borderId="28" xfId="0" applyFont="1" applyFill="1" applyBorder="1" applyAlignment="1" applyProtection="1">
      <alignment horizontal="center" vertical="center"/>
      <protection locked="0"/>
    </xf>
    <xf numFmtId="0" fontId="5" fillId="0" borderId="28" xfId="0" applyFont="1" applyBorder="1" applyAlignment="1" applyProtection="1">
      <alignment horizontal="center" vertical="top" wrapText="1"/>
      <protection locked="0"/>
    </xf>
    <xf numFmtId="0" fontId="5" fillId="0" borderId="22" xfId="0" applyFont="1" applyBorder="1" applyAlignment="1" applyProtection="1">
      <alignment horizontal="center" vertical="top" wrapText="1"/>
      <protection locked="0"/>
    </xf>
    <xf numFmtId="0" fontId="4" fillId="7" borderId="38" xfId="0" applyFont="1" applyFill="1" applyBorder="1" applyAlignment="1" applyProtection="1">
      <alignment horizontal="center" vertical="center"/>
      <protection locked="0"/>
    </xf>
    <xf numFmtId="0" fontId="4" fillId="0" borderId="39" xfId="0" applyFont="1" applyBorder="1" applyProtection="1">
      <alignment vertical="center"/>
      <protection locked="0"/>
    </xf>
    <xf numFmtId="0" fontId="23" fillId="0" borderId="39" xfId="0" applyFont="1" applyBorder="1" applyProtection="1">
      <alignment vertical="center"/>
      <protection locked="0"/>
    </xf>
    <xf numFmtId="0" fontId="10" fillId="0" borderId="28" xfId="0" applyFont="1" applyBorder="1" applyProtection="1">
      <alignment vertical="center"/>
      <protection locked="0"/>
    </xf>
    <xf numFmtId="0" fontId="4" fillId="0" borderId="28"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3" xfId="0" applyFont="1" applyBorder="1" applyAlignment="1" applyProtection="1">
      <alignment vertical="top" wrapText="1"/>
      <protection locked="0"/>
    </xf>
    <xf numFmtId="0" fontId="4" fillId="0" borderId="36" xfId="0" applyFont="1" applyBorder="1" applyProtection="1">
      <alignment vertical="center"/>
      <protection locked="0"/>
    </xf>
    <xf numFmtId="0" fontId="10" fillId="0" borderId="28" xfId="0" applyFont="1" applyBorder="1" applyAlignment="1" applyProtection="1">
      <alignment horizontal="center" vertical="center"/>
      <protection locked="0"/>
    </xf>
    <xf numFmtId="0" fontId="3" fillId="0" borderId="28" xfId="0" applyFont="1" applyBorder="1" applyProtection="1">
      <alignment vertical="center"/>
      <protection locked="0"/>
    </xf>
    <xf numFmtId="0" fontId="10" fillId="0" borderId="3" xfId="0" applyFont="1" applyBorder="1" applyProtection="1">
      <alignment vertical="center"/>
      <protection locked="0"/>
    </xf>
    <xf numFmtId="0" fontId="10" fillId="0" borderId="22" xfId="0" applyFont="1" applyBorder="1" applyProtection="1">
      <alignment vertical="center"/>
      <protection locked="0"/>
    </xf>
    <xf numFmtId="0" fontId="3" fillId="0" borderId="41" xfId="0" applyFont="1" applyBorder="1" applyProtection="1">
      <alignment vertical="center"/>
      <protection locked="0"/>
    </xf>
    <xf numFmtId="0" fontId="4" fillId="7" borderId="35" xfId="0" applyFont="1" applyFill="1" applyBorder="1" applyAlignment="1" applyProtection="1">
      <alignment horizontal="center" vertical="center"/>
      <protection locked="0"/>
    </xf>
    <xf numFmtId="0" fontId="4" fillId="0" borderId="43" xfId="0" applyFont="1" applyBorder="1" applyProtection="1">
      <alignment vertical="center"/>
      <protection locked="0"/>
    </xf>
    <xf numFmtId="0" fontId="4" fillId="0" borderId="1" xfId="0" applyFont="1" applyBorder="1" applyProtection="1">
      <alignment vertical="center"/>
      <protection locked="0"/>
    </xf>
    <xf numFmtId="0" fontId="4" fillId="0" borderId="28" xfId="0" applyFont="1" applyBorder="1" applyAlignment="1" applyProtection="1">
      <alignment horizontal="center" vertical="center"/>
      <protection locked="0"/>
    </xf>
    <xf numFmtId="0" fontId="3" fillId="0" borderId="35" xfId="0" applyFont="1" applyBorder="1" applyProtection="1">
      <alignment vertical="center"/>
      <protection locked="0"/>
    </xf>
    <xf numFmtId="0" fontId="3" fillId="0" borderId="36" xfId="0" applyFont="1" applyBorder="1" applyProtection="1">
      <alignment vertical="center"/>
      <protection locked="0"/>
    </xf>
    <xf numFmtId="0" fontId="3" fillId="0" borderId="37" xfId="0" applyFont="1" applyBorder="1" applyProtection="1">
      <alignment vertical="center"/>
      <protection locked="0"/>
    </xf>
    <xf numFmtId="0" fontId="4" fillId="0" borderId="3" xfId="0" applyFont="1" applyBorder="1" applyProtection="1">
      <alignment vertical="center"/>
      <protection locked="0"/>
    </xf>
    <xf numFmtId="0" fontId="23" fillId="0" borderId="117" xfId="0" applyFont="1" applyBorder="1" applyAlignment="1" applyProtection="1">
      <alignment horizontal="center" vertical="center"/>
      <protection locked="0"/>
    </xf>
    <xf numFmtId="0" fontId="4" fillId="0" borderId="40" xfId="0" applyFont="1" applyBorder="1" applyProtection="1">
      <alignment vertical="center"/>
      <protection locked="0"/>
    </xf>
    <xf numFmtId="0" fontId="4" fillId="0" borderId="28" xfId="0" applyFont="1" applyBorder="1" applyAlignment="1" applyProtection="1">
      <alignment vertical="top"/>
      <protection locked="0"/>
    </xf>
    <xf numFmtId="0" fontId="4" fillId="0" borderId="0" xfId="0" applyFont="1" applyAlignment="1" applyProtection="1">
      <alignment vertical="top"/>
      <protection locked="0"/>
    </xf>
    <xf numFmtId="0" fontId="10" fillId="0" borderId="41" xfId="0" applyFont="1" applyBorder="1" applyProtection="1">
      <alignment vertical="center"/>
      <protection locked="0"/>
    </xf>
    <xf numFmtId="0" fontId="5" fillId="0" borderId="3" xfId="0" applyFont="1" applyBorder="1" applyAlignment="1" applyProtection="1">
      <alignment horizontal="center" vertical="center" shrinkToFit="1"/>
      <protection locked="0"/>
    </xf>
    <xf numFmtId="0" fontId="4" fillId="0" borderId="35" xfId="0" applyFont="1" applyBorder="1" applyAlignment="1" applyProtection="1">
      <alignment vertical="top"/>
      <protection locked="0"/>
    </xf>
    <xf numFmtId="0" fontId="4" fillId="0" borderId="36" xfId="0" applyFont="1" applyBorder="1" applyAlignment="1" applyProtection="1">
      <alignment vertical="top"/>
      <protection locked="0"/>
    </xf>
    <xf numFmtId="0" fontId="4" fillId="0" borderId="37" xfId="0" applyFont="1" applyBorder="1" applyProtection="1">
      <alignment vertical="center"/>
      <protection locked="0"/>
    </xf>
    <xf numFmtId="0" fontId="4" fillId="0" borderId="28" xfId="0" applyFont="1" applyBorder="1" applyProtection="1">
      <alignment vertical="center"/>
      <protection locked="0"/>
    </xf>
    <xf numFmtId="0" fontId="4" fillId="0" borderId="41" xfId="0" applyFont="1" applyBorder="1" applyProtection="1">
      <alignment vertical="center"/>
      <protection locked="0"/>
    </xf>
    <xf numFmtId="0" fontId="4" fillId="0" borderId="4" xfId="0" applyFont="1" applyBorder="1" applyProtection="1">
      <alignment vertical="center"/>
      <protection locked="0"/>
    </xf>
    <xf numFmtId="0" fontId="4" fillId="0" borderId="41" xfId="0" applyFont="1" applyBorder="1" applyAlignment="1" applyProtection="1">
      <alignment vertical="top" wrapText="1"/>
      <protection locked="0"/>
    </xf>
    <xf numFmtId="0" fontId="4" fillId="0" borderId="4"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41" xfId="0" applyFont="1" applyBorder="1" applyAlignment="1" applyProtection="1">
      <alignment vertical="top"/>
      <protection locked="0"/>
    </xf>
    <xf numFmtId="0" fontId="4" fillId="0" borderId="4" xfId="0" applyFont="1" applyBorder="1" applyAlignment="1" applyProtection="1">
      <alignment vertical="top"/>
      <protection locked="0"/>
    </xf>
    <xf numFmtId="0" fontId="4" fillId="7" borderId="41" xfId="0" applyFont="1" applyFill="1" applyBorder="1" applyAlignment="1" applyProtection="1">
      <alignment horizontal="center" vertical="center"/>
      <protection locked="0"/>
    </xf>
    <xf numFmtId="0" fontId="10" fillId="0" borderId="4" xfId="0" applyFont="1" applyBorder="1" applyProtection="1">
      <alignment vertical="center"/>
      <protection locked="0"/>
    </xf>
    <xf numFmtId="0" fontId="10" fillId="0" borderId="5" xfId="0" applyFont="1" applyBorder="1" applyProtection="1">
      <alignment vertical="center"/>
      <protection locked="0"/>
    </xf>
    <xf numFmtId="0" fontId="10" fillId="0" borderId="42" xfId="0" applyFont="1" applyBorder="1" applyProtection="1">
      <alignment vertical="center"/>
      <protection locked="0"/>
    </xf>
    <xf numFmtId="0" fontId="4" fillId="7" borderId="36" xfId="0" applyFont="1" applyFill="1" applyBorder="1" applyAlignment="1" applyProtection="1">
      <alignment horizontal="center" vertical="center"/>
      <protection locked="0"/>
    </xf>
    <xf numFmtId="0" fontId="4" fillId="0" borderId="38" xfId="0" applyFont="1" applyBorder="1" applyProtection="1">
      <alignment vertical="center"/>
      <protection locked="0"/>
    </xf>
    <xf numFmtId="0" fontId="4" fillId="0" borderId="35" xfId="0" applyFont="1" applyBorder="1" applyProtection="1">
      <alignment vertical="center"/>
      <protection locked="0"/>
    </xf>
    <xf numFmtId="0" fontId="4" fillId="7" borderId="0" xfId="0" applyFont="1" applyFill="1" applyProtection="1">
      <alignment vertical="center"/>
      <protection locked="0"/>
    </xf>
    <xf numFmtId="0" fontId="4" fillId="0" borderId="2" xfId="0" applyFont="1" applyBorder="1" applyProtection="1">
      <alignment vertical="center"/>
      <protection locked="0"/>
    </xf>
    <xf numFmtId="0" fontId="10" fillId="0" borderId="2" xfId="0" applyFont="1" applyBorder="1" applyProtection="1">
      <alignment vertical="center"/>
      <protection locked="0"/>
    </xf>
    <xf numFmtId="0" fontId="10" fillId="0" borderId="43" xfId="0" applyFont="1" applyBorder="1" applyProtection="1">
      <alignment vertical="center"/>
      <protection locked="0"/>
    </xf>
    <xf numFmtId="0" fontId="3" fillId="0" borderId="43" xfId="0" applyFont="1" applyBorder="1" applyProtection="1">
      <alignment vertical="center"/>
      <protection locked="0"/>
    </xf>
    <xf numFmtId="0" fontId="10" fillId="0" borderId="44" xfId="0" applyFont="1" applyBorder="1" applyProtection="1">
      <alignment vertical="center"/>
      <protection locked="0"/>
    </xf>
    <xf numFmtId="0" fontId="4" fillId="0" borderId="31" xfId="0" applyFont="1" applyBorder="1" applyProtection="1">
      <alignment vertical="center"/>
      <protection locked="0"/>
    </xf>
    <xf numFmtId="0" fontId="4" fillId="0" borderId="32" xfId="0" applyFont="1" applyBorder="1" applyProtection="1">
      <alignment vertical="center"/>
      <protection locked="0"/>
    </xf>
    <xf numFmtId="0" fontId="10" fillId="0" borderId="31" xfId="0" applyFont="1" applyBorder="1" applyProtection="1">
      <alignment vertical="center"/>
      <protection locked="0"/>
    </xf>
    <xf numFmtId="0" fontId="10" fillId="0" borderId="32" xfId="0" applyFont="1" applyBorder="1" applyProtection="1">
      <alignment vertical="center"/>
      <protection locked="0"/>
    </xf>
    <xf numFmtId="0" fontId="4" fillId="0" borderId="9" xfId="0" applyFont="1" applyBorder="1" applyAlignment="1" applyProtection="1">
      <alignment vertical="top" wrapText="1"/>
      <protection locked="0"/>
    </xf>
    <xf numFmtId="0" fontId="4" fillId="0" borderId="9" xfId="0" applyFont="1" applyBorder="1" applyProtection="1">
      <alignment vertical="center"/>
      <protection locked="0"/>
    </xf>
    <xf numFmtId="0" fontId="3" fillId="0" borderId="31" xfId="0" applyFont="1" applyBorder="1" applyProtection="1">
      <alignment vertical="center"/>
      <protection locked="0"/>
    </xf>
    <xf numFmtId="0" fontId="10" fillId="0" borderId="23" xfId="0" applyFont="1" applyBorder="1" applyProtection="1">
      <alignment vertical="center"/>
      <protection locked="0"/>
    </xf>
    <xf numFmtId="0" fontId="10" fillId="0" borderId="35" xfId="0" applyFont="1" applyBorder="1" applyProtection="1">
      <alignment vertical="center"/>
      <protection locked="0"/>
    </xf>
    <xf numFmtId="0" fontId="10" fillId="0" borderId="37" xfId="0" applyFont="1" applyBorder="1" applyProtection="1">
      <alignment vertical="center"/>
      <protection locked="0"/>
    </xf>
    <xf numFmtId="0" fontId="4" fillId="0" borderId="28" xfId="0" applyFont="1" applyBorder="1" applyAlignment="1" applyProtection="1">
      <alignment wrapText="1"/>
      <protection locked="0"/>
    </xf>
    <xf numFmtId="0" fontId="4" fillId="0" borderId="0" xfId="0" applyFont="1" applyAlignment="1" applyProtection="1">
      <alignment wrapText="1"/>
      <protection locked="0"/>
    </xf>
    <xf numFmtId="0" fontId="4" fillId="0" borderId="3" xfId="0" applyFont="1" applyBorder="1" applyAlignment="1" applyProtection="1">
      <alignment wrapText="1"/>
      <protection locked="0"/>
    </xf>
    <xf numFmtId="0" fontId="4" fillId="7" borderId="0" xfId="0" applyFont="1" applyFill="1" applyAlignment="1" applyProtection="1">
      <alignment horizontal="center" vertical="center"/>
      <protection locked="0"/>
    </xf>
    <xf numFmtId="0" fontId="4" fillId="7" borderId="43" xfId="0" applyFont="1" applyFill="1" applyBorder="1" applyAlignment="1" applyProtection="1">
      <alignment horizontal="center" vertical="center"/>
      <protection locked="0"/>
    </xf>
    <xf numFmtId="0" fontId="10" fillId="7" borderId="0" xfId="0" applyFont="1" applyFill="1" applyAlignment="1" applyProtection="1">
      <alignment horizontal="center" vertical="center"/>
      <protection locked="0"/>
    </xf>
    <xf numFmtId="0" fontId="4" fillId="0" borderId="5" xfId="0" applyFont="1" applyBorder="1" applyProtection="1">
      <alignment vertical="center"/>
      <protection locked="0"/>
    </xf>
    <xf numFmtId="0" fontId="10" fillId="7" borderId="4" xfId="0" applyFont="1" applyFill="1" applyBorder="1" applyAlignment="1" applyProtection="1">
      <alignment horizontal="center" vertical="center"/>
      <protection locked="0"/>
    </xf>
    <xf numFmtId="0" fontId="4" fillId="7" borderId="1" xfId="0" applyFont="1" applyFill="1" applyBorder="1" applyAlignment="1" applyProtection="1">
      <alignment horizontal="center" vertical="center"/>
      <protection locked="0"/>
    </xf>
    <xf numFmtId="0" fontId="10" fillId="0" borderId="38" xfId="0" applyFont="1" applyBorder="1" applyProtection="1">
      <alignment vertical="center"/>
      <protection locked="0"/>
    </xf>
    <xf numFmtId="0" fontId="4" fillId="7" borderId="39" xfId="0" applyFont="1" applyFill="1" applyBorder="1" applyAlignment="1" applyProtection="1">
      <alignment horizontal="center" vertical="center"/>
      <protection locked="0"/>
    </xf>
    <xf numFmtId="0" fontId="4" fillId="7" borderId="31" xfId="0" applyFont="1" applyFill="1" applyBorder="1" applyAlignment="1" applyProtection="1">
      <alignment horizontal="center" vertical="center"/>
      <protection locked="0"/>
    </xf>
    <xf numFmtId="0" fontId="10" fillId="7" borderId="31" xfId="0" applyFont="1" applyFill="1" applyBorder="1" applyAlignment="1" applyProtection="1">
      <alignment horizontal="center" vertical="center"/>
      <protection locked="0"/>
    </xf>
    <xf numFmtId="0" fontId="4" fillId="0" borderId="31" xfId="0" applyFont="1" applyBorder="1" applyAlignment="1" applyProtection="1">
      <alignment vertical="top" wrapText="1"/>
      <protection locked="0"/>
    </xf>
    <xf numFmtId="0" fontId="4" fillId="0" borderId="29" xfId="0" applyFont="1" applyBorder="1" applyAlignment="1" applyProtection="1">
      <alignment horizontal="left" vertical="center"/>
      <protection locked="0"/>
    </xf>
    <xf numFmtId="0" fontId="10" fillId="0" borderId="10" xfId="0" applyFont="1" applyBorder="1" applyAlignment="1" applyProtection="1">
      <alignment vertical="center" shrinkToFit="1"/>
      <protection locked="0"/>
    </xf>
    <xf numFmtId="0" fontId="10" fillId="0" borderId="30" xfId="0" applyFont="1" applyBorder="1" applyAlignment="1" applyProtection="1">
      <alignment vertical="center" shrinkToFit="1"/>
      <protection locked="0"/>
    </xf>
    <xf numFmtId="0" fontId="17" fillId="0" borderId="3" xfId="0" applyFont="1" applyBorder="1" applyAlignment="1" applyProtection="1">
      <alignment vertical="center" textRotation="255"/>
      <protection locked="0"/>
    </xf>
    <xf numFmtId="0" fontId="64" fillId="0" borderId="3" xfId="0" applyFont="1" applyBorder="1" applyAlignment="1" applyProtection="1">
      <alignment vertical="center" textRotation="255"/>
      <protection locked="0"/>
    </xf>
    <xf numFmtId="0" fontId="10" fillId="0" borderId="41" xfId="0" applyFont="1" applyBorder="1" applyAlignment="1" applyProtection="1">
      <alignment horizontal="center" vertical="center"/>
      <protection locked="0"/>
    </xf>
    <xf numFmtId="0" fontId="10" fillId="0" borderId="1" xfId="0" applyFont="1" applyBorder="1" applyAlignment="1" applyProtection="1">
      <alignment horizontal="right" vertical="center"/>
      <protection locked="0"/>
    </xf>
    <xf numFmtId="0" fontId="10" fillId="0" borderId="0" xfId="0" applyFont="1" applyAlignment="1" applyProtection="1">
      <alignment horizontal="left" vertical="center"/>
      <protection locked="0"/>
    </xf>
    <xf numFmtId="0" fontId="0" fillId="0" borderId="28" xfId="0" applyBorder="1" applyProtection="1">
      <alignment vertical="center"/>
      <protection locked="0"/>
    </xf>
    <xf numFmtId="0" fontId="0" fillId="0" borderId="0" xfId="0" applyProtection="1">
      <alignment vertical="center"/>
      <protection locked="0"/>
    </xf>
    <xf numFmtId="0" fontId="0" fillId="0" borderId="3" xfId="0" applyBorder="1" applyProtection="1">
      <alignment vertical="center"/>
      <protection locked="0"/>
    </xf>
    <xf numFmtId="0" fontId="10" fillId="0" borderId="0" xfId="0" applyFont="1" applyAlignment="1" applyProtection="1">
      <alignment horizontal="right" vertical="center" shrinkToFit="1"/>
      <protection locked="0"/>
    </xf>
    <xf numFmtId="0" fontId="4" fillId="0" borderId="28"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10" fillId="0" borderId="0" xfId="0" applyFont="1" applyAlignment="1" applyProtection="1">
      <alignment horizontal="center" vertical="center" shrinkToFit="1"/>
      <protection locked="0"/>
    </xf>
    <xf numFmtId="0" fontId="4" fillId="0" borderId="3" xfId="0" applyFont="1" applyBorder="1" applyAlignment="1" applyProtection="1">
      <alignment vertical="top"/>
      <protection locked="0"/>
    </xf>
    <xf numFmtId="0" fontId="18" fillId="0" borderId="0" xfId="0" applyFont="1" applyAlignment="1" applyProtection="1">
      <alignment horizontal="center" vertical="center"/>
      <protection locked="0"/>
    </xf>
    <xf numFmtId="0" fontId="18" fillId="0" borderId="0" xfId="0" applyFont="1" applyProtection="1">
      <alignment vertical="center"/>
      <protection locked="0"/>
    </xf>
    <xf numFmtId="0" fontId="5" fillId="0" borderId="0" xfId="0" applyFont="1" applyAlignment="1" applyProtection="1">
      <alignment horizontal="right" vertical="center"/>
      <protection locked="0"/>
    </xf>
    <xf numFmtId="0" fontId="4" fillId="0" borderId="0" xfId="0" applyFont="1" applyAlignment="1" applyProtection="1">
      <alignment horizontal="center" vertical="center"/>
      <protection locked="0"/>
    </xf>
    <xf numFmtId="0" fontId="4" fillId="0" borderId="57" xfId="0" applyFont="1" applyBorder="1" applyProtection="1">
      <alignment vertical="center"/>
      <protection locked="0"/>
    </xf>
    <xf numFmtId="0" fontId="4" fillId="0" borderId="58" xfId="0" applyFont="1" applyBorder="1" applyProtection="1">
      <alignment vertical="center"/>
      <protection locked="0"/>
    </xf>
    <xf numFmtId="0" fontId="4" fillId="7" borderId="4" xfId="0" applyFont="1" applyFill="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4" fillId="0" borderId="32" xfId="0" applyFont="1" applyBorder="1" applyAlignment="1" applyProtection="1">
      <alignment vertical="top" wrapText="1"/>
      <protection locked="0"/>
    </xf>
    <xf numFmtId="0" fontId="4" fillId="0" borderId="9" xfId="0" applyFont="1" applyBorder="1" applyAlignment="1" applyProtection="1">
      <alignment vertical="top"/>
      <protection locked="0"/>
    </xf>
    <xf numFmtId="0" fontId="4" fillId="2" borderId="0" xfId="0" applyFont="1" applyFill="1" applyProtection="1">
      <alignment vertical="center"/>
      <protection locked="0"/>
    </xf>
    <xf numFmtId="0" fontId="4" fillId="0" borderId="29" xfId="0" applyFont="1" applyBorder="1" applyProtection="1">
      <alignment vertical="center"/>
      <protection locked="0"/>
    </xf>
    <xf numFmtId="0" fontId="4" fillId="0" borderId="10" xfId="0" applyFont="1" applyBorder="1" applyProtection="1">
      <alignment vertical="center"/>
      <protection locked="0"/>
    </xf>
    <xf numFmtId="0" fontId="4" fillId="0" borderId="30" xfId="0" applyFont="1" applyBorder="1" applyProtection="1">
      <alignment vertical="center"/>
      <protection locked="0"/>
    </xf>
    <xf numFmtId="0" fontId="10" fillId="7" borderId="10" xfId="0" applyFont="1" applyFill="1" applyBorder="1" applyAlignment="1" applyProtection="1">
      <alignment horizontal="center" vertical="center"/>
      <protection locked="0"/>
    </xf>
    <xf numFmtId="0" fontId="4" fillId="0" borderId="50" xfId="0" applyFont="1" applyBorder="1" applyProtection="1">
      <alignment vertical="center"/>
      <protection locked="0"/>
    </xf>
    <xf numFmtId="0" fontId="4" fillId="0" borderId="21" xfId="0" applyFont="1" applyBorder="1" applyProtection="1">
      <alignment vertical="center"/>
      <protection locked="0"/>
    </xf>
    <xf numFmtId="0" fontId="4" fillId="0" borderId="51" xfId="0" applyFont="1" applyBorder="1" applyProtection="1">
      <alignment vertical="center"/>
      <protection locked="0"/>
    </xf>
    <xf numFmtId="0" fontId="10" fillId="7" borderId="39" xfId="0" applyFont="1" applyFill="1" applyBorder="1" applyAlignment="1" applyProtection="1">
      <alignment horizontal="center" vertical="center"/>
      <protection locked="0"/>
    </xf>
    <xf numFmtId="0" fontId="3" fillId="0" borderId="39" xfId="0" applyFont="1" applyBorder="1" applyProtection="1">
      <alignment vertical="center"/>
      <protection locked="0"/>
    </xf>
    <xf numFmtId="0" fontId="4" fillId="0" borderId="22" xfId="0" applyFont="1" applyBorder="1" applyProtection="1">
      <alignment vertical="center"/>
      <protection locked="0"/>
    </xf>
    <xf numFmtId="0" fontId="4" fillId="0" borderId="52" xfId="0" applyFont="1" applyBorder="1" applyProtection="1">
      <alignment vertical="center"/>
      <protection locked="0"/>
    </xf>
    <xf numFmtId="0" fontId="4" fillId="0" borderId="3" xfId="0" applyFont="1" applyBorder="1" applyAlignment="1" applyProtection="1">
      <alignment horizontal="center" vertical="center"/>
      <protection locked="0"/>
    </xf>
    <xf numFmtId="0" fontId="4" fillId="0" borderId="54" xfId="0" applyFont="1" applyBorder="1" applyProtection="1">
      <alignment vertical="center"/>
      <protection locked="0"/>
    </xf>
    <xf numFmtId="0" fontId="10" fillId="7" borderId="36" xfId="0" applyFont="1" applyFill="1" applyBorder="1" applyAlignment="1" applyProtection="1">
      <alignment horizontal="center" vertical="center"/>
      <protection locked="0"/>
    </xf>
    <xf numFmtId="0" fontId="10" fillId="7" borderId="55" xfId="0" applyFont="1" applyFill="1" applyBorder="1" applyAlignment="1" applyProtection="1">
      <alignment horizontal="center" vertical="center"/>
      <protection locked="0"/>
    </xf>
    <xf numFmtId="0" fontId="4" fillId="0" borderId="56" xfId="0" applyFont="1" applyBorder="1" applyProtection="1">
      <alignment vertical="center"/>
      <protection locked="0"/>
    </xf>
    <xf numFmtId="0" fontId="3" fillId="0" borderId="57" xfId="0" applyFont="1" applyBorder="1" applyProtection="1">
      <alignment vertical="center"/>
      <protection locked="0"/>
    </xf>
    <xf numFmtId="0" fontId="4" fillId="0" borderId="53" xfId="0" applyFont="1" applyBorder="1" applyProtection="1">
      <alignment vertical="center"/>
      <protection locked="0"/>
    </xf>
    <xf numFmtId="0" fontId="5" fillId="0" borderId="1" xfId="0" applyFont="1" applyBorder="1" applyProtection="1">
      <alignment vertical="center"/>
      <protection locked="0"/>
    </xf>
    <xf numFmtId="0" fontId="5" fillId="0" borderId="2" xfId="0" applyFont="1" applyBorder="1" applyProtection="1">
      <alignment vertical="center"/>
      <protection locked="0"/>
    </xf>
    <xf numFmtId="0" fontId="10" fillId="7" borderId="1" xfId="0" applyFont="1" applyFill="1" applyBorder="1" applyAlignment="1" applyProtection="1">
      <alignment horizontal="center" vertical="center"/>
      <protection locked="0"/>
    </xf>
    <xf numFmtId="0" fontId="3" fillId="0" borderId="44" xfId="0" applyFont="1" applyBorder="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10" fillId="7" borderId="38" xfId="0" applyFont="1" applyFill="1" applyBorder="1" applyAlignment="1" applyProtection="1">
      <alignment horizontal="center" vertical="center"/>
      <protection locked="0"/>
    </xf>
    <xf numFmtId="0" fontId="3" fillId="0" borderId="22" xfId="0" applyFont="1" applyBorder="1" applyProtection="1">
      <alignment vertical="center"/>
      <protection locked="0"/>
    </xf>
    <xf numFmtId="0" fontId="4" fillId="0" borderId="44" xfId="0" applyFont="1" applyBorder="1" applyProtection="1">
      <alignment vertical="center"/>
      <protection locked="0"/>
    </xf>
    <xf numFmtId="0" fontId="4" fillId="0" borderId="42" xfId="0" applyFont="1" applyBorder="1" applyProtection="1">
      <alignment vertical="center"/>
      <protection locked="0"/>
    </xf>
    <xf numFmtId="0" fontId="4" fillId="0" borderId="6" xfId="0" applyFont="1" applyBorder="1" applyProtection="1">
      <alignment vertical="center"/>
      <protection locked="0"/>
    </xf>
    <xf numFmtId="0" fontId="4" fillId="0" borderId="7" xfId="0" applyFont="1" applyBorder="1" applyProtection="1">
      <alignment vertical="center"/>
      <protection locked="0"/>
    </xf>
    <xf numFmtId="0" fontId="4" fillId="0" borderId="8" xfId="0" applyFont="1" applyBorder="1" applyProtection="1">
      <alignment vertical="center"/>
      <protection locked="0"/>
    </xf>
    <xf numFmtId="0" fontId="10" fillId="7" borderId="6" xfId="0" applyFont="1" applyFill="1" applyBorder="1" applyAlignment="1" applyProtection="1">
      <alignment horizontal="center" vertical="center"/>
      <protection locked="0"/>
    </xf>
    <xf numFmtId="0" fontId="5" fillId="0" borderId="28" xfId="0" applyFont="1" applyBorder="1" applyProtection="1">
      <alignment vertical="center"/>
      <protection locked="0"/>
    </xf>
    <xf numFmtId="0" fontId="10" fillId="7" borderId="43"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4" fillId="0" borderId="28"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10" fillId="0" borderId="39" xfId="0" applyFont="1" applyBorder="1" applyAlignment="1" applyProtection="1">
      <alignment horizontal="center" vertical="center"/>
      <protection locked="0"/>
    </xf>
    <xf numFmtId="0" fontId="4" fillId="0" borderId="3" xfId="0" applyFont="1" applyBorder="1" applyAlignment="1" applyProtection="1">
      <alignment horizontal="left" vertical="center" shrinkToFit="1"/>
      <protection locked="0"/>
    </xf>
    <xf numFmtId="0" fontId="40" fillId="0" borderId="41" xfId="0" applyFont="1" applyBorder="1" applyProtection="1">
      <alignment vertical="center"/>
      <protection locked="0"/>
    </xf>
    <xf numFmtId="0" fontId="40" fillId="0" borderId="4" xfId="0" applyFont="1" applyBorder="1" applyProtection="1">
      <alignment vertical="center"/>
      <protection locked="0"/>
    </xf>
    <xf numFmtId="0" fontId="40" fillId="0" borderId="5" xfId="0" applyFont="1" applyBorder="1" applyProtection="1">
      <alignment vertical="center"/>
      <protection locked="0"/>
    </xf>
    <xf numFmtId="0" fontId="10" fillId="0" borderId="4" xfId="0" applyFont="1" applyBorder="1" applyAlignment="1" applyProtection="1">
      <alignment horizontal="center" vertical="center"/>
      <protection locked="0"/>
    </xf>
    <xf numFmtId="0" fontId="4" fillId="0" borderId="23" xfId="0" applyFont="1" applyBorder="1" applyProtection="1">
      <alignment vertical="center"/>
      <protection locked="0"/>
    </xf>
    <xf numFmtId="0" fontId="5" fillId="0" borderId="4" xfId="0" applyFont="1" applyBorder="1" applyProtection="1">
      <alignment vertical="center"/>
      <protection locked="0"/>
    </xf>
    <xf numFmtId="0" fontId="10" fillId="7" borderId="48" xfId="0" applyFont="1" applyFill="1" applyBorder="1" applyAlignment="1" applyProtection="1">
      <alignment horizontal="center" vertical="center"/>
      <protection locked="0"/>
    </xf>
    <xf numFmtId="0" fontId="4" fillId="0" borderId="48" xfId="0" applyFont="1" applyBorder="1" applyProtection="1">
      <alignment vertical="center"/>
      <protection locked="0"/>
    </xf>
    <xf numFmtId="0" fontId="3" fillId="0" borderId="48" xfId="0" applyFont="1" applyBorder="1" applyProtection="1">
      <alignment vertical="center"/>
      <protection locked="0"/>
    </xf>
    <xf numFmtId="0" fontId="4" fillId="0" borderId="49" xfId="0" applyFont="1" applyBorder="1" applyProtection="1">
      <alignment vertical="center"/>
      <protection locked="0"/>
    </xf>
    <xf numFmtId="0" fontId="10" fillId="0" borderId="45" xfId="0" applyFont="1" applyBorder="1" applyProtection="1">
      <alignment vertical="center"/>
      <protection locked="0"/>
    </xf>
    <xf numFmtId="0" fontId="10" fillId="0" borderId="46" xfId="0" applyFont="1" applyBorder="1" applyProtection="1">
      <alignment vertical="center"/>
      <protection locked="0"/>
    </xf>
    <xf numFmtId="0" fontId="4" fillId="14" borderId="29" xfId="0" applyFont="1" applyFill="1" applyBorder="1" applyProtection="1">
      <alignment vertical="center"/>
      <protection locked="0"/>
    </xf>
    <xf numFmtId="0" fontId="4" fillId="14" borderId="10" xfId="0" applyFont="1" applyFill="1" applyBorder="1" applyProtection="1">
      <alignment vertical="center"/>
      <protection locked="0"/>
    </xf>
    <xf numFmtId="0" fontId="4" fillId="14" borderId="30" xfId="0" applyFont="1" applyFill="1" applyBorder="1" applyProtection="1">
      <alignment vertical="center"/>
      <protection locked="0"/>
    </xf>
    <xf numFmtId="0" fontId="5" fillId="14" borderId="29" xfId="0" applyFont="1" applyFill="1" applyBorder="1" applyProtection="1">
      <alignment vertical="center"/>
      <protection locked="0"/>
    </xf>
    <xf numFmtId="0" fontId="5" fillId="14" borderId="10" xfId="0" applyFont="1" applyFill="1" applyBorder="1" applyProtection="1">
      <alignment vertical="center"/>
      <protection locked="0"/>
    </xf>
    <xf numFmtId="0" fontId="5" fillId="14" borderId="30" xfId="0" applyFont="1" applyFill="1" applyBorder="1" applyProtection="1">
      <alignment vertical="center"/>
      <protection locked="0"/>
    </xf>
    <xf numFmtId="0" fontId="3" fillId="14" borderId="10" xfId="0" applyFont="1" applyFill="1" applyBorder="1" applyProtection="1">
      <alignment vertical="center"/>
      <protection locked="0"/>
    </xf>
    <xf numFmtId="0" fontId="4" fillId="14" borderId="21" xfId="0" applyFont="1" applyFill="1" applyBorder="1" applyProtection="1">
      <alignment vertical="center"/>
      <protection locked="0"/>
    </xf>
    <xf numFmtId="0" fontId="4" fillId="14" borderId="28" xfId="0" applyFont="1" applyFill="1" applyBorder="1" applyProtection="1">
      <alignment vertical="center"/>
      <protection locked="0"/>
    </xf>
    <xf numFmtId="0" fontId="4" fillId="14" borderId="0" xfId="0" applyFont="1" applyFill="1" applyProtection="1">
      <alignment vertical="center"/>
      <protection locked="0"/>
    </xf>
    <xf numFmtId="0" fontId="4" fillId="14" borderId="3" xfId="0" applyFont="1" applyFill="1" applyBorder="1" applyProtection="1">
      <alignment vertical="center"/>
      <protection locked="0"/>
    </xf>
    <xf numFmtId="0" fontId="5" fillId="14" borderId="28" xfId="0" applyFont="1" applyFill="1" applyBorder="1" applyProtection="1">
      <alignment vertical="center"/>
      <protection locked="0"/>
    </xf>
    <xf numFmtId="0" fontId="5" fillId="14" borderId="0" xfId="0" applyFont="1" applyFill="1" applyProtection="1">
      <alignment vertical="center"/>
      <protection locked="0"/>
    </xf>
    <xf numFmtId="0" fontId="5" fillId="14" borderId="3" xfId="0" applyFont="1" applyFill="1" applyBorder="1" applyProtection="1">
      <alignment vertical="center"/>
      <protection locked="0"/>
    </xf>
    <xf numFmtId="0" fontId="4" fillId="14" borderId="0" xfId="0" applyFont="1" applyFill="1" applyAlignment="1" applyProtection="1">
      <alignment horizontal="center" vertical="center" shrinkToFit="1"/>
      <protection locked="0"/>
    </xf>
    <xf numFmtId="0" fontId="10" fillId="14" borderId="28" xfId="0" applyFont="1" applyFill="1" applyBorder="1" applyAlignment="1" applyProtection="1">
      <alignment horizontal="center" vertical="center"/>
      <protection locked="0"/>
    </xf>
    <xf numFmtId="0" fontId="3" fillId="14" borderId="0" xfId="0" applyFont="1" applyFill="1" applyProtection="1">
      <alignment vertical="center"/>
      <protection locked="0"/>
    </xf>
    <xf numFmtId="0" fontId="4" fillId="14" borderId="22" xfId="0" applyFont="1" applyFill="1" applyBorder="1" applyProtection="1">
      <alignment vertical="center"/>
      <protection locked="0"/>
    </xf>
    <xf numFmtId="0" fontId="4" fillId="14" borderId="0" xfId="0" applyFont="1" applyFill="1" applyAlignment="1" applyProtection="1">
      <alignment horizontal="center" vertical="center"/>
      <protection locked="0"/>
    </xf>
    <xf numFmtId="0" fontId="4" fillId="14" borderId="0" xfId="0" applyFont="1" applyFill="1" applyAlignment="1" applyProtection="1">
      <alignment vertical="center" shrinkToFit="1"/>
      <protection locked="0"/>
    </xf>
    <xf numFmtId="0" fontId="41" fillId="14" borderId="28" xfId="0" applyFont="1" applyFill="1" applyBorder="1" applyProtection="1">
      <alignment vertical="center"/>
      <protection locked="0"/>
    </xf>
    <xf numFmtId="0" fontId="41" fillId="14" borderId="0" xfId="0" applyFont="1" applyFill="1" applyProtection="1">
      <alignment vertical="center"/>
      <protection locked="0"/>
    </xf>
    <xf numFmtId="0" fontId="41" fillId="14" borderId="3" xfId="0" applyFont="1" applyFill="1" applyBorder="1" applyProtection="1">
      <alignment vertical="center"/>
      <protection locked="0"/>
    </xf>
    <xf numFmtId="0" fontId="5" fillId="14" borderId="43" xfId="0" applyFont="1" applyFill="1" applyBorder="1" applyProtection="1">
      <alignment vertical="center"/>
      <protection locked="0"/>
    </xf>
    <xf numFmtId="0" fontId="5" fillId="14" borderId="1" xfId="0" applyFont="1" applyFill="1" applyBorder="1" applyProtection="1">
      <alignment vertical="center"/>
      <protection locked="0"/>
    </xf>
    <xf numFmtId="0" fontId="5" fillId="14" borderId="2" xfId="0" applyFont="1" applyFill="1" applyBorder="1" applyProtection="1">
      <alignment vertical="center"/>
      <protection locked="0"/>
    </xf>
    <xf numFmtId="0" fontId="4" fillId="14" borderId="1" xfId="0" applyFont="1" applyFill="1" applyBorder="1" applyProtection="1">
      <alignment vertical="center"/>
      <protection locked="0"/>
    </xf>
    <xf numFmtId="0" fontId="4" fillId="14" borderId="2" xfId="0" applyFont="1" applyFill="1" applyBorder="1" applyProtection="1">
      <alignment vertical="center"/>
      <protection locked="0"/>
    </xf>
    <xf numFmtId="0" fontId="4" fillId="14" borderId="28" xfId="0" applyFont="1" applyFill="1" applyBorder="1" applyAlignment="1" applyProtection="1">
      <alignment horizontal="center" vertical="center"/>
      <protection locked="0"/>
    </xf>
    <xf numFmtId="0" fontId="5" fillId="14" borderId="35" xfId="0" applyFont="1" applyFill="1" applyBorder="1" applyProtection="1">
      <alignment vertical="center"/>
      <protection locked="0"/>
    </xf>
    <xf numFmtId="0" fontId="5" fillId="14" borderId="36" xfId="0" applyFont="1" applyFill="1" applyBorder="1" applyProtection="1">
      <alignment vertical="center"/>
      <protection locked="0"/>
    </xf>
    <xf numFmtId="0" fontId="5" fillId="14" borderId="37" xfId="0" applyFont="1" applyFill="1" applyBorder="1" applyProtection="1">
      <alignment vertical="center"/>
      <protection locked="0"/>
    </xf>
    <xf numFmtId="0" fontId="10" fillId="7" borderId="36" xfId="0" applyFont="1" applyFill="1" applyBorder="1" applyProtection="1">
      <alignment vertical="center"/>
      <protection locked="0"/>
    </xf>
    <xf numFmtId="0" fontId="4" fillId="14" borderId="36" xfId="0" applyFont="1" applyFill="1" applyBorder="1" applyProtection="1">
      <alignment vertical="center"/>
      <protection locked="0"/>
    </xf>
    <xf numFmtId="0" fontId="4" fillId="14" borderId="37" xfId="0" applyFont="1" applyFill="1" applyBorder="1" applyProtection="1">
      <alignment vertical="center"/>
      <protection locked="0"/>
    </xf>
    <xf numFmtId="0" fontId="18" fillId="0" borderId="28" xfId="0" applyFont="1" applyBorder="1" applyProtection="1">
      <alignment vertical="center"/>
      <protection locked="0"/>
    </xf>
    <xf numFmtId="0" fontId="4" fillId="0" borderId="0" xfId="0" applyFont="1" applyAlignment="1" applyProtection="1">
      <alignment vertical="center" shrinkToFit="1"/>
      <protection locked="0"/>
    </xf>
    <xf numFmtId="0" fontId="4" fillId="14" borderId="28" xfId="0" applyFont="1" applyFill="1" applyBorder="1" applyAlignment="1" applyProtection="1">
      <alignment horizontal="center" vertical="center" shrinkToFit="1"/>
      <protection locked="0"/>
    </xf>
    <xf numFmtId="0" fontId="4" fillId="14" borderId="3" xfId="0" applyFont="1" applyFill="1" applyBorder="1" applyAlignment="1" applyProtection="1">
      <alignment horizontal="center" vertical="center" shrinkToFit="1"/>
      <protection locked="0"/>
    </xf>
    <xf numFmtId="38" fontId="13" fillId="0" borderId="0" xfId="2" applyFont="1" applyBorder="1" applyAlignment="1" applyProtection="1">
      <alignment horizontal="left" vertical="center"/>
      <protection locked="0"/>
    </xf>
    <xf numFmtId="0" fontId="4" fillId="14" borderId="3" xfId="0" applyFont="1" applyFill="1" applyBorder="1" applyAlignment="1" applyProtection="1">
      <alignment vertical="center" shrinkToFit="1"/>
      <protection locked="0"/>
    </xf>
    <xf numFmtId="0" fontId="0" fillId="14" borderId="0" xfId="0" applyFill="1" applyAlignment="1" applyProtection="1">
      <alignment horizontal="left" vertical="center" shrinkToFit="1"/>
      <protection locked="0"/>
    </xf>
    <xf numFmtId="0" fontId="0" fillId="14" borderId="3" xfId="0" applyFill="1" applyBorder="1" applyAlignment="1" applyProtection="1">
      <alignment horizontal="left" vertical="center" shrinkToFit="1"/>
      <protection locked="0"/>
    </xf>
    <xf numFmtId="0" fontId="4" fillId="0" borderId="7" xfId="0" applyFont="1" applyBorder="1" applyAlignment="1" applyProtection="1">
      <alignment vertical="center" shrinkToFit="1"/>
      <protection locked="0"/>
    </xf>
    <xf numFmtId="0" fontId="4" fillId="0" borderId="16" xfId="0" applyFont="1" applyBorder="1" applyAlignment="1" applyProtection="1">
      <alignment horizontal="center" vertical="center" shrinkToFit="1"/>
      <protection locked="0"/>
    </xf>
    <xf numFmtId="38" fontId="4" fillId="0" borderId="16" xfId="0" applyNumberFormat="1" applyFont="1" applyBorder="1" applyAlignment="1" applyProtection="1">
      <alignment horizontal="center" vertical="center"/>
      <protection locked="0"/>
    </xf>
    <xf numFmtId="38" fontId="4" fillId="0" borderId="16" xfId="0" applyNumberFormat="1" applyFont="1" applyBorder="1" applyAlignment="1" applyProtection="1">
      <alignment horizontal="center" vertical="center" shrinkToFit="1"/>
      <protection locked="0"/>
    </xf>
    <xf numFmtId="0" fontId="4" fillId="0" borderId="60" xfId="0" applyFont="1" applyBorder="1" applyAlignment="1" applyProtection="1">
      <alignment horizontal="center" vertical="center"/>
      <protection locked="0"/>
    </xf>
    <xf numFmtId="0" fontId="4" fillId="0" borderId="60" xfId="0" applyFont="1" applyBorder="1" applyAlignment="1" applyProtection="1">
      <alignment horizontal="center" vertical="center" shrinkToFit="1"/>
      <protection locked="0"/>
    </xf>
    <xf numFmtId="0" fontId="4" fillId="0" borderId="120" xfId="0" applyFont="1" applyBorder="1" applyAlignment="1" applyProtection="1">
      <alignment horizontal="center" vertical="center"/>
      <protection locked="0"/>
    </xf>
    <xf numFmtId="0" fontId="4" fillId="0" borderId="120" xfId="0" applyFont="1" applyBorder="1" applyAlignment="1" applyProtection="1">
      <alignment horizontal="center" vertical="center" shrinkToFit="1"/>
      <protection locked="0"/>
    </xf>
    <xf numFmtId="0" fontId="4" fillId="0" borderId="35" xfId="0" applyFont="1" applyBorder="1" applyAlignment="1" applyProtection="1">
      <alignment horizontal="center" vertical="center"/>
      <protection locked="0"/>
    </xf>
    <xf numFmtId="0" fontId="4" fillId="0" borderId="89" xfId="0" applyFont="1" applyBorder="1" applyAlignment="1" applyProtection="1">
      <alignment horizontal="center" vertical="center" shrinkToFit="1"/>
      <protection locked="0"/>
    </xf>
    <xf numFmtId="0" fontId="4" fillId="0" borderId="89"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63" xfId="0" applyFont="1" applyBorder="1" applyAlignment="1" applyProtection="1">
      <alignment horizontal="center" vertical="center" shrinkToFit="1"/>
      <protection locked="0"/>
    </xf>
    <xf numFmtId="0" fontId="4" fillId="0" borderId="16"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4" fillId="0" borderId="4" xfId="0" applyFont="1" applyBorder="1" applyAlignment="1" applyProtection="1">
      <alignment horizontal="right" vertical="center"/>
      <protection locked="0"/>
    </xf>
    <xf numFmtId="0" fontId="4" fillId="0" borderId="0" xfId="0" quotePrefix="1" applyFont="1" applyAlignment="1" applyProtection="1">
      <alignment vertical="center" shrinkToFit="1"/>
      <protection locked="0"/>
    </xf>
    <xf numFmtId="0" fontId="4" fillId="0" borderId="0" xfId="0" applyFont="1" applyAlignment="1" applyProtection="1">
      <alignment horizontal="right" vertical="center"/>
      <protection locked="0"/>
    </xf>
    <xf numFmtId="0" fontId="18" fillId="0" borderId="3" xfId="0" applyFont="1" applyBorder="1" applyProtection="1">
      <alignment vertical="center"/>
      <protection locked="0"/>
    </xf>
    <xf numFmtId="0" fontId="0" fillId="0" borderId="0" xfId="0" applyAlignment="1" applyProtection="1">
      <alignment vertical="center" shrinkToFit="1"/>
      <protection locked="0"/>
    </xf>
    <xf numFmtId="0" fontId="3" fillId="0" borderId="0" xfId="0" applyFont="1" applyAlignment="1" applyProtection="1">
      <alignment vertical="center" shrinkToFit="1"/>
      <protection locked="0"/>
    </xf>
    <xf numFmtId="0" fontId="10" fillId="7" borderId="28" xfId="0" applyFont="1" applyFill="1" applyBorder="1" applyAlignment="1" applyProtection="1">
      <alignment horizontal="center" vertical="center"/>
      <protection locked="0"/>
    </xf>
    <xf numFmtId="0" fontId="4" fillId="0" borderId="7" xfId="0" applyFont="1" applyBorder="1" applyAlignment="1" applyProtection="1">
      <alignment horizontal="right" vertical="center"/>
      <protection locked="0"/>
    </xf>
    <xf numFmtId="0" fontId="10" fillId="7" borderId="41" xfId="0" applyFont="1" applyFill="1" applyBorder="1" applyAlignment="1" applyProtection="1">
      <alignment horizontal="center" vertical="center"/>
      <protection locked="0"/>
    </xf>
    <xf numFmtId="0" fontId="18" fillId="14" borderId="0" xfId="0" applyFont="1" applyFill="1" applyProtection="1">
      <alignment vertical="center"/>
      <protection locked="0"/>
    </xf>
    <xf numFmtId="0" fontId="4" fillId="14" borderId="43" xfId="0" applyFont="1" applyFill="1" applyBorder="1" applyProtection="1">
      <alignment vertical="center"/>
      <protection locked="0"/>
    </xf>
    <xf numFmtId="0" fontId="18" fillId="14" borderId="1" xfId="0" applyFont="1" applyFill="1" applyBorder="1" applyProtection="1">
      <alignment vertical="center"/>
      <protection locked="0"/>
    </xf>
    <xf numFmtId="0" fontId="18" fillId="14" borderId="2" xfId="0" applyFont="1" applyFill="1" applyBorder="1" applyProtection="1">
      <alignment vertical="center"/>
      <protection locked="0"/>
    </xf>
    <xf numFmtId="0" fontId="4" fillId="14" borderId="1" xfId="0" applyFont="1" applyFill="1" applyBorder="1" applyAlignment="1" applyProtection="1">
      <alignment vertical="center" shrinkToFit="1"/>
      <protection locked="0"/>
    </xf>
    <xf numFmtId="0" fontId="4" fillId="14" borderId="2" xfId="0" applyFont="1" applyFill="1" applyBorder="1" applyAlignment="1" applyProtection="1">
      <alignment vertical="center" shrinkToFit="1"/>
      <protection locked="0"/>
    </xf>
    <xf numFmtId="0" fontId="4" fillId="14" borderId="0" xfId="0" applyFont="1" applyFill="1" applyAlignment="1" applyProtection="1">
      <alignment horizontal="left" vertical="center" shrinkToFit="1"/>
      <protection locked="0"/>
    </xf>
    <xf numFmtId="0" fontId="4" fillId="14" borderId="3" xfId="0" applyFont="1" applyFill="1" applyBorder="1" applyAlignment="1" applyProtection="1">
      <alignment horizontal="left" vertical="center" shrinkToFit="1"/>
      <protection locked="0"/>
    </xf>
    <xf numFmtId="0" fontId="18" fillId="14" borderId="28" xfId="0" applyFont="1" applyFill="1" applyBorder="1" applyProtection="1">
      <alignment vertical="center"/>
      <protection locked="0"/>
    </xf>
    <xf numFmtId="0" fontId="18" fillId="14" borderId="3" xfId="0" applyFont="1" applyFill="1" applyBorder="1" applyProtection="1">
      <alignment vertical="center"/>
      <protection locked="0"/>
    </xf>
    <xf numFmtId="0" fontId="10" fillId="7" borderId="0" xfId="0" applyFont="1" applyFill="1" applyAlignment="1" applyProtection="1">
      <alignment horizontal="center" vertical="center" shrinkToFit="1"/>
      <protection locked="0"/>
    </xf>
    <xf numFmtId="0" fontId="4" fillId="14" borderId="0" xfId="0" applyFont="1" applyFill="1" applyAlignment="1" applyProtection="1">
      <alignment horizontal="right" vertical="center"/>
      <protection locked="0"/>
    </xf>
    <xf numFmtId="0" fontId="18" fillId="14" borderId="3" xfId="0" applyFont="1" applyFill="1" applyBorder="1" applyAlignment="1" applyProtection="1">
      <alignment horizontal="left" vertical="center"/>
      <protection locked="0"/>
    </xf>
    <xf numFmtId="0" fontId="18" fillId="14" borderId="28" xfId="0" applyFont="1" applyFill="1" applyBorder="1" applyAlignment="1" applyProtection="1">
      <alignment horizontal="left" vertical="center"/>
      <protection locked="0"/>
    </xf>
    <xf numFmtId="0" fontId="18" fillId="14" borderId="0" xfId="0" applyFont="1" applyFill="1" applyAlignment="1" applyProtection="1">
      <alignment horizontal="left" vertical="center"/>
      <protection locked="0"/>
    </xf>
    <xf numFmtId="0" fontId="4" fillId="14" borderId="9" xfId="0" applyFont="1" applyFill="1" applyBorder="1" applyProtection="1">
      <alignment vertical="center"/>
      <protection locked="0"/>
    </xf>
    <xf numFmtId="0" fontId="4" fillId="14" borderId="32" xfId="0" applyFont="1" applyFill="1" applyBorder="1" applyProtection="1">
      <alignment vertical="center"/>
      <protection locked="0"/>
    </xf>
    <xf numFmtId="0" fontId="4" fillId="14" borderId="31" xfId="0" applyFont="1" applyFill="1" applyBorder="1" applyProtection="1">
      <alignment vertical="center"/>
      <protection locked="0"/>
    </xf>
    <xf numFmtId="0" fontId="10" fillId="7" borderId="9" xfId="0" applyFont="1" applyFill="1" applyBorder="1" applyAlignment="1" applyProtection="1">
      <alignment horizontal="center" vertical="center"/>
      <protection locked="0"/>
    </xf>
    <xf numFmtId="0" fontId="18" fillId="14" borderId="9" xfId="0" applyFont="1" applyFill="1" applyBorder="1" applyProtection="1">
      <alignment vertical="center"/>
      <protection locked="0"/>
    </xf>
    <xf numFmtId="0" fontId="4" fillId="14" borderId="9" xfId="0" applyFont="1" applyFill="1" applyBorder="1" applyAlignment="1" applyProtection="1">
      <alignment horizontal="right" vertical="center"/>
      <protection locked="0"/>
    </xf>
    <xf numFmtId="0" fontId="10" fillId="14" borderId="31" xfId="0" applyFont="1" applyFill="1" applyBorder="1" applyAlignment="1" applyProtection="1">
      <alignment horizontal="center" vertical="center"/>
      <protection locked="0"/>
    </xf>
    <xf numFmtId="0" fontId="4" fillId="14" borderId="9" xfId="0" applyFont="1" applyFill="1" applyBorder="1" applyAlignment="1" applyProtection="1">
      <alignment horizontal="left" vertical="center" shrinkToFit="1"/>
      <protection locked="0"/>
    </xf>
    <xf numFmtId="0" fontId="4" fillId="14" borderId="32" xfId="0" applyFont="1" applyFill="1" applyBorder="1" applyAlignment="1" applyProtection="1">
      <alignment horizontal="left" vertical="center" shrinkToFit="1"/>
      <protection locked="0"/>
    </xf>
    <xf numFmtId="0" fontId="3" fillId="14" borderId="9" xfId="0" applyFont="1" applyFill="1" applyBorder="1" applyProtection="1">
      <alignment vertical="center"/>
      <protection locked="0"/>
    </xf>
    <xf numFmtId="0" fontId="4" fillId="14" borderId="23" xfId="0" applyFont="1" applyFill="1" applyBorder="1" applyProtection="1">
      <alignment vertical="center"/>
      <protection locked="0"/>
    </xf>
    <xf numFmtId="0" fontId="4" fillId="0" borderId="0" xfId="0" applyFont="1" applyAlignment="1" applyProtection="1">
      <alignment horizontal="left" vertical="center"/>
      <protection locked="0"/>
    </xf>
    <xf numFmtId="0" fontId="23" fillId="0" borderId="22" xfId="0" applyFont="1" applyBorder="1" applyProtection="1">
      <alignment vertical="center"/>
      <protection locked="0"/>
    </xf>
    <xf numFmtId="0" fontId="10" fillId="0" borderId="0" xfId="0" applyFont="1" applyAlignment="1" applyProtection="1">
      <alignment horizontal="center" vertical="center"/>
      <protection locked="0"/>
    </xf>
    <xf numFmtId="0" fontId="55"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41" fillId="0" borderId="0" xfId="0" applyFont="1" applyProtection="1">
      <alignment vertical="center"/>
      <protection locked="0"/>
    </xf>
    <xf numFmtId="0" fontId="4" fillId="0" borderId="0" xfId="0" applyFont="1" applyAlignment="1" applyProtection="1">
      <alignment horizontal="center" vertical="center" shrinkToFit="1"/>
      <protection locked="0"/>
    </xf>
    <xf numFmtId="0" fontId="4" fillId="0" borderId="43"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10" fillId="0" borderId="29" xfId="0" applyFont="1" applyBorder="1" applyAlignment="1" applyProtection="1">
      <alignment horizontal="center" vertical="center"/>
      <protection locked="0"/>
    </xf>
    <xf numFmtId="0" fontId="4" fillId="0" borderId="10" xfId="0" applyFont="1" applyBorder="1" applyAlignment="1" applyProtection="1">
      <alignment vertical="center" shrinkToFit="1"/>
      <protection locked="0"/>
    </xf>
    <xf numFmtId="0" fontId="4" fillId="0" borderId="30" xfId="0" applyFont="1" applyBorder="1" applyAlignment="1" applyProtection="1">
      <alignment vertical="center" shrinkToFit="1"/>
      <protection locked="0"/>
    </xf>
    <xf numFmtId="0" fontId="4" fillId="0" borderId="3" xfId="0" applyFont="1" applyBorder="1" applyAlignment="1" applyProtection="1">
      <alignment vertical="center" shrinkToFit="1"/>
      <protection locked="0"/>
    </xf>
    <xf numFmtId="0" fontId="10" fillId="0" borderId="59" xfId="0" applyFont="1" applyBorder="1" applyAlignment="1" applyProtection="1">
      <alignment horizontal="center" vertical="center"/>
      <protection locked="0"/>
    </xf>
    <xf numFmtId="0" fontId="54" fillId="0" borderId="57" xfId="0" applyFont="1" applyBorder="1" applyProtection="1">
      <alignment vertical="center"/>
      <protection locked="0"/>
    </xf>
    <xf numFmtId="0" fontId="10" fillId="7" borderId="57"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protection locked="0"/>
    </xf>
    <xf numFmtId="0" fontId="10" fillId="7" borderId="28" xfId="0" applyFont="1" applyFill="1" applyBorder="1" applyProtection="1">
      <alignment vertical="center"/>
      <protection locked="0"/>
    </xf>
    <xf numFmtId="0" fontId="10" fillId="7" borderId="47" xfId="0" applyFont="1" applyFill="1" applyBorder="1" applyAlignment="1" applyProtection="1">
      <alignment horizontal="center" vertical="center"/>
      <protection locked="0"/>
    </xf>
    <xf numFmtId="0" fontId="4" fillId="0" borderId="28"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41"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47" xfId="0" applyFont="1" applyBorder="1" applyProtection="1">
      <alignment vertical="center"/>
      <protection locked="0"/>
    </xf>
    <xf numFmtId="0" fontId="4" fillId="0" borderId="7"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0" xfId="0" applyFont="1" applyAlignment="1" applyProtection="1">
      <alignment horizontal="left" vertical="center"/>
      <protection locked="0"/>
    </xf>
    <xf numFmtId="0" fontId="4" fillId="0" borderId="25" xfId="0" applyFont="1" applyBorder="1" applyProtection="1">
      <alignment vertical="center"/>
      <protection locked="0"/>
    </xf>
    <xf numFmtId="0" fontId="4" fillId="0" borderId="41"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28" xfId="0" applyFont="1" applyBorder="1" applyAlignment="1" applyProtection="1">
      <alignment vertical="center" shrinkToFit="1"/>
      <protection locked="0"/>
    </xf>
    <xf numFmtId="0" fontId="4" fillId="0" borderId="63" xfId="0" applyFont="1" applyBorder="1" applyProtection="1">
      <alignment vertical="center"/>
      <protection locked="0"/>
    </xf>
    <xf numFmtId="0" fontId="10" fillId="7" borderId="7" xfId="0" applyFont="1" applyFill="1" applyBorder="1" applyAlignment="1" applyProtection="1">
      <alignment horizontal="center" vertical="center"/>
      <protection locked="0"/>
    </xf>
    <xf numFmtId="0" fontId="4" fillId="0" borderId="61" xfId="0" applyFont="1" applyBorder="1" applyProtection="1">
      <alignment vertical="center"/>
      <protection locked="0"/>
    </xf>
    <xf numFmtId="0" fontId="4" fillId="0" borderId="48" xfId="0" applyFont="1" applyBorder="1" applyAlignment="1" applyProtection="1">
      <alignment vertical="center" shrinkToFit="1"/>
      <protection locked="0"/>
    </xf>
    <xf numFmtId="0" fontId="4" fillId="0" borderId="59" xfId="0" applyFont="1" applyBorder="1" applyProtection="1">
      <alignment vertical="center"/>
      <protection locked="0"/>
    </xf>
    <xf numFmtId="0" fontId="4" fillId="0" borderId="62" xfId="0" applyFont="1" applyBorder="1" applyProtection="1">
      <alignment vertical="center"/>
      <protection locked="0"/>
    </xf>
    <xf numFmtId="0" fontId="41" fillId="0" borderId="1" xfId="0" applyFont="1" applyBorder="1" applyProtection="1">
      <alignment vertical="center"/>
      <protection locked="0"/>
    </xf>
    <xf numFmtId="0" fontId="10" fillId="0" borderId="0" xfId="0" applyFont="1" applyAlignment="1" applyProtection="1">
      <alignment horizontal="right" vertical="center"/>
      <protection locked="0"/>
    </xf>
    <xf numFmtId="0" fontId="41" fillId="0" borderId="10" xfId="0" applyFont="1" applyBorder="1" applyProtection="1">
      <alignment vertical="center"/>
      <protection locked="0"/>
    </xf>
    <xf numFmtId="0" fontId="4" fillId="0" borderId="10" xfId="0" applyFont="1" applyBorder="1" applyAlignment="1" applyProtection="1">
      <alignment horizontal="left" vertical="center"/>
      <protection locked="0"/>
    </xf>
    <xf numFmtId="0" fontId="4" fillId="0" borderId="30" xfId="0" applyFont="1" applyBorder="1" applyAlignment="1" applyProtection="1">
      <alignment horizontal="left" vertical="center"/>
      <protection locked="0"/>
    </xf>
    <xf numFmtId="0" fontId="4" fillId="0" borderId="41"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0" borderId="2" xfId="0" applyFont="1" applyBorder="1" applyAlignment="1" applyProtection="1">
      <alignment horizontal="left" vertical="center"/>
      <protection locked="0"/>
    </xf>
    <xf numFmtId="0" fontId="4" fillId="0" borderId="1" xfId="0" applyFont="1" applyBorder="1" applyAlignment="1" applyProtection="1">
      <alignment vertical="center" shrinkToFit="1"/>
      <protection locked="0"/>
    </xf>
    <xf numFmtId="0" fontId="4" fillId="0" borderId="31" xfId="0" applyFont="1" applyBorder="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9" xfId="0" applyFont="1" applyBorder="1" applyAlignment="1" applyProtection="1">
      <alignment vertical="center" shrinkToFit="1"/>
      <protection locked="0"/>
    </xf>
    <xf numFmtId="0" fontId="3" fillId="0" borderId="21" xfId="0" applyFont="1" applyBorder="1" applyProtection="1">
      <alignment vertical="center"/>
      <protection locked="0"/>
    </xf>
    <xf numFmtId="0" fontId="5" fillId="0" borderId="0" xfId="0" applyFont="1" applyAlignment="1" applyProtection="1">
      <protection locked="0"/>
    </xf>
    <xf numFmtId="0" fontId="5" fillId="0" borderId="4" xfId="0" applyFont="1" applyBorder="1" applyAlignment="1" applyProtection="1">
      <protection locked="0"/>
    </xf>
    <xf numFmtId="0" fontId="7" fillId="0" borderId="26" xfId="0" applyFont="1" applyBorder="1" applyAlignment="1" applyProtection="1">
      <alignment vertical="top" textRotation="255"/>
      <protection locked="0"/>
    </xf>
    <xf numFmtId="0" fontId="4" fillId="0" borderId="57" xfId="0" applyFont="1" applyBorder="1" applyAlignment="1" applyProtection="1">
      <alignment vertical="center" shrinkToFit="1"/>
      <protection locked="0"/>
    </xf>
    <xf numFmtId="0" fontId="10" fillId="7" borderId="59" xfId="0" applyFont="1" applyFill="1" applyBorder="1" applyAlignment="1" applyProtection="1">
      <alignment horizontal="center" vertical="center"/>
      <protection locked="0"/>
    </xf>
    <xf numFmtId="0" fontId="42" fillId="0" borderId="57" xfId="0" applyFont="1" applyBorder="1" applyProtection="1">
      <alignment vertical="center"/>
      <protection locked="0"/>
    </xf>
    <xf numFmtId="0" fontId="42" fillId="0" borderId="58" xfId="0" applyFont="1" applyBorder="1" applyProtection="1">
      <alignment vertical="center"/>
      <protection locked="0"/>
    </xf>
    <xf numFmtId="0" fontId="18" fillId="0" borderId="4" xfId="0" applyFont="1" applyBorder="1" applyProtection="1">
      <alignment vertical="center"/>
      <protection locked="0"/>
    </xf>
    <xf numFmtId="0" fontId="3" fillId="0" borderId="58" xfId="0" applyFont="1" applyBorder="1" applyProtection="1">
      <alignment vertical="center"/>
      <protection locked="0"/>
    </xf>
    <xf numFmtId="0" fontId="10" fillId="7" borderId="62" xfId="0" applyFont="1" applyFill="1" applyBorder="1" applyAlignment="1" applyProtection="1">
      <alignment horizontal="center" vertical="center"/>
      <protection locked="0"/>
    </xf>
    <xf numFmtId="0" fontId="3" fillId="0" borderId="66" xfId="0" applyFont="1" applyBorder="1" applyProtection="1">
      <alignment vertical="center"/>
      <protection locked="0"/>
    </xf>
    <xf numFmtId="0" fontId="5" fillId="0" borderId="39" xfId="0" applyFont="1" applyBorder="1" applyProtection="1">
      <alignment vertical="center"/>
      <protection locked="0"/>
    </xf>
    <xf numFmtId="0" fontId="3" fillId="0" borderId="40" xfId="0" applyFont="1" applyBorder="1" applyProtection="1">
      <alignment vertical="center"/>
      <protection locked="0"/>
    </xf>
    <xf numFmtId="0" fontId="10" fillId="7" borderId="68" xfId="0" applyFont="1" applyFill="1" applyBorder="1" applyAlignment="1" applyProtection="1">
      <alignment horizontal="center" vertical="center"/>
      <protection locked="0"/>
    </xf>
    <xf numFmtId="0" fontId="4" fillId="0" borderId="68" xfId="0" applyFont="1" applyBorder="1" applyProtection="1">
      <alignment vertical="center"/>
      <protection locked="0"/>
    </xf>
    <xf numFmtId="0" fontId="3" fillId="0" borderId="69" xfId="0" applyFont="1" applyBorder="1" applyProtection="1">
      <alignment vertical="center"/>
      <protection locked="0"/>
    </xf>
    <xf numFmtId="0" fontId="4" fillId="0" borderId="45" xfId="0" applyFont="1" applyBorder="1" applyAlignment="1" applyProtection="1">
      <alignment horizontal="center" vertical="center" shrinkToFit="1"/>
      <protection locked="0"/>
    </xf>
    <xf numFmtId="0" fontId="18" fillId="0" borderId="36" xfId="0" applyFont="1" applyBorder="1" applyProtection="1">
      <alignment vertical="center"/>
      <protection locked="0"/>
    </xf>
    <xf numFmtId="0" fontId="18" fillId="0" borderId="9" xfId="0" applyFont="1" applyBorder="1" applyProtection="1">
      <alignment vertical="center"/>
      <protection locked="0"/>
    </xf>
    <xf numFmtId="0" fontId="10" fillId="7" borderId="95" xfId="0" applyFont="1" applyFill="1" applyBorder="1" applyAlignment="1" applyProtection="1">
      <alignment horizontal="center" vertical="center"/>
      <protection locked="0"/>
    </xf>
    <xf numFmtId="0" fontId="10" fillId="7" borderId="96" xfId="0" applyFont="1" applyFill="1" applyBorder="1" applyAlignment="1" applyProtection="1">
      <alignment horizontal="center" vertical="center"/>
      <protection locked="0"/>
    </xf>
    <xf numFmtId="0" fontId="4" fillId="0" borderId="116" xfId="0" applyFont="1" applyBorder="1" applyAlignment="1" applyProtection="1">
      <alignment vertical="center" shrinkToFit="1"/>
      <protection locked="0"/>
    </xf>
    <xf numFmtId="0" fontId="4" fillId="0" borderId="58" xfId="0" applyFont="1" applyBorder="1" applyAlignment="1" applyProtection="1">
      <alignment vertical="center" shrinkToFit="1"/>
      <protection locked="0"/>
    </xf>
    <xf numFmtId="0" fontId="10" fillId="7" borderId="67" xfId="0" applyFont="1" applyFill="1" applyBorder="1" applyAlignment="1" applyProtection="1">
      <alignment horizontal="center" vertical="center" shrinkToFit="1"/>
      <protection locked="0"/>
    </xf>
    <xf numFmtId="0" fontId="4" fillId="0" borderId="69" xfId="0" applyFont="1" applyBorder="1" applyAlignment="1" applyProtection="1">
      <alignment vertical="center" shrinkToFit="1"/>
      <protection locked="0"/>
    </xf>
    <xf numFmtId="0" fontId="23" fillId="2" borderId="0" xfId="0" applyFont="1" applyFill="1" applyProtection="1">
      <alignment vertical="center"/>
      <protection locked="0"/>
    </xf>
    <xf numFmtId="0" fontId="4" fillId="0" borderId="45" xfId="0" applyFont="1" applyBorder="1" applyProtection="1">
      <alignment vertical="center"/>
      <protection locked="0"/>
    </xf>
    <xf numFmtId="0" fontId="0" fillId="0" borderId="10" xfId="0" applyBorder="1" applyProtection="1">
      <alignment vertical="center"/>
      <protection locked="0"/>
    </xf>
    <xf numFmtId="0" fontId="4" fillId="0" borderId="46" xfId="0" applyFont="1" applyBorder="1" applyProtection="1">
      <alignment vertical="center"/>
      <protection locked="0"/>
    </xf>
    <xf numFmtId="0" fontId="4" fillId="0" borderId="9"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0" fillId="0" borderId="9" xfId="0" applyBorder="1" applyProtection="1">
      <alignment vertical="center"/>
      <protection locked="0"/>
    </xf>
    <xf numFmtId="0" fontId="4" fillId="0" borderId="19" xfId="0" applyFont="1" applyBorder="1" applyProtection="1">
      <alignment vertical="center"/>
      <protection locked="0"/>
    </xf>
    <xf numFmtId="0" fontId="4" fillId="0" borderId="33" xfId="0" applyFont="1" applyBorder="1" applyProtection="1">
      <alignment vertical="center"/>
      <protection locked="0"/>
    </xf>
    <xf numFmtId="0" fontId="0" fillId="0" borderId="1" xfId="0" applyBorder="1" applyProtection="1">
      <alignment vertical="center"/>
      <protection locked="0"/>
    </xf>
    <xf numFmtId="0" fontId="0" fillId="0" borderId="2" xfId="0" applyBorder="1" applyProtection="1">
      <alignment vertical="center"/>
      <protection locked="0"/>
    </xf>
    <xf numFmtId="0" fontId="0" fillId="0" borderId="5" xfId="0" applyBorder="1" applyProtection="1">
      <alignment vertical="center"/>
      <protection locked="0"/>
    </xf>
    <xf numFmtId="0" fontId="4" fillId="0" borderId="5" xfId="0" applyFont="1" applyBorder="1" applyAlignment="1" applyProtection="1">
      <alignment horizontal="right" vertical="center"/>
      <protection locked="0"/>
    </xf>
    <xf numFmtId="0" fontId="4" fillId="0" borderId="43"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37" fillId="0" borderId="0" xfId="0" applyFont="1" applyAlignment="1" applyProtection="1">
      <alignment vertical="top"/>
      <protection locked="0"/>
    </xf>
    <xf numFmtId="0" fontId="18" fillId="0" borderId="29" xfId="0" applyFont="1" applyBorder="1" applyProtection="1">
      <alignment vertical="center"/>
      <protection locked="0"/>
    </xf>
    <xf numFmtId="0" fontId="18" fillId="0" borderId="10" xfId="0" applyFont="1" applyBorder="1" applyProtection="1">
      <alignment vertical="center"/>
      <protection locked="0"/>
    </xf>
    <xf numFmtId="0" fontId="10" fillId="7" borderId="50" xfId="0" applyFont="1" applyFill="1" applyBorder="1" applyAlignment="1" applyProtection="1">
      <alignment horizontal="center" vertical="center"/>
      <protection locked="0"/>
    </xf>
    <xf numFmtId="0" fontId="4" fillId="0" borderId="105" xfId="0" applyFont="1" applyBorder="1" applyProtection="1">
      <alignment vertical="center"/>
      <protection locked="0"/>
    </xf>
    <xf numFmtId="0" fontId="3" fillId="0" borderId="64" xfId="0" applyFont="1" applyBorder="1" applyProtection="1">
      <alignment vertical="center"/>
      <protection locked="0"/>
    </xf>
    <xf numFmtId="0" fontId="10" fillId="7" borderId="52" xfId="0" applyFont="1" applyFill="1" applyBorder="1" applyAlignment="1" applyProtection="1">
      <alignment horizontal="center" vertical="center"/>
      <protection locked="0"/>
    </xf>
    <xf numFmtId="0" fontId="4" fillId="0" borderId="106" xfId="0" applyFont="1" applyBorder="1" applyProtection="1">
      <alignment vertical="center"/>
      <protection locked="0"/>
    </xf>
    <xf numFmtId="0" fontId="4" fillId="0" borderId="64" xfId="0" applyFont="1" applyBorder="1" applyProtection="1">
      <alignment vertical="center"/>
      <protection locked="0"/>
    </xf>
    <xf numFmtId="0" fontId="10" fillId="0" borderId="52" xfId="0" applyFont="1" applyBorder="1" applyAlignment="1" applyProtection="1">
      <alignment horizontal="center" vertical="center"/>
      <protection locked="0"/>
    </xf>
    <xf numFmtId="0" fontId="18" fillId="0" borderId="38" xfId="0" applyFont="1" applyBorder="1" applyProtection="1">
      <alignment vertical="center"/>
      <protection locked="0"/>
    </xf>
    <xf numFmtId="0" fontId="18" fillId="0" borderId="39" xfId="0" applyFont="1" applyBorder="1" applyProtection="1">
      <alignment vertical="center"/>
      <protection locked="0"/>
    </xf>
    <xf numFmtId="0" fontId="10" fillId="7" borderId="51" xfId="0" applyFont="1" applyFill="1" applyBorder="1" applyAlignment="1" applyProtection="1">
      <alignment horizontal="center" vertical="center"/>
      <protection locked="0"/>
    </xf>
    <xf numFmtId="0" fontId="4" fillId="0" borderId="107" xfId="0" applyFont="1" applyBorder="1" applyProtection="1">
      <alignment vertical="center"/>
      <protection locked="0"/>
    </xf>
    <xf numFmtId="0" fontId="4" fillId="0" borderId="87" xfId="0" applyFont="1" applyBorder="1" applyProtection="1">
      <alignment vertical="center"/>
      <protection locked="0"/>
    </xf>
    <xf numFmtId="0" fontId="18" fillId="0" borderId="35" xfId="0" applyFont="1" applyBorder="1" applyProtection="1">
      <alignment vertical="center"/>
      <protection locked="0"/>
    </xf>
    <xf numFmtId="0" fontId="10" fillId="7" borderId="54" xfId="0" applyFont="1" applyFill="1" applyBorder="1" applyAlignment="1" applyProtection="1">
      <alignment horizontal="center" vertical="center"/>
      <protection locked="0"/>
    </xf>
    <xf numFmtId="0" fontId="4" fillId="0" borderId="108" xfId="0" applyFont="1" applyBorder="1" applyProtection="1">
      <alignment vertical="center"/>
      <protection locked="0"/>
    </xf>
    <xf numFmtId="0" fontId="4" fillId="0" borderId="88" xfId="0" applyFont="1" applyBorder="1" applyProtection="1">
      <alignment vertical="center"/>
      <protection locked="0"/>
    </xf>
    <xf numFmtId="0" fontId="4" fillId="0" borderId="113" xfId="0" applyFont="1" applyBorder="1" applyProtection="1">
      <alignment vertical="center"/>
      <protection locked="0"/>
    </xf>
    <xf numFmtId="0" fontId="10" fillId="0" borderId="54" xfId="0" applyFont="1" applyBorder="1" applyAlignment="1" applyProtection="1">
      <alignment horizontal="center" vertical="center"/>
      <protection locked="0"/>
    </xf>
    <xf numFmtId="0" fontId="4" fillId="0" borderId="36" xfId="0" applyFont="1" applyBorder="1" applyAlignment="1" applyProtection="1">
      <alignment horizontal="left" vertical="center" shrinkToFit="1"/>
      <protection locked="0"/>
    </xf>
    <xf numFmtId="0" fontId="10" fillId="0" borderId="109" xfId="0" applyFont="1" applyBorder="1" applyAlignment="1" applyProtection="1">
      <alignment horizontal="center" vertical="center"/>
      <protection locked="0"/>
    </xf>
    <xf numFmtId="0" fontId="4" fillId="0" borderId="110" xfId="0" applyFont="1" applyBorder="1" applyProtection="1">
      <alignment vertical="center"/>
      <protection locked="0"/>
    </xf>
    <xf numFmtId="0" fontId="4" fillId="0" borderId="71" xfId="0" applyFont="1" applyBorder="1" applyProtection="1">
      <alignment vertical="center"/>
      <protection locked="0"/>
    </xf>
    <xf numFmtId="0" fontId="4" fillId="0" borderId="71" xfId="0" applyFont="1" applyBorder="1" applyAlignment="1" applyProtection="1">
      <alignment horizontal="left" vertical="center"/>
      <protection locked="0"/>
    </xf>
    <xf numFmtId="0" fontId="4" fillId="0" borderId="72" xfId="0" applyFont="1" applyBorder="1" applyProtection="1">
      <alignment vertical="center"/>
      <protection locked="0"/>
    </xf>
    <xf numFmtId="0" fontId="37" fillId="0" borderId="9" xfId="0" applyFont="1" applyBorder="1" applyAlignment="1" applyProtection="1">
      <alignment vertical="top"/>
      <protection locked="0"/>
    </xf>
    <xf numFmtId="0" fontId="3" fillId="0" borderId="46" xfId="0" applyFont="1" applyBorder="1" applyProtection="1">
      <alignment vertical="center"/>
      <protection locked="0"/>
    </xf>
    <xf numFmtId="0" fontId="3" fillId="6" borderId="0" xfId="0" applyFont="1" applyFill="1">
      <alignment vertical="center"/>
    </xf>
    <xf numFmtId="0" fontId="10" fillId="4" borderId="0" xfId="0" applyFont="1" applyFill="1">
      <alignment vertical="center"/>
    </xf>
    <xf numFmtId="0" fontId="3" fillId="4" borderId="0" xfId="0" applyFont="1" applyFill="1">
      <alignment vertical="center"/>
    </xf>
    <xf numFmtId="0" fontId="45" fillId="9" borderId="0" xfId="0" applyFont="1" applyFill="1">
      <alignment vertical="center"/>
    </xf>
    <xf numFmtId="0" fontId="51" fillId="4" borderId="0" xfId="0" applyFont="1" applyFill="1">
      <alignment vertical="center"/>
    </xf>
    <xf numFmtId="0" fontId="46" fillId="4" borderId="101" xfId="0" applyFont="1" applyFill="1" applyBorder="1">
      <alignment vertical="center"/>
    </xf>
    <xf numFmtId="0" fontId="46" fillId="6" borderId="101" xfId="0" applyFont="1" applyFill="1" applyBorder="1">
      <alignment vertical="center"/>
    </xf>
    <xf numFmtId="0" fontId="45" fillId="6" borderId="0" xfId="0" applyFont="1" applyFill="1">
      <alignment vertical="center"/>
    </xf>
    <xf numFmtId="0" fontId="46" fillId="6" borderId="0" xfId="0" applyFont="1" applyFill="1">
      <alignment vertical="center"/>
    </xf>
    <xf numFmtId="0" fontId="45" fillId="4" borderId="0" xfId="0" applyFont="1" applyFill="1">
      <alignment vertical="center"/>
    </xf>
    <xf numFmtId="0" fontId="4" fillId="9" borderId="0" xfId="0" applyFont="1" applyFill="1">
      <alignment vertical="center"/>
    </xf>
    <xf numFmtId="0" fontId="4" fillId="6" borderId="0" xfId="0" applyFont="1" applyFill="1">
      <alignment vertical="center"/>
    </xf>
    <xf numFmtId="0" fontId="46" fillId="4" borderId="0" xfId="0" applyFont="1" applyFill="1">
      <alignment vertical="center"/>
    </xf>
    <xf numFmtId="0" fontId="51" fillId="4" borderId="0" xfId="0" applyFont="1" applyFill="1" applyAlignment="1">
      <alignment vertical="center" shrinkToFit="1"/>
    </xf>
    <xf numFmtId="178" fontId="46" fillId="4" borderId="101" xfId="0" applyNumberFormat="1" applyFont="1" applyFill="1" applyBorder="1" applyAlignment="1">
      <alignment vertical="center" shrinkToFit="1"/>
    </xf>
    <xf numFmtId="0" fontId="10" fillId="9" borderId="0" xfId="0" applyFont="1" applyFill="1">
      <alignment vertical="center"/>
    </xf>
    <xf numFmtId="0" fontId="46" fillId="6" borderId="102" xfId="0" applyFont="1" applyFill="1" applyBorder="1">
      <alignment vertical="center"/>
    </xf>
    <xf numFmtId="0" fontId="46" fillId="6" borderId="103" xfId="0" applyFont="1" applyFill="1" applyBorder="1">
      <alignment vertical="center"/>
    </xf>
    <xf numFmtId="0" fontId="46" fillId="6" borderId="104" xfId="0" applyFont="1" applyFill="1" applyBorder="1">
      <alignment vertical="center"/>
    </xf>
    <xf numFmtId="0" fontId="5" fillId="0" borderId="0" xfId="0" applyFont="1" applyAlignment="1">
      <alignment vertical="center" shrinkToFit="1"/>
    </xf>
    <xf numFmtId="0" fontId="45" fillId="9" borderId="0" xfId="0" applyFont="1" applyFill="1" applyAlignment="1">
      <alignment vertical="center" wrapText="1"/>
    </xf>
    <xf numFmtId="0" fontId="46" fillId="6" borderId="12" xfId="0" applyFont="1" applyFill="1" applyBorder="1">
      <alignment vertical="center"/>
    </xf>
    <xf numFmtId="0" fontId="46" fillId="6" borderId="13" xfId="0" applyFont="1" applyFill="1" applyBorder="1">
      <alignment vertical="center"/>
    </xf>
    <xf numFmtId="0" fontId="46" fillId="6" borderId="14" xfId="0" applyFont="1" applyFill="1" applyBorder="1">
      <alignment vertical="center"/>
    </xf>
    <xf numFmtId="0" fontId="46" fillId="6" borderId="15"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8" xfId="0" applyFont="1" applyFill="1" applyBorder="1">
      <alignment vertical="center"/>
    </xf>
    <xf numFmtId="0" fontId="46" fillId="6" borderId="19" xfId="0" applyFont="1" applyFill="1" applyBorder="1">
      <alignment vertical="center"/>
    </xf>
    <xf numFmtId="0" fontId="46" fillId="6" borderId="20" xfId="0" applyFont="1" applyFill="1" applyBorder="1">
      <alignment vertical="center"/>
    </xf>
    <xf numFmtId="0" fontId="0" fillId="6" borderId="0" xfId="0" applyFill="1">
      <alignment vertical="center"/>
    </xf>
    <xf numFmtId="56" fontId="23" fillId="0" borderId="0" xfId="0" quotePrefix="1" applyNumberFormat="1" applyFont="1" applyAlignment="1">
      <alignment horizontal="left" vertical="center"/>
    </xf>
    <xf numFmtId="0" fontId="7" fillId="4" borderId="16" xfId="0" applyFont="1" applyFill="1" applyBorder="1">
      <alignment vertical="center"/>
    </xf>
    <xf numFmtId="0" fontId="46" fillId="4" borderId="16" xfId="0" applyFont="1" applyFill="1" applyBorder="1" applyAlignment="1">
      <alignment vertical="center" shrinkToFit="1"/>
    </xf>
    <xf numFmtId="0" fontId="17" fillId="0" borderId="0" xfId="0" applyFont="1" applyAlignment="1" applyProtection="1">
      <alignment horizontal="right" vertical="center"/>
      <protection locked="0"/>
    </xf>
    <xf numFmtId="0" fontId="10" fillId="2" borderId="0" xfId="0" applyFont="1" applyFill="1" applyProtection="1">
      <alignment vertical="center"/>
      <protection locked="0"/>
    </xf>
    <xf numFmtId="0" fontId="45" fillId="0" borderId="0" xfId="0" applyFont="1" applyProtection="1">
      <alignment vertical="center"/>
      <protection locked="0"/>
    </xf>
    <xf numFmtId="0" fontId="23" fillId="3" borderId="0" xfId="0" applyFont="1" applyFill="1" applyProtection="1">
      <alignment vertical="center"/>
      <protection locked="0"/>
    </xf>
    <xf numFmtId="0" fontId="44" fillId="0" borderId="0" xfId="0" applyFont="1" applyProtection="1">
      <alignment vertical="center"/>
      <protection locked="0"/>
    </xf>
    <xf numFmtId="0" fontId="39" fillId="0" borderId="43" xfId="0" applyFont="1" applyBorder="1" applyProtection="1">
      <alignment vertical="center"/>
      <protection locked="0"/>
    </xf>
    <xf numFmtId="0" fontId="39" fillId="0" borderId="1" xfId="0" applyFont="1" applyBorder="1" applyProtection="1">
      <alignment vertical="center"/>
      <protection locked="0"/>
    </xf>
    <xf numFmtId="0" fontId="39" fillId="0" borderId="2" xfId="0" applyFont="1" applyBorder="1" applyProtection="1">
      <alignment vertical="center"/>
      <protection locked="0"/>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8" xfId="0" applyFont="1" applyBorder="1" applyProtection="1">
      <alignment vertical="center"/>
      <protection locked="0"/>
    </xf>
    <xf numFmtId="0" fontId="39" fillId="0" borderId="41" xfId="0" applyFont="1" applyBorder="1" applyProtection="1">
      <alignment vertical="center"/>
      <protection locked="0"/>
    </xf>
    <xf numFmtId="0" fontId="39" fillId="0" borderId="4" xfId="0" applyFont="1" applyBorder="1" applyProtection="1">
      <alignment vertical="center"/>
      <protection locked="0"/>
    </xf>
    <xf numFmtId="0" fontId="10" fillId="2" borderId="0" xfId="0" applyFont="1" applyFill="1" applyAlignment="1" applyProtection="1">
      <alignment vertical="top"/>
      <protection locked="0"/>
    </xf>
    <xf numFmtId="0" fontId="34" fillId="0" borderId="0" xfId="0" applyFont="1" applyProtection="1">
      <alignment vertical="center"/>
      <protection locked="0"/>
    </xf>
    <xf numFmtId="0" fontId="34" fillId="0" borderId="0" xfId="0" applyFont="1" applyAlignment="1" applyProtection="1">
      <alignment horizontal="right" vertical="center"/>
      <protection locked="0"/>
    </xf>
    <xf numFmtId="0" fontId="10" fillId="0" borderId="10" xfId="0" applyFont="1" applyBorder="1" applyProtection="1">
      <alignment vertical="center"/>
      <protection locked="0"/>
    </xf>
    <xf numFmtId="0" fontId="10" fillId="0" borderId="77" xfId="0" applyFont="1" applyBorder="1" applyProtection="1">
      <alignment vertical="center"/>
      <protection locked="0"/>
    </xf>
    <xf numFmtId="0" fontId="10" fillId="0" borderId="7" xfId="0" applyFont="1" applyBorder="1" applyProtection="1">
      <alignment vertical="center"/>
      <protection locked="0"/>
    </xf>
    <xf numFmtId="0" fontId="23" fillId="0" borderId="43"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4" fillId="0" borderId="24" xfId="0" applyFont="1" applyBorder="1" applyProtection="1">
      <alignment vertical="center"/>
      <protection locked="0"/>
    </xf>
    <xf numFmtId="0" fontId="3" fillId="0" borderId="34" xfId="0" applyFont="1" applyBorder="1" applyProtection="1">
      <alignment vertical="center"/>
      <protection locked="0"/>
    </xf>
    <xf numFmtId="0" fontId="23" fillId="0" borderId="28" xfId="0" applyFont="1" applyBorder="1" applyAlignment="1" applyProtection="1">
      <alignment horizontal="center" vertical="center"/>
      <protection locked="0"/>
    </xf>
    <xf numFmtId="0" fontId="23" fillId="3" borderId="1"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protection locked="0"/>
    </xf>
    <xf numFmtId="0" fontId="23" fillId="3" borderId="28" xfId="0" applyFont="1" applyFill="1" applyBorder="1" applyAlignment="1" applyProtection="1">
      <alignment horizontal="center" vertical="center"/>
      <protection locked="0"/>
    </xf>
    <xf numFmtId="0" fontId="18" fillId="0" borderId="5" xfId="0" applyFont="1" applyBorder="1" applyProtection="1">
      <alignment vertical="center"/>
      <protection locked="0"/>
    </xf>
    <xf numFmtId="0" fontId="23" fillId="3" borderId="41" xfId="0" applyFont="1" applyFill="1" applyBorder="1" applyAlignment="1" applyProtection="1">
      <alignment horizontal="center" vertical="center"/>
      <protection locked="0"/>
    </xf>
    <xf numFmtId="0" fontId="23" fillId="3" borderId="4" xfId="0" applyFont="1" applyFill="1" applyBorder="1" applyAlignment="1" applyProtection="1">
      <alignment horizontal="center" vertical="center"/>
      <protection locked="0"/>
    </xf>
    <xf numFmtId="0" fontId="4" fillId="0" borderId="81" xfId="0" applyFont="1" applyBorder="1" applyProtection="1">
      <alignment vertical="center"/>
      <protection locked="0"/>
    </xf>
    <xf numFmtId="0" fontId="4" fillId="0" borderId="11" xfId="0" applyFont="1" applyBorder="1" applyProtection="1">
      <alignment vertical="center"/>
      <protection locked="0"/>
    </xf>
    <xf numFmtId="0" fontId="4" fillId="0" borderId="93" xfId="0" applyFont="1" applyBorder="1" applyProtection="1">
      <alignment vertical="center"/>
      <protection locked="0"/>
    </xf>
    <xf numFmtId="0" fontId="23" fillId="3" borderId="6" xfId="0" applyFont="1" applyFill="1" applyBorder="1" applyAlignment="1" applyProtection="1">
      <alignment horizontal="center" vertical="center"/>
      <protection locked="0"/>
    </xf>
    <xf numFmtId="0" fontId="23" fillId="3" borderId="7" xfId="0" applyFont="1" applyFill="1" applyBorder="1" applyAlignment="1" applyProtection="1">
      <alignment horizontal="center" vertical="center"/>
      <protection locked="0"/>
    </xf>
    <xf numFmtId="0" fontId="23" fillId="3" borderId="29" xfId="0" applyFont="1" applyFill="1" applyBorder="1" applyAlignment="1" applyProtection="1">
      <alignment horizontal="center" vertical="center"/>
      <protection locked="0"/>
    </xf>
    <xf numFmtId="0" fontId="23" fillId="0" borderId="41" xfId="0" applyFont="1" applyBorder="1" applyProtection="1">
      <alignment vertical="center"/>
      <protection locked="0"/>
    </xf>
    <xf numFmtId="0" fontId="23" fillId="0" borderId="28" xfId="0" applyFont="1" applyBorder="1" applyProtection="1">
      <alignment vertical="center"/>
      <protection locked="0"/>
    </xf>
    <xf numFmtId="0" fontId="44" fillId="3" borderId="0" xfId="0" applyFont="1" applyFill="1" applyAlignment="1" applyProtection="1">
      <alignment horizontal="center" vertical="center"/>
      <protection locked="0"/>
    </xf>
    <xf numFmtId="0" fontId="4" fillId="0" borderId="70" xfId="0" applyFont="1" applyBorder="1" applyProtection="1">
      <alignment vertical="center"/>
      <protection locked="0"/>
    </xf>
    <xf numFmtId="0" fontId="4" fillId="0" borderId="73" xfId="0" applyFont="1" applyBorder="1" applyProtection="1">
      <alignment vertical="center"/>
      <protection locked="0"/>
    </xf>
    <xf numFmtId="0" fontId="4" fillId="0" borderId="74" xfId="0" applyFont="1" applyBorder="1" applyProtection="1">
      <alignment vertical="center"/>
      <protection locked="0"/>
    </xf>
    <xf numFmtId="0" fontId="23" fillId="3" borderId="73" xfId="0" applyFont="1" applyFill="1" applyBorder="1" applyAlignment="1" applyProtection="1">
      <alignment horizontal="center" vertical="center"/>
      <protection locked="0"/>
    </xf>
    <xf numFmtId="0" fontId="23" fillId="0" borderId="71" xfId="0" applyFont="1" applyBorder="1" applyAlignment="1" applyProtection="1">
      <alignment horizontal="center" vertical="center"/>
      <protection locked="0"/>
    </xf>
    <xf numFmtId="0" fontId="23" fillId="0" borderId="3" xfId="0" applyFont="1" applyBorder="1" applyProtection="1">
      <alignment vertical="center"/>
      <protection locked="0"/>
    </xf>
    <xf numFmtId="0" fontId="23" fillId="0" borderId="6" xfId="0" applyFont="1" applyBorder="1" applyProtection="1">
      <alignment vertical="center"/>
      <protection locked="0"/>
    </xf>
    <xf numFmtId="0" fontId="23" fillId="0" borderId="8" xfId="0" applyFont="1" applyBorder="1" applyProtection="1">
      <alignment vertical="center"/>
      <protection locked="0"/>
    </xf>
    <xf numFmtId="0" fontId="23" fillId="0" borderId="5" xfId="0" applyFont="1" applyBorder="1" applyProtection="1">
      <alignment vertical="center"/>
      <protection locked="0"/>
    </xf>
    <xf numFmtId="0" fontId="10" fillId="0" borderId="0" xfId="0" quotePrefix="1" applyFont="1" applyProtection="1">
      <alignment vertical="center"/>
      <protection locked="0"/>
    </xf>
    <xf numFmtId="0" fontId="23" fillId="0" borderId="43" xfId="0" applyFont="1" applyBorder="1" applyProtection="1">
      <alignment vertical="center"/>
      <protection locked="0"/>
    </xf>
    <xf numFmtId="0" fontId="10" fillId="0" borderId="0" xfId="0" applyFont="1" applyAlignment="1" applyProtection="1">
      <alignment vertical="center" shrinkToFit="1"/>
      <protection locked="0"/>
    </xf>
    <xf numFmtId="0" fontId="10" fillId="0" borderId="6" xfId="0" applyFont="1" applyBorder="1" applyProtection="1">
      <alignment vertical="center"/>
      <protection locked="0"/>
    </xf>
    <xf numFmtId="0" fontId="10" fillId="0" borderId="8" xfId="0" applyFont="1" applyBorder="1" applyProtection="1">
      <alignment vertical="center"/>
      <protection locked="0"/>
    </xf>
    <xf numFmtId="0" fontId="3" fillId="3" borderId="4" xfId="0" applyFont="1" applyFill="1" applyBorder="1" applyAlignment="1" applyProtection="1">
      <alignment horizontal="center" vertical="center"/>
      <protection locked="0"/>
    </xf>
    <xf numFmtId="0" fontId="10" fillId="0" borderId="0" xfId="0" applyFont="1" applyAlignment="1" applyProtection="1">
      <protection locked="0"/>
    </xf>
    <xf numFmtId="0" fontId="10" fillId="0" borderId="0" xfId="0" applyFont="1" applyAlignment="1" applyProtection="1">
      <alignment horizontal="left"/>
      <protection locked="0"/>
    </xf>
    <xf numFmtId="0" fontId="4" fillId="0" borderId="65" xfId="0" applyFont="1" applyBorder="1" applyProtection="1">
      <alignment vertical="center"/>
      <protection locked="0"/>
    </xf>
    <xf numFmtId="0" fontId="4" fillId="0" borderId="66" xfId="0" applyFont="1" applyBorder="1" applyProtection="1">
      <alignment vertical="center"/>
      <protection locked="0"/>
    </xf>
    <xf numFmtId="0" fontId="3" fillId="0" borderId="0" xfId="0" applyFont="1" applyAlignment="1" applyProtection="1">
      <alignment vertical="center" wrapText="1"/>
      <protection locked="0"/>
    </xf>
    <xf numFmtId="0" fontId="10" fillId="6" borderId="0" xfId="0" applyFont="1" applyFill="1">
      <alignment vertical="center"/>
    </xf>
    <xf numFmtId="0" fontId="10" fillId="9" borderId="0" xfId="0" applyFont="1" applyFill="1" applyAlignment="1">
      <alignment horizontal="center" vertical="center"/>
    </xf>
    <xf numFmtId="0" fontId="10" fillId="6" borderId="0" xfId="0" applyFont="1" applyFill="1" applyAlignment="1">
      <alignment vertical="top"/>
    </xf>
    <xf numFmtId="0" fontId="32" fillId="0" borderId="0" xfId="1" applyFont="1" applyAlignment="1" applyProtection="1">
      <alignment vertical="center"/>
      <protection locked="0"/>
    </xf>
    <xf numFmtId="0" fontId="44" fillId="0" borderId="0" xfId="1" applyFont="1" applyAlignment="1" applyProtection="1">
      <alignment vertical="center"/>
      <protection locked="0"/>
    </xf>
    <xf numFmtId="0" fontId="7" fillId="0" borderId="10" xfId="0" applyFont="1" applyBorder="1" applyProtection="1">
      <alignment vertical="center"/>
      <protection locked="0"/>
    </xf>
    <xf numFmtId="0" fontId="7" fillId="0" borderId="21" xfId="0" applyFont="1" applyBorder="1" applyProtection="1">
      <alignment vertical="center"/>
      <protection locked="0"/>
    </xf>
    <xf numFmtId="0" fontId="7" fillId="0" borderId="9" xfId="0" applyFont="1" applyBorder="1" applyProtection="1">
      <alignment vertical="center"/>
      <protection locked="0"/>
    </xf>
    <xf numFmtId="0" fontId="10" fillId="0" borderId="23" xfId="0" applyFont="1" applyBorder="1" applyAlignment="1" applyProtection="1">
      <alignment horizontal="right" vertical="center"/>
      <protection locked="0"/>
    </xf>
    <xf numFmtId="0" fontId="44" fillId="0" borderId="10" xfId="1" applyFont="1" applyBorder="1" applyAlignment="1" applyProtection="1">
      <alignment vertical="center"/>
      <protection locked="0"/>
    </xf>
    <xf numFmtId="0" fontId="44" fillId="0" borderId="57" xfId="1" applyFont="1" applyBorder="1" applyAlignment="1" applyProtection="1">
      <alignment vertical="center"/>
      <protection locked="0"/>
    </xf>
    <xf numFmtId="0" fontId="32" fillId="2" borderId="64" xfId="1" applyFont="1" applyFill="1" applyBorder="1" applyAlignment="1" applyProtection="1">
      <alignment vertical="center"/>
      <protection locked="0"/>
    </xf>
    <xf numFmtId="0" fontId="32" fillId="0" borderId="57" xfId="1" applyFont="1" applyBorder="1" applyAlignment="1" applyProtection="1">
      <alignment horizontal="center" vertical="center"/>
      <protection locked="0"/>
    </xf>
    <xf numFmtId="0" fontId="32" fillId="0" borderId="94" xfId="1" applyFont="1" applyBorder="1" applyAlignment="1" applyProtection="1">
      <alignment horizontal="center" vertical="center"/>
      <protection locked="0"/>
    </xf>
    <xf numFmtId="0" fontId="32" fillId="0" borderId="39" xfId="1" applyFont="1" applyBorder="1" applyAlignment="1" applyProtection="1">
      <alignment horizontal="center" vertical="center"/>
      <protection locked="0"/>
    </xf>
    <xf numFmtId="0" fontId="32" fillId="0" borderId="87" xfId="1" applyFont="1" applyBorder="1" applyAlignment="1" applyProtection="1">
      <alignment horizontal="center" vertical="center"/>
      <protection locked="0"/>
    </xf>
    <xf numFmtId="0" fontId="32" fillId="2" borderId="46" xfId="1" applyFont="1" applyFill="1" applyBorder="1" applyAlignment="1" applyProtection="1">
      <alignment vertical="center"/>
      <protection locked="0"/>
    </xf>
    <xf numFmtId="0" fontId="32" fillId="0" borderId="9" xfId="1" applyFont="1" applyBorder="1" applyAlignment="1" applyProtection="1">
      <alignment vertical="center"/>
      <protection locked="0"/>
    </xf>
    <xf numFmtId="0" fontId="32" fillId="0" borderId="0" xfId="1" applyFont="1" applyProtection="1">
      <protection locked="0"/>
    </xf>
    <xf numFmtId="0" fontId="13" fillId="0" borderId="0" xfId="1" applyFont="1" applyProtection="1">
      <protection locked="0"/>
    </xf>
    <xf numFmtId="0" fontId="13" fillId="0" borderId="0" xfId="1" applyFont="1"/>
    <xf numFmtId="0" fontId="23" fillId="0" borderId="0" xfId="0" applyFont="1" applyAlignment="1" applyProtection="1">
      <alignment vertical="top" wrapText="1"/>
      <protection locked="0"/>
    </xf>
    <xf numFmtId="0" fontId="23" fillId="0" borderId="0" xfId="0" applyFont="1" applyAlignment="1" applyProtection="1">
      <alignment vertical="center" wrapText="1"/>
      <protection locked="0"/>
    </xf>
    <xf numFmtId="0" fontId="23" fillId="0" borderId="2" xfId="0" applyFont="1" applyBorder="1" applyProtection="1">
      <alignment vertical="center"/>
      <protection locked="0"/>
    </xf>
    <xf numFmtId="0" fontId="23" fillId="0" borderId="28" xfId="0" applyFont="1" applyBorder="1" applyAlignment="1" applyProtection="1">
      <alignment vertical="top"/>
      <protection locked="0"/>
    </xf>
    <xf numFmtId="0" fontId="23" fillId="0" borderId="3" xfId="0" applyFont="1" applyBorder="1" applyAlignment="1" applyProtection="1">
      <alignment vertical="top"/>
      <protection locked="0"/>
    </xf>
    <xf numFmtId="0" fontId="23" fillId="0" borderId="41" xfId="0" applyFont="1" applyBorder="1" applyAlignment="1" applyProtection="1">
      <alignment vertical="top"/>
      <protection locked="0"/>
    </xf>
    <xf numFmtId="0" fontId="23" fillId="0" borderId="4" xfId="0" applyFont="1" applyBorder="1" applyAlignment="1" applyProtection="1">
      <alignment vertical="top"/>
      <protection locked="0"/>
    </xf>
    <xf numFmtId="0" fontId="23" fillId="0" borderId="5" xfId="0" applyFont="1" applyBorder="1" applyAlignment="1" applyProtection="1">
      <alignment vertical="top"/>
      <protection locked="0"/>
    </xf>
    <xf numFmtId="0" fontId="45" fillId="0" borderId="0" xfId="0" applyFont="1" applyAlignment="1" applyProtection="1">
      <alignment vertical="top"/>
      <protection locked="0"/>
    </xf>
    <xf numFmtId="0" fontId="23" fillId="6" borderId="0" xfId="0" applyFont="1" applyFill="1" applyProtection="1">
      <alignment vertical="center"/>
      <protection locked="0"/>
    </xf>
    <xf numFmtId="0" fontId="47" fillId="0" borderId="0" xfId="0" quotePrefix="1" applyFont="1" applyAlignment="1" applyProtection="1">
      <alignment horizontal="left" vertical="center"/>
      <protection locked="0"/>
    </xf>
    <xf numFmtId="0" fontId="47" fillId="0" borderId="0" xfId="0" applyFont="1" applyProtection="1">
      <alignment vertical="center"/>
      <protection locked="0"/>
    </xf>
    <xf numFmtId="0" fontId="47" fillId="0" borderId="0" xfId="0" applyFont="1" applyAlignment="1" applyProtection="1">
      <alignment vertical="center" wrapText="1"/>
      <protection locked="0"/>
    </xf>
    <xf numFmtId="0" fontId="47" fillId="0" borderId="0" xfId="0" applyFont="1" applyAlignment="1" applyProtection="1">
      <alignment vertical="top" wrapText="1"/>
      <protection locked="0"/>
    </xf>
    <xf numFmtId="0" fontId="23" fillId="0" borderId="0" xfId="0" quotePrefix="1" applyFont="1" applyProtection="1">
      <alignment vertical="center"/>
      <protection locked="0"/>
    </xf>
    <xf numFmtId="0" fontId="23" fillId="6" borderId="7" xfId="0" applyFont="1" applyFill="1" applyBorder="1" applyProtection="1">
      <alignment vertical="center"/>
      <protection locked="0"/>
    </xf>
    <xf numFmtId="181" fontId="23" fillId="0" borderId="0" xfId="0" applyNumberFormat="1" applyFont="1" applyProtection="1">
      <alignment vertical="center"/>
      <protection locked="0"/>
    </xf>
    <xf numFmtId="0" fontId="10" fillId="0" borderId="0" xfId="0" quotePrefix="1" applyFont="1" applyAlignment="1" applyProtection="1">
      <alignment vertical="top"/>
      <protection locked="0"/>
    </xf>
    <xf numFmtId="0" fontId="31" fillId="0" borderId="0" xfId="1" applyFont="1" applyProtection="1">
      <protection locked="0"/>
    </xf>
    <xf numFmtId="0" fontId="30" fillId="0" borderId="0" xfId="1" applyFont="1" applyProtection="1">
      <protection locked="0"/>
    </xf>
    <xf numFmtId="0" fontId="31" fillId="0" borderId="0" xfId="1" applyFont="1" applyAlignment="1" applyProtection="1">
      <alignment vertical="center"/>
      <protection locked="0"/>
    </xf>
    <xf numFmtId="0" fontId="13" fillId="0" borderId="0" xfId="1" applyFont="1" applyAlignment="1" applyProtection="1">
      <alignment vertical="center" wrapText="1"/>
      <protection locked="0"/>
    </xf>
    <xf numFmtId="0" fontId="31" fillId="0" borderId="4" xfId="1" applyFont="1" applyBorder="1" applyAlignment="1" applyProtection="1">
      <alignment vertical="center"/>
      <protection locked="0"/>
    </xf>
    <xf numFmtId="0" fontId="13" fillId="0" borderId="4" xfId="1" applyFont="1" applyBorder="1" applyProtection="1">
      <protection locked="0"/>
    </xf>
    <xf numFmtId="0" fontId="33" fillId="0" borderId="0" xfId="1" applyFont="1" applyAlignment="1" applyProtection="1">
      <alignment vertical="center"/>
      <protection locked="0"/>
    </xf>
    <xf numFmtId="0" fontId="33" fillId="0" borderId="4" xfId="1" applyFont="1" applyBorder="1" applyAlignment="1" applyProtection="1">
      <alignment vertical="center"/>
      <protection locked="0"/>
    </xf>
    <xf numFmtId="0" fontId="31" fillId="5" borderId="4" xfId="1" applyFont="1" applyFill="1" applyBorder="1" applyAlignment="1" applyProtection="1">
      <alignment horizontal="left" vertical="center" shrinkToFit="1"/>
      <protection locked="0"/>
    </xf>
    <xf numFmtId="0" fontId="31" fillId="0" borderId="1" xfId="1" applyFont="1" applyBorder="1" applyAlignment="1" applyProtection="1">
      <alignment vertical="center"/>
      <protection locked="0"/>
    </xf>
    <xf numFmtId="0" fontId="33" fillId="0" borderId="1" xfId="1" applyFont="1" applyBorder="1" applyAlignment="1" applyProtection="1">
      <alignment vertical="center"/>
      <protection locked="0"/>
    </xf>
    <xf numFmtId="0" fontId="23" fillId="0" borderId="65" xfId="0" applyFont="1" applyBorder="1" applyProtection="1">
      <alignment vertical="center"/>
      <protection locked="0"/>
    </xf>
    <xf numFmtId="0" fontId="23" fillId="0" borderId="62" xfId="0" applyFont="1" applyBorder="1" applyProtection="1">
      <alignment vertical="center"/>
      <protection locked="0"/>
    </xf>
    <xf numFmtId="0" fontId="23" fillId="0" borderId="66" xfId="0" applyFont="1" applyBorder="1" applyProtection="1">
      <alignment vertical="center"/>
      <protection locked="0"/>
    </xf>
    <xf numFmtId="0" fontId="23" fillId="0" borderId="59" xfId="0" applyFont="1" applyBorder="1" applyProtection="1">
      <alignment vertical="center"/>
      <protection locked="0"/>
    </xf>
    <xf numFmtId="0" fontId="23" fillId="0" borderId="57" xfId="0" applyFont="1" applyBorder="1" applyProtection="1">
      <alignment vertical="center"/>
      <protection locked="0"/>
    </xf>
    <xf numFmtId="0" fontId="23" fillId="0" borderId="58" xfId="0" applyFont="1" applyBorder="1" applyProtection="1">
      <alignment vertical="center"/>
      <protection locked="0"/>
    </xf>
    <xf numFmtId="0" fontId="23" fillId="0" borderId="38" xfId="0" applyFont="1" applyBorder="1" applyProtection="1">
      <alignment vertical="center"/>
      <protection locked="0"/>
    </xf>
    <xf numFmtId="0" fontId="23" fillId="0" borderId="40" xfId="0" applyFont="1" applyBorder="1" applyProtection="1">
      <alignment vertical="center"/>
      <protection locked="0"/>
    </xf>
    <xf numFmtId="0" fontId="23" fillId="6" borderId="4" xfId="0" applyFont="1" applyFill="1" applyBorder="1" applyProtection="1">
      <alignment vertical="center"/>
      <protection locked="0"/>
    </xf>
    <xf numFmtId="0" fontId="10" fillId="0" borderId="0" xfId="0" quotePrefix="1" applyFont="1" applyAlignment="1" applyProtection="1">
      <alignment vertical="top" wrapText="1"/>
      <protection locked="0"/>
    </xf>
    <xf numFmtId="0" fontId="10" fillId="2"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10" fillId="0" borderId="75" xfId="0" applyFont="1" applyBorder="1" applyProtection="1">
      <alignment vertical="center"/>
      <protection locked="0"/>
    </xf>
    <xf numFmtId="0" fontId="5"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0" fillId="0" borderId="79" xfId="0" applyFont="1" applyBorder="1" applyProtection="1">
      <alignment vertical="center"/>
      <protection locked="0"/>
    </xf>
    <xf numFmtId="0" fontId="23" fillId="0" borderId="24" xfId="0" applyFont="1" applyBorder="1" applyProtection="1">
      <alignment vertical="center"/>
      <protection locked="0"/>
    </xf>
    <xf numFmtId="0" fontId="0" fillId="0" borderId="25" xfId="0" applyBorder="1" applyProtection="1">
      <alignment vertical="center"/>
      <protection locked="0"/>
    </xf>
    <xf numFmtId="0" fontId="0" fillId="0" borderId="85" xfId="0" applyBorder="1" applyProtection="1">
      <alignment vertical="center"/>
      <protection locked="0"/>
    </xf>
    <xf numFmtId="0" fontId="23" fillId="6" borderId="28" xfId="0" applyFont="1" applyFill="1" applyBorder="1" applyProtection="1">
      <alignment vertical="center"/>
      <protection locked="0"/>
    </xf>
    <xf numFmtId="0" fontId="23" fillId="6" borderId="39" xfId="0" applyFont="1" applyFill="1" applyBorder="1" applyAlignment="1" applyProtection="1">
      <alignment horizontal="center" vertical="center"/>
      <protection locked="0"/>
    </xf>
    <xf numFmtId="0" fontId="23" fillId="6" borderId="36" xfId="0" applyFont="1" applyFill="1" applyBorder="1" applyAlignment="1" applyProtection="1">
      <alignment horizontal="center" vertical="center"/>
      <protection locked="0"/>
    </xf>
    <xf numFmtId="0" fontId="23" fillId="6" borderId="28" xfId="0" applyFont="1" applyFill="1" applyBorder="1" applyAlignment="1" applyProtection="1">
      <alignment horizontal="center" vertical="center"/>
      <protection locked="0"/>
    </xf>
    <xf numFmtId="0" fontId="23" fillId="6" borderId="41" xfId="0" applyFont="1" applyFill="1" applyBorder="1" applyAlignment="1" applyProtection="1">
      <alignment horizontal="center" vertical="center"/>
      <protection locked="0"/>
    </xf>
    <xf numFmtId="0" fontId="23" fillId="6" borderId="43" xfId="0" applyFont="1" applyFill="1" applyBorder="1" applyAlignment="1" applyProtection="1">
      <alignment horizontal="center" vertical="center"/>
      <protection locked="0"/>
    </xf>
    <xf numFmtId="0" fontId="23" fillId="6" borderId="0" xfId="0" applyFont="1" applyFill="1" applyAlignment="1" applyProtection="1">
      <alignment horizontal="center" vertical="center" shrinkToFit="1"/>
      <protection locked="0"/>
    </xf>
    <xf numFmtId="0" fontId="23" fillId="6" borderId="1" xfId="0" applyFont="1" applyFill="1" applyBorder="1" applyAlignment="1" applyProtection="1">
      <alignment horizontal="center" vertical="center" shrinkToFit="1"/>
      <protection locked="0"/>
    </xf>
    <xf numFmtId="0" fontId="23" fillId="6" borderId="6" xfId="0" applyFont="1" applyFill="1" applyBorder="1" applyAlignment="1" applyProtection="1">
      <alignment horizontal="center" vertical="center" shrinkToFit="1"/>
      <protection locked="0"/>
    </xf>
    <xf numFmtId="0" fontId="10" fillId="6" borderId="43" xfId="0" applyFont="1" applyFill="1" applyBorder="1" applyAlignment="1" applyProtection="1">
      <alignment horizontal="center" vertical="center"/>
      <protection locked="0"/>
    </xf>
    <xf numFmtId="0" fontId="10" fillId="6" borderId="38" xfId="0" applyFont="1" applyFill="1" applyBorder="1" applyAlignment="1" applyProtection="1">
      <alignment horizontal="center" vertical="center"/>
      <protection locked="0"/>
    </xf>
    <xf numFmtId="0" fontId="10" fillId="6" borderId="4" xfId="0" applyFont="1" applyFill="1" applyBorder="1" applyAlignment="1" applyProtection="1">
      <alignment horizontal="center" vertical="center"/>
      <protection locked="0"/>
    </xf>
    <xf numFmtId="0" fontId="4" fillId="6" borderId="9" xfId="0" applyFont="1" applyFill="1" applyBorder="1" applyAlignment="1" applyProtection="1">
      <alignment horizontal="center" vertical="center"/>
      <protection locked="0"/>
    </xf>
    <xf numFmtId="0" fontId="23" fillId="0" borderId="32" xfId="0" applyFont="1" applyBorder="1" applyProtection="1">
      <alignment vertical="center"/>
      <protection locked="0"/>
    </xf>
    <xf numFmtId="0" fontId="4" fillId="0" borderId="85" xfId="0" applyFont="1" applyBorder="1" applyProtection="1">
      <alignment vertical="center"/>
      <protection locked="0"/>
    </xf>
    <xf numFmtId="0" fontId="41" fillId="0" borderId="28" xfId="0" applyFont="1" applyBorder="1" applyProtection="1">
      <alignment vertical="center"/>
      <protection locked="0"/>
    </xf>
    <xf numFmtId="38" fontId="14" fillId="0" borderId="1" xfId="2" applyFont="1" applyBorder="1" applyAlignment="1" applyProtection="1">
      <alignment horizontal="left"/>
      <protection locked="0"/>
    </xf>
    <xf numFmtId="0" fontId="4" fillId="0" borderId="1" xfId="0" applyFont="1" applyBorder="1" applyAlignment="1" applyProtection="1">
      <alignment horizontal="right" vertical="center" shrinkToFit="1"/>
      <protection locked="0"/>
    </xf>
    <xf numFmtId="38" fontId="13" fillId="0" borderId="0" xfId="2" applyFont="1" applyBorder="1" applyAlignment="1" applyProtection="1">
      <alignment vertical="center"/>
      <protection locked="0"/>
    </xf>
    <xf numFmtId="0" fontId="23" fillId="6"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0" fillId="0" borderId="28"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4" fillId="0" borderId="2" xfId="0" applyFont="1" applyBorder="1" applyAlignment="1" applyProtection="1">
      <alignment vertical="center" shrinkToFit="1"/>
      <protection locked="0"/>
    </xf>
    <xf numFmtId="0" fontId="18" fillId="0" borderId="3" xfId="0" applyFont="1" applyBorder="1" applyAlignment="1" applyProtection="1">
      <alignment vertical="center" shrinkToFit="1"/>
      <protection locked="0"/>
    </xf>
    <xf numFmtId="0" fontId="0" fillId="0" borderId="3" xfId="0" applyBorder="1" applyAlignment="1" applyProtection="1">
      <alignment horizontal="center" vertical="center"/>
      <protection locked="0"/>
    </xf>
    <xf numFmtId="0" fontId="23" fillId="6" borderId="0" xfId="0" applyFont="1" applyFill="1" applyAlignment="1" applyProtection="1">
      <alignment vertical="center" shrinkToFit="1"/>
      <protection locked="0"/>
    </xf>
    <xf numFmtId="0" fontId="4" fillId="0" borderId="3" xfId="0" applyFont="1" applyBorder="1" applyAlignment="1" applyProtection="1">
      <alignment horizontal="right" vertical="center"/>
      <protection locked="0"/>
    </xf>
    <xf numFmtId="0" fontId="4" fillId="0" borderId="9" xfId="0" applyFont="1" applyBorder="1" applyAlignment="1" applyProtection="1">
      <alignment horizontal="right" vertical="center"/>
      <protection locked="0"/>
    </xf>
    <xf numFmtId="0" fontId="4" fillId="0" borderId="32" xfId="0" applyFont="1" applyBorder="1" applyAlignment="1" applyProtection="1">
      <alignment horizontal="right" vertical="center"/>
      <protection locked="0"/>
    </xf>
    <xf numFmtId="0" fontId="23" fillId="0" borderId="23" xfId="0" applyFont="1" applyBorder="1" applyProtection="1">
      <alignment vertical="center"/>
      <protection locked="0"/>
    </xf>
    <xf numFmtId="0" fontId="4" fillId="0" borderId="0" xfId="0" applyFont="1" applyAlignment="1" applyProtection="1">
      <alignment vertical="top" textRotation="255"/>
      <protection locked="0"/>
    </xf>
    <xf numFmtId="0" fontId="23" fillId="6" borderId="38" xfId="0" applyFont="1" applyFill="1" applyBorder="1" applyProtection="1">
      <alignment vertical="center"/>
      <protection locked="0"/>
    </xf>
    <xf numFmtId="0" fontId="23" fillId="6" borderId="36" xfId="0" applyFont="1" applyFill="1" applyBorder="1" applyProtection="1">
      <alignment vertical="center"/>
      <protection locked="0"/>
    </xf>
    <xf numFmtId="0" fontId="23" fillId="6" borderId="38" xfId="0" applyFont="1" applyFill="1" applyBorder="1" applyAlignment="1" applyProtection="1">
      <alignment horizontal="center" vertical="center"/>
      <protection locked="0"/>
    </xf>
    <xf numFmtId="0" fontId="41" fillId="0" borderId="3" xfId="0" applyFont="1" applyBorder="1" applyProtection="1">
      <alignment vertical="center"/>
      <protection locked="0"/>
    </xf>
    <xf numFmtId="0" fontId="23" fillId="6" borderId="35" xfId="0" applyFont="1" applyFill="1" applyBorder="1" applyAlignment="1" applyProtection="1">
      <alignment horizontal="center" vertical="center"/>
      <protection locked="0"/>
    </xf>
    <xf numFmtId="0" fontId="23" fillId="0" borderId="36" xfId="0" applyFont="1" applyBorder="1" applyProtection="1">
      <alignment vertical="center"/>
      <protection locked="0"/>
    </xf>
    <xf numFmtId="0" fontId="23" fillId="6" borderId="47" xfId="0" applyFont="1" applyFill="1" applyBorder="1" applyAlignment="1" applyProtection="1">
      <alignment horizontal="center" vertical="center"/>
      <protection locked="0"/>
    </xf>
    <xf numFmtId="0" fontId="23" fillId="6" borderId="43" xfId="0" applyFont="1" applyFill="1" applyBorder="1" applyProtection="1">
      <alignment vertical="center"/>
      <protection locked="0"/>
    </xf>
    <xf numFmtId="0" fontId="23" fillId="6" borderId="1" xfId="0" applyFont="1" applyFill="1" applyBorder="1" applyProtection="1">
      <alignment vertical="center"/>
      <protection locked="0"/>
    </xf>
    <xf numFmtId="0" fontId="23" fillId="0" borderId="41" xfId="0" applyFont="1" applyBorder="1" applyAlignment="1" applyProtection="1">
      <alignment horizontal="center" vertical="center"/>
      <protection locked="0"/>
    </xf>
    <xf numFmtId="0" fontId="23" fillId="6" borderId="4" xfId="0" applyFont="1" applyFill="1" applyBorder="1" applyAlignment="1" applyProtection="1">
      <alignment horizontal="center" vertical="center"/>
      <protection locked="0"/>
    </xf>
    <xf numFmtId="0" fontId="23" fillId="0" borderId="48" xfId="0" applyFont="1" applyBorder="1" applyProtection="1">
      <alignment vertical="center"/>
      <protection locked="0"/>
    </xf>
    <xf numFmtId="0" fontId="23" fillId="6" borderId="31" xfId="0" applyFont="1" applyFill="1" applyBorder="1" applyAlignment="1" applyProtection="1">
      <alignment horizontal="center" vertical="center"/>
      <protection locked="0"/>
    </xf>
    <xf numFmtId="0" fontId="15" fillId="0" borderId="0" xfId="0" applyFont="1" applyProtection="1">
      <alignment vertical="center"/>
      <protection locked="0"/>
    </xf>
    <xf numFmtId="49" fontId="4" fillId="0" borderId="0" xfId="0" applyNumberFormat="1" applyFont="1" applyProtection="1">
      <alignment vertical="center"/>
      <protection locked="0"/>
    </xf>
    <xf numFmtId="0" fontId="4" fillId="0" borderId="1" xfId="0" quotePrefix="1" applyFont="1" applyBorder="1" applyAlignment="1" applyProtection="1">
      <alignment vertical="top" textRotation="255"/>
      <protection locked="0"/>
    </xf>
    <xf numFmtId="0" fontId="4" fillId="0" borderId="2" xfId="0" quotePrefix="1" applyFont="1" applyBorder="1" applyAlignment="1" applyProtection="1">
      <alignment vertical="top" textRotation="255"/>
      <protection locked="0"/>
    </xf>
    <xf numFmtId="0" fontId="10" fillId="0" borderId="43" xfId="0" applyFont="1" applyBorder="1" applyAlignment="1" applyProtection="1">
      <alignment horizontal="center" vertical="center"/>
      <protection locked="0"/>
    </xf>
    <xf numFmtId="0" fontId="10" fillId="6" borderId="0" xfId="0" applyFont="1" applyFill="1" applyAlignment="1" applyProtection="1">
      <alignment horizontal="center" vertical="center"/>
      <protection locked="0"/>
    </xf>
    <xf numFmtId="0" fontId="0" fillId="0" borderId="36" xfId="0" applyBorder="1" applyProtection="1">
      <alignment vertical="center"/>
      <protection locked="0"/>
    </xf>
    <xf numFmtId="0" fontId="4" fillId="6" borderId="36" xfId="0" applyFont="1" applyFill="1" applyBorder="1" applyProtection="1">
      <alignment vertical="center"/>
      <protection locked="0"/>
    </xf>
    <xf numFmtId="0" fontId="10" fillId="6" borderId="57" xfId="0" applyFont="1" applyFill="1" applyBorder="1" applyAlignment="1" applyProtection="1">
      <alignment horizontal="center" vertical="center"/>
      <protection locked="0"/>
    </xf>
    <xf numFmtId="0" fontId="41" fillId="0" borderId="43" xfId="0" applyFont="1" applyBorder="1" applyProtection="1">
      <alignment vertical="center"/>
      <protection locked="0"/>
    </xf>
    <xf numFmtId="0" fontId="41" fillId="0" borderId="2" xfId="0" applyFont="1" applyBorder="1" applyProtection="1">
      <alignment vertical="center"/>
      <protection locked="0"/>
    </xf>
    <xf numFmtId="0" fontId="4" fillId="0" borderId="28" xfId="0" applyFont="1" applyBorder="1" applyAlignment="1" applyProtection="1">
      <alignment vertical="top" textRotation="255"/>
      <protection locked="0"/>
    </xf>
    <xf numFmtId="0" fontId="41" fillId="0" borderId="41" xfId="0" applyFont="1" applyBorder="1" applyProtection="1">
      <alignment vertical="center"/>
      <protection locked="0"/>
    </xf>
    <xf numFmtId="0" fontId="41" fillId="0" borderId="4" xfId="0" applyFont="1" applyBorder="1" applyProtection="1">
      <alignment vertical="center"/>
      <protection locked="0"/>
    </xf>
    <xf numFmtId="0" fontId="41" fillId="0" borderId="5" xfId="0" applyFont="1" applyBorder="1" applyProtection="1">
      <alignment vertical="center"/>
      <protection locked="0"/>
    </xf>
    <xf numFmtId="0" fontId="23" fillId="6" borderId="7" xfId="0" applyFont="1" applyFill="1" applyBorder="1" applyAlignment="1" applyProtection="1">
      <alignment horizontal="center" vertical="center" shrinkToFit="1"/>
      <protection locked="0"/>
    </xf>
    <xf numFmtId="0" fontId="4" fillId="0" borderId="2" xfId="0" applyFont="1" applyBorder="1" applyAlignment="1" applyProtection="1">
      <alignment horizontal="right" vertical="center"/>
      <protection locked="0"/>
    </xf>
    <xf numFmtId="0" fontId="23" fillId="6" borderId="41" xfId="0" applyFont="1" applyFill="1" applyBorder="1" applyAlignment="1" applyProtection="1">
      <alignment horizontal="center" vertical="center" shrinkToFit="1"/>
      <protection locked="0"/>
    </xf>
    <xf numFmtId="0" fontId="23" fillId="6" borderId="28" xfId="0" applyFont="1" applyFill="1" applyBorder="1" applyAlignment="1" applyProtection="1">
      <alignment horizontal="center" vertical="center" shrinkToFit="1"/>
      <protection locked="0"/>
    </xf>
    <xf numFmtId="0" fontId="4" fillId="6" borderId="2" xfId="0" applyFont="1" applyFill="1" applyBorder="1" applyProtection="1">
      <alignment vertical="center"/>
      <protection locked="0"/>
    </xf>
    <xf numFmtId="0" fontId="4" fillId="6" borderId="37" xfId="0" applyFont="1" applyFill="1" applyBorder="1" applyProtection="1">
      <alignment vertical="center"/>
      <protection locked="0"/>
    </xf>
    <xf numFmtId="0" fontId="4" fillId="6" borderId="3" xfId="0" applyFont="1" applyFill="1" applyBorder="1" applyProtection="1">
      <alignment vertical="center"/>
      <protection locked="0"/>
    </xf>
    <xf numFmtId="0" fontId="4" fillId="0" borderId="31" xfId="0" applyFont="1" applyBorder="1" applyAlignment="1" applyProtection="1">
      <alignment vertical="top" textRotation="255"/>
      <protection locked="0"/>
    </xf>
    <xf numFmtId="0" fontId="4" fillId="6" borderId="32" xfId="0" applyFont="1" applyFill="1" applyBorder="1" applyProtection="1">
      <alignment vertical="center"/>
      <protection locked="0"/>
    </xf>
    <xf numFmtId="0" fontId="23" fillId="6" borderId="9" xfId="0" applyFont="1" applyFill="1" applyBorder="1" applyAlignment="1" applyProtection="1">
      <alignment horizontal="center" vertical="center"/>
      <protection locked="0"/>
    </xf>
    <xf numFmtId="0" fontId="4" fillId="0" borderId="32" xfId="0" applyFont="1" applyBorder="1" applyAlignment="1" applyProtection="1">
      <alignment vertical="center" shrinkToFit="1"/>
      <protection locked="0"/>
    </xf>
    <xf numFmtId="0" fontId="7" fillId="6" borderId="101" xfId="0" applyFont="1" applyFill="1" applyBorder="1">
      <alignment vertical="center"/>
    </xf>
    <xf numFmtId="179" fontId="7" fillId="6" borderId="101" xfId="0" applyNumberFormat="1" applyFont="1" applyFill="1" applyBorder="1">
      <alignment vertical="center"/>
    </xf>
    <xf numFmtId="0" fontId="46" fillId="0" borderId="0" xfId="0" applyFont="1">
      <alignment vertical="center"/>
    </xf>
    <xf numFmtId="0" fontId="31" fillId="0" borderId="0" xfId="1" applyFont="1"/>
    <xf numFmtId="0" fontId="13" fillId="6" borderId="0" xfId="1" applyFont="1" applyFill="1"/>
    <xf numFmtId="0" fontId="7" fillId="0" borderId="0" xfId="0" applyFont="1" applyAlignment="1">
      <alignment vertical="center" wrapText="1"/>
    </xf>
    <xf numFmtId="0" fontId="5" fillId="0" borderId="0" xfId="0" applyFont="1" applyAlignment="1">
      <alignment vertical="center" wrapText="1"/>
    </xf>
    <xf numFmtId="0" fontId="72" fillId="0" borderId="0" xfId="1" applyFont="1" applyAlignment="1" applyProtection="1">
      <alignment horizontal="right" vertical="center"/>
      <protection locked="0"/>
    </xf>
    <xf numFmtId="0" fontId="60" fillId="8" borderId="0" xfId="0" applyFont="1" applyFill="1" applyAlignment="1" applyProtection="1">
      <alignment horizontal="center" vertical="center"/>
      <protection locked="0"/>
    </xf>
    <xf numFmtId="0" fontId="13" fillId="6" borderId="0" xfId="0" applyFont="1" applyFill="1">
      <alignment vertical="center"/>
    </xf>
    <xf numFmtId="0" fontId="13" fillId="0" borderId="0" xfId="0" applyFont="1">
      <alignment vertical="center"/>
    </xf>
    <xf numFmtId="0" fontId="13" fillId="6" borderId="0" xfId="0" applyFont="1" applyFill="1" applyAlignment="1">
      <alignment vertical="center" textRotation="255"/>
    </xf>
    <xf numFmtId="0" fontId="13" fillId="0" borderId="0" xfId="0" applyFont="1" applyAlignment="1">
      <alignment vertical="center" textRotation="255"/>
    </xf>
    <xf numFmtId="0" fontId="44" fillId="0" borderId="4" xfId="1" applyFont="1" applyBorder="1" applyAlignment="1" applyProtection="1">
      <alignment horizontal="left" vertical="center"/>
      <protection locked="0"/>
    </xf>
    <xf numFmtId="0" fontId="44" fillId="0" borderId="4" xfId="1" applyFont="1" applyBorder="1" applyAlignment="1" applyProtection="1">
      <alignment horizontal="left"/>
      <protection locked="0"/>
    </xf>
    <xf numFmtId="0" fontId="44" fillId="0" borderId="0" xfId="1" applyFont="1" applyAlignment="1" applyProtection="1">
      <alignment horizontal="left" vertical="center"/>
      <protection locked="0"/>
    </xf>
    <xf numFmtId="0" fontId="44" fillId="0" borderId="0" xfId="1" applyFont="1" applyAlignment="1" applyProtection="1">
      <alignment horizontal="left"/>
      <protection locked="0"/>
    </xf>
    <xf numFmtId="0" fontId="44" fillId="0" borderId="1" xfId="1" applyFont="1" applyBorder="1" applyAlignment="1" applyProtection="1">
      <alignment horizontal="left" vertical="center"/>
      <protection locked="0"/>
    </xf>
    <xf numFmtId="0" fontId="44" fillId="0" borderId="1" xfId="1" applyFont="1" applyBorder="1" applyAlignment="1" applyProtection="1">
      <alignment horizontal="left"/>
      <protection locked="0"/>
    </xf>
    <xf numFmtId="0" fontId="62" fillId="0" borderId="4" xfId="1" applyFont="1" applyBorder="1" applyAlignment="1" applyProtection="1">
      <alignment horizontal="left" vertical="center"/>
      <protection locked="0"/>
    </xf>
    <xf numFmtId="0" fontId="62" fillId="0" borderId="4" xfId="1" applyFont="1" applyBorder="1" applyAlignment="1" applyProtection="1">
      <alignment horizontal="left"/>
      <protection locked="0"/>
    </xf>
    <xf numFmtId="0" fontId="62" fillId="0" borderId="1" xfId="1" applyFont="1" applyBorder="1" applyAlignment="1" applyProtection="1">
      <alignment horizontal="left" vertical="center"/>
      <protection locked="0"/>
    </xf>
    <xf numFmtId="0" fontId="62" fillId="0" borderId="1" xfId="1" applyFont="1" applyBorder="1" applyAlignment="1" applyProtection="1">
      <alignment horizontal="left"/>
      <protection locked="0"/>
    </xf>
    <xf numFmtId="0" fontId="62" fillId="0" borderId="0" xfId="1" applyFont="1" applyAlignment="1" applyProtection="1">
      <alignment horizontal="left"/>
      <protection locked="0"/>
    </xf>
    <xf numFmtId="0" fontId="23" fillId="0" borderId="4" xfId="0" applyFont="1" applyBorder="1" applyAlignment="1" applyProtection="1">
      <alignment vertical="center" shrinkToFit="1"/>
      <protection locked="0"/>
    </xf>
    <xf numFmtId="0" fontId="36" fillId="0" borderId="0" xfId="0" applyFont="1" applyProtection="1">
      <alignment vertical="center"/>
      <protection locked="0"/>
    </xf>
    <xf numFmtId="0" fontId="23" fillId="0" borderId="0" xfId="0" applyFont="1" applyAlignment="1" applyProtection="1">
      <protection locked="0"/>
    </xf>
    <xf numFmtId="0" fontId="61" fillId="0" borderId="0" xfId="0" applyFont="1" applyProtection="1">
      <alignment vertical="center"/>
      <protection locked="0"/>
    </xf>
    <xf numFmtId="177" fontId="23" fillId="0" borderId="0" xfId="0" applyNumberFormat="1" applyFont="1" applyProtection="1">
      <alignment vertical="center"/>
      <protection locked="0"/>
    </xf>
    <xf numFmtId="177" fontId="10" fillId="0" borderId="0" xfId="0" applyNumberFormat="1" applyFont="1" applyProtection="1">
      <alignment vertical="center"/>
      <protection locked="0"/>
    </xf>
    <xf numFmtId="0" fontId="7" fillId="4" borderId="0" xfId="0" applyFont="1" applyFill="1">
      <alignment vertical="center"/>
    </xf>
    <xf numFmtId="0" fontId="72" fillId="4" borderId="101" xfId="0" applyFont="1" applyFill="1" applyBorder="1">
      <alignment vertical="center"/>
    </xf>
    <xf numFmtId="0" fontId="23" fillId="0" borderId="44" xfId="0" applyFont="1" applyBorder="1" applyProtection="1">
      <alignment vertical="center"/>
      <protection locked="0"/>
    </xf>
    <xf numFmtId="0" fontId="23" fillId="6" borderId="9" xfId="0" applyFont="1" applyFill="1" applyBorder="1" applyAlignment="1" applyProtection="1">
      <alignment horizontal="center" vertical="center" shrinkToFit="1"/>
      <protection locked="0"/>
    </xf>
    <xf numFmtId="0" fontId="4" fillId="0" borderId="0" xfId="0" applyFont="1" applyAlignment="1" applyProtection="1">
      <protection locked="0"/>
    </xf>
    <xf numFmtId="0" fontId="10" fillId="7" borderId="29" xfId="0" applyFont="1" applyFill="1" applyBorder="1" applyProtection="1">
      <alignment vertical="center"/>
      <protection locked="0"/>
    </xf>
    <xf numFmtId="0" fontId="10" fillId="7" borderId="0" xfId="0" applyFont="1" applyFill="1" applyProtection="1">
      <alignment vertical="center"/>
      <protection locked="0"/>
    </xf>
    <xf numFmtId="0" fontId="10" fillId="7" borderId="43" xfId="0" applyFont="1" applyFill="1" applyBorder="1" applyProtection="1">
      <alignment vertical="center"/>
      <protection locked="0"/>
    </xf>
    <xf numFmtId="0" fontId="10" fillId="7" borderId="1" xfId="0" applyFont="1" applyFill="1" applyBorder="1" applyProtection="1">
      <alignment vertical="center"/>
      <protection locked="0"/>
    </xf>
    <xf numFmtId="0" fontId="23" fillId="7" borderId="0" xfId="0" applyFont="1" applyFill="1" applyAlignment="1" applyProtection="1">
      <alignment horizontal="center" vertical="center"/>
      <protection locked="0"/>
    </xf>
    <xf numFmtId="0" fontId="23" fillId="7" borderId="43"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protection locked="0"/>
    </xf>
    <xf numFmtId="0" fontId="23" fillId="3" borderId="1" xfId="0" applyFont="1" applyFill="1" applyBorder="1" applyProtection="1">
      <alignment vertical="center"/>
      <protection locked="0"/>
    </xf>
    <xf numFmtId="0" fontId="23" fillId="3" borderId="4" xfId="0" applyFont="1" applyFill="1" applyBorder="1" applyProtection="1">
      <alignment vertical="center"/>
      <protection locked="0"/>
    </xf>
    <xf numFmtId="0" fontId="23" fillId="3" borderId="10" xfId="0" applyFont="1" applyFill="1" applyBorder="1" applyProtection="1">
      <alignment vertical="center"/>
      <protection locked="0"/>
    </xf>
    <xf numFmtId="0" fontId="23" fillId="3" borderId="10" xfId="0" applyFont="1" applyFill="1" applyBorder="1" applyAlignment="1" applyProtection="1">
      <alignment horizontal="center" vertical="center"/>
      <protection locked="0"/>
    </xf>
    <xf numFmtId="0" fontId="23" fillId="0" borderId="0" xfId="0" applyFont="1" applyAlignment="1" applyProtection="1">
      <alignment vertical="center" shrinkToFit="1"/>
      <protection locked="0"/>
    </xf>
    <xf numFmtId="0" fontId="10" fillId="0" borderId="0" xfId="0" applyFont="1" applyFill="1">
      <alignment vertical="center"/>
    </xf>
    <xf numFmtId="0" fontId="3" fillId="2" borderId="0" xfId="0"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46" fillId="6" borderId="0" xfId="0" applyFont="1" applyFill="1" applyBorder="1">
      <alignment vertical="center"/>
    </xf>
    <xf numFmtId="0" fontId="46" fillId="4" borderId="0" xfId="0" applyFont="1" applyFill="1" applyBorder="1">
      <alignment vertical="center"/>
    </xf>
    <xf numFmtId="0" fontId="7" fillId="2" borderId="0" xfId="0"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23"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74" fillId="0" borderId="0" xfId="0" applyFont="1">
      <alignment vertical="center"/>
    </xf>
    <xf numFmtId="0" fontId="77" fillId="0" borderId="0" xfId="0" applyFont="1">
      <alignment vertical="center"/>
    </xf>
    <xf numFmtId="0" fontId="31" fillId="0" borderId="0" xfId="0" applyFont="1">
      <alignment vertical="center"/>
    </xf>
    <xf numFmtId="0" fontId="72" fillId="0" borderId="0" xfId="0" applyFont="1">
      <alignment vertical="center"/>
    </xf>
    <xf numFmtId="0" fontId="51" fillId="0" borderId="0" xfId="0" applyFont="1">
      <alignment vertical="center"/>
    </xf>
    <xf numFmtId="0" fontId="23" fillId="0" borderId="4" xfId="0" applyFont="1" applyBorder="1" applyAlignment="1" applyProtection="1">
      <alignment vertical="center" shrinkToFit="1"/>
      <protection locked="0"/>
    </xf>
    <xf numFmtId="0" fontId="23" fillId="0" borderId="0" xfId="0" applyFont="1" applyBorder="1" applyProtection="1">
      <alignment vertical="center"/>
      <protection locked="0"/>
    </xf>
    <xf numFmtId="0" fontId="3" fillId="0" borderId="0" xfId="0" applyFont="1" applyBorder="1" applyProtection="1">
      <alignment vertical="center"/>
      <protection locked="0"/>
    </xf>
    <xf numFmtId="181" fontId="23" fillId="0" borderId="4" xfId="0" applyNumberFormat="1" applyFont="1" applyBorder="1" applyAlignment="1" applyProtection="1">
      <alignment horizontal="right" vertical="center" shrinkToFit="1"/>
      <protection locked="0"/>
    </xf>
    <xf numFmtId="0" fontId="4" fillId="0" borderId="4"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pplyProtection="1">
      <alignment horizontal="left" vertical="center" shrinkToFit="1"/>
      <protection locked="0"/>
    </xf>
    <xf numFmtId="0" fontId="4" fillId="0" borderId="1" xfId="0" applyFont="1" applyBorder="1" applyAlignment="1" applyProtection="1">
      <alignment horizontal="left" vertical="center" shrinkToFit="1"/>
      <protection locked="0"/>
    </xf>
    <xf numFmtId="0" fontId="4" fillId="0" borderId="2" xfId="0" applyFont="1" applyBorder="1" applyAlignment="1" applyProtection="1">
      <alignment horizontal="left" vertical="center" shrinkToFit="1"/>
      <protection locked="0"/>
    </xf>
    <xf numFmtId="0" fontId="4" fillId="0" borderId="28"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 xfId="0" applyFont="1" applyBorder="1" applyAlignment="1" applyProtection="1">
      <alignment vertical="center" shrinkToFit="1"/>
      <protection locked="0"/>
    </xf>
    <xf numFmtId="0" fontId="4" fillId="0" borderId="0" xfId="0" applyFont="1" applyAlignment="1" applyProtection="1">
      <alignment vertical="center" shrinkToFit="1"/>
      <protection locked="0"/>
    </xf>
    <xf numFmtId="0" fontId="18" fillId="0" borderId="0" xfId="0" applyFont="1" applyAlignment="1" applyProtection="1">
      <alignment horizontal="left" vertical="center"/>
      <protection locked="0"/>
    </xf>
    <xf numFmtId="0" fontId="4" fillId="0" borderId="2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10" fillId="0" borderId="0" xfId="0" applyFont="1" applyAlignment="1" applyProtection="1">
      <alignment horizontal="right" vertical="center"/>
      <protection locked="0"/>
    </xf>
    <xf numFmtId="0" fontId="4" fillId="0" borderId="43" xfId="0" applyFont="1" applyBorder="1" applyAlignment="1" applyProtection="1">
      <alignment horizontal="left" vertical="center"/>
      <protection locked="0"/>
    </xf>
    <xf numFmtId="0" fontId="4" fillId="0" borderId="2" xfId="0" applyFont="1" applyBorder="1" applyAlignment="1" applyProtection="1">
      <alignment horizontal="lef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top" wrapText="1"/>
      <protection locked="0"/>
    </xf>
    <xf numFmtId="0" fontId="10" fillId="0" borderId="0" xfId="0" applyFont="1" applyAlignment="1" applyProtection="1">
      <alignment horizontal="center" vertical="center" shrinkToFit="1"/>
      <protection locked="0"/>
    </xf>
    <xf numFmtId="0" fontId="10"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23" fillId="6" borderId="0" xfId="0" applyFont="1" applyFill="1" applyAlignment="1" applyProtection="1">
      <alignment horizontal="center" vertical="center"/>
      <protection locked="0"/>
    </xf>
    <xf numFmtId="0" fontId="23" fillId="6" borderId="6" xfId="0" applyFont="1" applyFill="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63" fillId="0" borderId="0" xfId="0" applyFont="1" applyAlignment="1" applyProtection="1">
      <alignment horizontal="justify" vertical="center" shrinkToFit="1"/>
      <protection locked="0"/>
    </xf>
    <xf numFmtId="0" fontId="23" fillId="0" borderId="0" xfId="0" applyFont="1" applyAlignment="1" applyProtection="1">
      <alignment horizontal="center" vertical="top" wrapText="1"/>
      <protection locked="0"/>
    </xf>
    <xf numFmtId="177" fontId="23" fillId="0" borderId="0" xfId="0" applyNumberFormat="1"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4" fillId="0" borderId="3" xfId="0" applyFont="1" applyBorder="1" applyAlignment="1" applyProtection="1">
      <alignment vertical="center" shrinkToFit="1"/>
      <protection locked="0"/>
    </xf>
    <xf numFmtId="0" fontId="23" fillId="3" borderId="0" xfId="0" applyFont="1" applyFill="1" applyAlignment="1" applyProtection="1">
      <alignment horizontal="center" vertical="center"/>
      <protection locked="0"/>
    </xf>
    <xf numFmtId="0" fontId="10" fillId="0" borderId="0" xfId="0" applyFont="1" applyAlignment="1">
      <alignment horizontal="center" vertical="center"/>
    </xf>
    <xf numFmtId="0" fontId="4" fillId="0" borderId="0" xfId="0" applyFont="1" applyBorder="1" applyProtection="1">
      <alignment vertical="center"/>
      <protection locked="0"/>
    </xf>
    <xf numFmtId="0" fontId="18" fillId="0" borderId="0" xfId="0" applyFont="1" applyBorder="1" applyProtection="1">
      <alignment vertical="center"/>
      <protection locked="0"/>
    </xf>
    <xf numFmtId="0" fontId="4" fillId="0" borderId="43" xfId="0" quotePrefix="1" applyFont="1" applyBorder="1" applyProtection="1">
      <alignment vertical="center"/>
      <protection locked="0"/>
    </xf>
    <xf numFmtId="49" fontId="4" fillId="0" borderId="0" xfId="0" quotePrefix="1" applyNumberFormat="1" applyFont="1" applyProtection="1">
      <alignment vertical="center"/>
      <protection locked="0"/>
    </xf>
    <xf numFmtId="0" fontId="3" fillId="0" borderId="0" xfId="0" applyFont="1" applyAlignment="1" applyProtection="1">
      <protection locked="0"/>
    </xf>
    <xf numFmtId="0" fontId="4" fillId="0" borderId="0" xfId="0" applyFont="1" applyAlignment="1" applyProtection="1">
      <alignment horizontal="left" vertical="center" shrinkToFit="1"/>
      <protection locked="0"/>
    </xf>
    <xf numFmtId="0" fontId="4" fillId="0" borderId="1" xfId="0" applyFont="1" applyBorder="1" applyAlignment="1" applyProtection="1">
      <alignment horizontal="left" vertical="center" shrinkToFit="1"/>
      <protection locked="0"/>
    </xf>
    <xf numFmtId="0" fontId="4" fillId="0" borderId="2" xfId="0" applyFont="1" applyBorder="1" applyAlignment="1" applyProtection="1">
      <alignment horizontal="left" vertical="center" shrinkToFit="1"/>
      <protection locked="0"/>
    </xf>
    <xf numFmtId="0" fontId="4" fillId="0" borderId="0" xfId="0" applyFont="1" applyAlignment="1" applyProtection="1">
      <alignment horizontal="center" vertical="center"/>
      <protection locked="0"/>
    </xf>
    <xf numFmtId="0" fontId="10" fillId="0" borderId="0" xfId="0" applyFont="1" applyAlignment="1" applyProtection="1">
      <alignment horizontal="right" vertical="center"/>
      <protection locked="0"/>
    </xf>
    <xf numFmtId="0" fontId="4" fillId="0" borderId="0" xfId="0" applyFont="1" applyAlignment="1" applyProtection="1">
      <alignment horizontal="righ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23" fillId="0" borderId="0" xfId="0" applyFont="1" applyAlignment="1" applyProtection="1">
      <alignment horizontal="left" vertical="top" wrapText="1"/>
      <protection locked="0"/>
    </xf>
    <xf numFmtId="0" fontId="4" fillId="0" borderId="1" xfId="0" applyFont="1" applyBorder="1" applyAlignment="1" applyProtection="1">
      <alignment horizontal="left" vertical="center"/>
      <protection locked="0"/>
    </xf>
    <xf numFmtId="181" fontId="23" fillId="0" borderId="0" xfId="0" applyNumberFormat="1" applyFont="1" applyAlignment="1" applyProtection="1">
      <alignment horizontal="right" vertical="center"/>
      <protection locked="0"/>
    </xf>
    <xf numFmtId="0" fontId="23" fillId="6" borderId="0" xfId="0" applyFont="1" applyFill="1" applyAlignment="1" applyProtection="1">
      <alignment horizontal="center" vertical="center"/>
      <protection locked="0"/>
    </xf>
    <xf numFmtId="0" fontId="23" fillId="6" borderId="6" xfId="0"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177" fontId="23" fillId="0" borderId="0" xfId="0" applyNumberFormat="1" applyFont="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23" fillId="0" borderId="0" xfId="0" applyFont="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4" fillId="0" borderId="3" xfId="0" applyFont="1" applyBorder="1" applyAlignment="1" applyProtection="1">
      <alignment vertical="center" shrinkToFit="1"/>
      <protection locked="0"/>
    </xf>
    <xf numFmtId="0" fontId="41" fillId="0" borderId="0" xfId="0" applyFont="1" applyAlignment="1" applyProtection="1">
      <alignment horizontal="center" vertical="center"/>
      <protection locked="0"/>
    </xf>
    <xf numFmtId="0" fontId="10" fillId="4" borderId="0" xfId="0" applyFont="1" applyFill="1" applyProtection="1">
      <alignment vertical="center"/>
    </xf>
    <xf numFmtId="0" fontId="10" fillId="0" borderId="0" xfId="0" applyFont="1" applyProtection="1">
      <alignment vertical="center"/>
    </xf>
    <xf numFmtId="0" fontId="0" fillId="0" borderId="0" xfId="0" applyProtection="1">
      <alignment vertical="center"/>
    </xf>
    <xf numFmtId="0" fontId="3" fillId="0" borderId="0" xfId="0" applyFont="1" applyProtection="1">
      <alignment vertical="center"/>
    </xf>
    <xf numFmtId="0" fontId="45" fillId="0" borderId="0" xfId="0" applyFont="1" applyProtection="1">
      <alignment vertical="center"/>
    </xf>
    <xf numFmtId="0" fontId="7" fillId="0" borderId="0" xfId="0" applyFont="1" applyProtection="1">
      <alignment vertical="center"/>
    </xf>
    <xf numFmtId="0" fontId="13" fillId="6" borderId="0" xfId="0" applyFont="1" applyFill="1" applyProtection="1">
      <alignment vertical="center"/>
    </xf>
    <xf numFmtId="0" fontId="13" fillId="0" borderId="0" xfId="0" applyFont="1" applyProtection="1">
      <alignment vertical="center"/>
    </xf>
    <xf numFmtId="0" fontId="10" fillId="0" borderId="0" xfId="0" applyFont="1" applyFill="1" applyProtection="1">
      <alignment vertical="center"/>
    </xf>
    <xf numFmtId="0" fontId="23" fillId="0" borderId="0" xfId="0" applyFont="1" applyProtection="1">
      <alignment vertical="center"/>
    </xf>
    <xf numFmtId="0" fontId="13" fillId="4" borderId="0" xfId="0" applyFont="1" applyFill="1" applyProtection="1">
      <alignment vertical="center"/>
    </xf>
    <xf numFmtId="0" fontId="46" fillId="6" borderId="101" xfId="0" applyFont="1" applyFill="1" applyBorder="1" applyProtection="1">
      <alignment vertical="center"/>
    </xf>
    <xf numFmtId="0" fontId="46" fillId="4" borderId="101" xfId="0" applyFont="1" applyFill="1" applyBorder="1" applyProtection="1">
      <alignment vertical="center"/>
    </xf>
    <xf numFmtId="0" fontId="7" fillId="6" borderId="101" xfId="0" applyFont="1" applyFill="1" applyBorder="1" applyProtection="1">
      <alignment vertical="center"/>
    </xf>
    <xf numFmtId="179" fontId="7" fillId="6" borderId="101" xfId="0" applyNumberFormat="1" applyFont="1" applyFill="1" applyBorder="1" applyProtection="1">
      <alignment vertical="center"/>
    </xf>
    <xf numFmtId="0" fontId="46" fillId="0" borderId="0" xfId="0" applyFont="1" applyProtection="1">
      <alignment vertical="center"/>
    </xf>
    <xf numFmtId="0" fontId="31" fillId="0" borderId="0" xfId="1" applyFont="1" applyProtection="1"/>
    <xf numFmtId="0" fontId="13" fillId="6" borderId="0" xfId="1" applyFont="1" applyFill="1" applyProtection="1"/>
    <xf numFmtId="0" fontId="13" fillId="0" borderId="0" xfId="1" applyFont="1" applyProtection="1"/>
    <xf numFmtId="0" fontId="13" fillId="6" borderId="0" xfId="0" applyFont="1" applyFill="1" applyAlignment="1" applyProtection="1">
      <alignment vertical="center" textRotation="255"/>
    </xf>
    <xf numFmtId="0" fontId="13" fillId="0" borderId="0" xfId="0" applyFont="1" applyAlignment="1" applyProtection="1">
      <alignment vertical="center" textRotation="255"/>
    </xf>
    <xf numFmtId="0" fontId="5" fillId="0" borderId="0" xfId="0" applyFont="1" applyAlignment="1" applyProtection="1">
      <alignment vertical="center" wrapText="1"/>
    </xf>
    <xf numFmtId="0" fontId="13" fillId="4" borderId="0" xfId="0" applyFont="1" applyFill="1" applyAlignment="1" applyProtection="1">
      <alignment vertical="center" textRotation="255"/>
    </xf>
    <xf numFmtId="0" fontId="7" fillId="4" borderId="0" xfId="0" applyFont="1" applyFill="1" applyProtection="1">
      <alignment vertical="center"/>
    </xf>
    <xf numFmtId="0" fontId="72" fillId="4" borderId="101" xfId="0" applyFont="1" applyFill="1" applyBorder="1" applyProtection="1">
      <alignment vertical="center"/>
    </xf>
    <xf numFmtId="0" fontId="32" fillId="0" borderId="0" xfId="1" applyFont="1" applyAlignment="1" applyProtection="1">
      <alignment vertical="center"/>
    </xf>
    <xf numFmtId="0" fontId="44" fillId="0" borderId="0" xfId="1" applyFont="1" applyAlignment="1" applyProtection="1">
      <alignment vertical="center"/>
    </xf>
    <xf numFmtId="0" fontId="32" fillId="0" borderId="0" xfId="1" applyFont="1" applyProtection="1"/>
    <xf numFmtId="0" fontId="44" fillId="0" borderId="10" xfId="1" applyFont="1" applyBorder="1" applyAlignment="1" applyProtection="1">
      <alignment horizontal="center" vertical="center"/>
      <protection locked="0"/>
    </xf>
    <xf numFmtId="0" fontId="32" fillId="0" borderId="9" xfId="1" applyFont="1" applyFill="1" applyBorder="1" applyAlignment="1" applyProtection="1">
      <alignment vertical="center"/>
      <protection locked="0"/>
    </xf>
    <xf numFmtId="0" fontId="10" fillId="0" borderId="0" xfId="0" applyFont="1" applyBorder="1" applyProtection="1">
      <alignment vertical="center"/>
      <protection locked="0"/>
    </xf>
    <xf numFmtId="0" fontId="3" fillId="0" borderId="4" xfId="0" applyFont="1" applyFill="1" applyBorder="1" applyProtection="1">
      <alignment vertical="center"/>
      <protection locked="0"/>
    </xf>
    <xf numFmtId="0" fontId="7" fillId="0" borderId="0" xfId="0" applyFont="1" applyBorder="1" applyProtection="1">
      <alignment vertical="center"/>
      <protection locked="0"/>
    </xf>
    <xf numFmtId="0" fontId="7" fillId="0" borderId="0" xfId="0" applyFont="1" applyBorder="1" applyAlignment="1" applyProtection="1">
      <alignment horizontal="center" vertical="center"/>
      <protection locked="0"/>
    </xf>
    <xf numFmtId="0" fontId="7" fillId="0" borderId="22" xfId="0" applyFont="1" applyBorder="1" applyProtection="1">
      <alignment vertical="center"/>
      <protection locked="0"/>
    </xf>
    <xf numFmtId="0" fontId="13" fillId="0" borderId="0" xfId="1" applyFont="1" applyBorder="1" applyAlignment="1" applyProtection="1">
      <alignment vertical="center"/>
      <protection locked="0"/>
    </xf>
    <xf numFmtId="0" fontId="44" fillId="0" borderId="0" xfId="1" applyFont="1" applyBorder="1" applyAlignment="1" applyProtection="1">
      <alignment vertical="center"/>
      <protection locked="0"/>
    </xf>
    <xf numFmtId="0" fontId="44" fillId="0" borderId="22" xfId="1" applyFont="1" applyBorder="1" applyAlignment="1" applyProtection="1">
      <alignment vertical="center"/>
      <protection locked="0"/>
    </xf>
    <xf numFmtId="0" fontId="44" fillId="0" borderId="0" xfId="1" applyFont="1" applyAlignment="1">
      <alignment vertical="center" wrapText="1"/>
    </xf>
    <xf numFmtId="0" fontId="44" fillId="0" borderId="0" xfId="1" applyFont="1" applyAlignment="1">
      <alignment horizontal="left" vertical="center" wrapText="1"/>
    </xf>
    <xf numFmtId="0" fontId="4" fillId="0" borderId="0" xfId="0" applyFont="1" applyProtection="1">
      <alignment vertical="center"/>
      <protection locked="0"/>
    </xf>
    <xf numFmtId="0" fontId="4" fillId="0" borderId="3" xfId="0" applyFont="1" applyBorder="1" applyProtection="1">
      <alignment vertical="center"/>
      <protection locked="0"/>
    </xf>
    <xf numFmtId="0" fontId="4" fillId="0" borderId="28" xfId="0" applyFont="1" applyBorder="1" applyProtection="1">
      <alignmen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shrinkToFit="1"/>
      <protection locked="0"/>
    </xf>
    <xf numFmtId="0" fontId="23" fillId="0" borderId="4" xfId="0" applyFont="1" applyBorder="1" applyAlignment="1" applyProtection="1">
      <alignment vertical="center" shrinkToFit="1"/>
      <protection locked="0"/>
    </xf>
    <xf numFmtId="0" fontId="4" fillId="0" borderId="0" xfId="0" applyFont="1" applyAlignment="1" applyProtection="1">
      <alignment horizontal="right" vertical="center"/>
      <protection locked="0"/>
    </xf>
    <xf numFmtId="0" fontId="4" fillId="0" borderId="1" xfId="0" quotePrefix="1" applyFont="1" applyBorder="1" applyProtection="1">
      <alignment vertical="center"/>
      <protection locked="0"/>
    </xf>
    <xf numFmtId="0" fontId="4" fillId="0" borderId="0" xfId="0" quotePrefix="1" applyFont="1" applyProtection="1">
      <alignment vertical="center"/>
      <protection locked="0"/>
    </xf>
    <xf numFmtId="0" fontId="4" fillId="0" borderId="7" xfId="0" quotePrefix="1" applyFont="1" applyBorder="1" applyProtection="1">
      <alignment vertical="center"/>
      <protection locked="0"/>
    </xf>
    <xf numFmtId="0" fontId="10" fillId="0" borderId="0" xfId="0" applyFont="1" applyAlignment="1" applyProtection="1">
      <alignment horizontal="right" vertical="center"/>
      <protection locked="0"/>
    </xf>
    <xf numFmtId="0" fontId="10" fillId="0" borderId="4" xfId="0" applyFont="1" applyBorder="1" applyAlignment="1" applyProtection="1">
      <alignment horizontal="right" vertical="center"/>
      <protection locked="0"/>
    </xf>
    <xf numFmtId="0" fontId="10" fillId="0" borderId="0" xfId="0" applyFont="1" applyProtection="1">
      <alignment vertical="center"/>
      <protection locked="0"/>
    </xf>
    <xf numFmtId="0" fontId="10" fillId="0" borderId="4" xfId="0" applyFont="1" applyBorder="1" applyProtection="1">
      <alignment vertical="center"/>
      <protection locked="0"/>
    </xf>
    <xf numFmtId="0" fontId="10" fillId="0" borderId="0" xfId="0" applyFont="1" applyProtection="1">
      <alignment vertical="center"/>
      <protection locked="0"/>
    </xf>
    <xf numFmtId="0" fontId="23" fillId="0" borderId="0" xfId="0" applyFont="1" applyProtection="1">
      <alignment vertical="center"/>
      <protection locked="0"/>
    </xf>
    <xf numFmtId="0" fontId="10" fillId="0" borderId="0" xfId="0" applyFont="1" applyBorder="1" applyAlignment="1" applyProtection="1">
      <alignment horizontal="right" vertical="center"/>
      <protection locked="0"/>
    </xf>
    <xf numFmtId="0" fontId="10" fillId="0" borderId="1" xfId="0" applyFont="1" applyBorder="1" applyAlignment="1" applyProtection="1">
      <alignment vertical="center"/>
      <protection locked="0"/>
    </xf>
    <xf numFmtId="0" fontId="10" fillId="0" borderId="4" xfId="0" applyFont="1" applyFill="1" applyBorder="1" applyProtection="1">
      <alignment vertical="center"/>
      <protection locked="0"/>
    </xf>
    <xf numFmtId="0" fontId="10" fillId="0" borderId="4" xfId="0" applyFont="1" applyFill="1" applyBorder="1" applyAlignment="1" applyProtection="1">
      <alignment horizontal="right" vertical="center"/>
      <protection locked="0"/>
    </xf>
    <xf numFmtId="182" fontId="10" fillId="0" borderId="4" xfId="0" applyNumberFormat="1" applyFont="1" applyFill="1" applyBorder="1" applyAlignment="1" applyProtection="1">
      <alignment horizontal="right" vertical="center" shrinkToFit="1"/>
      <protection locked="0"/>
    </xf>
    <xf numFmtId="0" fontId="10" fillId="0" borderId="0" xfId="0" applyFont="1" applyFill="1" applyProtection="1">
      <alignment vertical="center"/>
      <protection locked="0"/>
    </xf>
    <xf numFmtId="0" fontId="4" fillId="0" borderId="39" xfId="0" applyFont="1" applyBorder="1" applyAlignment="1" applyProtection="1">
      <alignment vertical="center" wrapText="1" shrinkToFit="1"/>
      <protection locked="0"/>
    </xf>
    <xf numFmtId="0" fontId="53" fillId="0" borderId="0" xfId="0" applyFont="1" applyAlignment="1" applyProtection="1">
      <alignment vertical="center" shrinkToFit="1"/>
      <protection locked="0"/>
    </xf>
    <xf numFmtId="0" fontId="10" fillId="0" borderId="0" xfId="0" applyFont="1" applyProtection="1">
      <alignment vertical="center"/>
      <protection locked="0"/>
    </xf>
    <xf numFmtId="0" fontId="10" fillId="0" borderId="4" xfId="0" applyFont="1" applyBorder="1" applyProtection="1">
      <alignment vertical="center"/>
      <protection locked="0"/>
    </xf>
    <xf numFmtId="0" fontId="23" fillId="0" borderId="0" xfId="0" applyFont="1" applyProtection="1">
      <alignment vertical="center"/>
      <protection locked="0"/>
    </xf>
    <xf numFmtId="0" fontId="23" fillId="0" borderId="4" xfId="0" applyFont="1" applyBorder="1" applyProtection="1">
      <alignment vertical="center"/>
      <protection locked="0"/>
    </xf>
    <xf numFmtId="0" fontId="3" fillId="11" borderId="0" xfId="0" applyFont="1" applyFill="1" applyAlignment="1" applyProtection="1">
      <alignment horizontal="center" vertical="center"/>
      <protection locked="0"/>
    </xf>
    <xf numFmtId="0" fontId="10" fillId="11" borderId="28" xfId="0" applyFont="1" applyFill="1" applyBorder="1" applyAlignment="1" applyProtection="1">
      <alignment horizontal="center" vertical="center"/>
      <protection locked="0"/>
    </xf>
    <xf numFmtId="0" fontId="10" fillId="11" borderId="43" xfId="0" applyFont="1" applyFill="1" applyBorder="1" applyAlignment="1" applyProtection="1">
      <alignment horizontal="center" vertical="center"/>
      <protection locked="0"/>
    </xf>
    <xf numFmtId="0" fontId="23" fillId="11" borderId="28" xfId="0" applyFont="1" applyFill="1" applyBorder="1" applyAlignment="1" applyProtection="1">
      <alignment horizontal="center" vertical="center"/>
      <protection locked="0"/>
    </xf>
    <xf numFmtId="0" fontId="23" fillId="11" borderId="10" xfId="0" applyFont="1" applyFill="1" applyBorder="1" applyAlignment="1" applyProtection="1">
      <alignment horizontal="center" vertical="center"/>
      <protection locked="0"/>
    </xf>
    <xf numFmtId="0" fontId="23" fillId="11" borderId="43" xfId="0" applyFont="1" applyFill="1" applyBorder="1" applyAlignment="1" applyProtection="1">
      <alignment horizontal="center" vertical="center"/>
      <protection locked="0"/>
    </xf>
    <xf numFmtId="0" fontId="7" fillId="11" borderId="45" xfId="0" applyFont="1" applyFill="1" applyBorder="1" applyAlignment="1" applyProtection="1">
      <alignment horizontal="center" vertical="center"/>
      <protection locked="0"/>
    </xf>
    <xf numFmtId="0" fontId="31" fillId="11" borderId="64" xfId="1" applyFont="1" applyFill="1" applyBorder="1" applyAlignment="1" applyProtection="1">
      <alignment horizontal="center" vertical="center"/>
      <protection locked="0"/>
    </xf>
    <xf numFmtId="0" fontId="7" fillId="11" borderId="46" xfId="0" applyFont="1" applyFill="1" applyBorder="1" applyAlignment="1" applyProtection="1">
      <alignment horizontal="center" vertical="center"/>
      <protection locked="0"/>
    </xf>
    <xf numFmtId="0" fontId="7" fillId="11" borderId="0" xfId="0" applyFont="1" applyFill="1" applyBorder="1" applyAlignment="1" applyProtection="1">
      <alignment horizontal="center" vertical="center"/>
      <protection locked="0"/>
    </xf>
    <xf numFmtId="0" fontId="13" fillId="11" borderId="10" xfId="1" applyFont="1" applyFill="1" applyBorder="1" applyAlignment="1" applyProtection="1">
      <alignment horizontal="center" vertical="center"/>
      <protection locked="0"/>
    </xf>
    <xf numFmtId="0" fontId="7" fillId="11" borderId="0" xfId="0" applyFont="1" applyFill="1" applyAlignment="1" applyProtection="1">
      <alignment horizontal="center" vertical="center"/>
      <protection locked="0"/>
    </xf>
    <xf numFmtId="0" fontId="44" fillId="11" borderId="56" xfId="1" applyFont="1" applyFill="1" applyBorder="1" applyAlignment="1" applyProtection="1">
      <alignment horizontal="center" vertical="center"/>
      <protection locked="0"/>
    </xf>
    <xf numFmtId="0" fontId="44" fillId="11" borderId="51" xfId="1" applyFont="1" applyFill="1" applyBorder="1" applyAlignment="1" applyProtection="1">
      <alignment horizontal="center" vertical="center"/>
      <protection locked="0"/>
    </xf>
    <xf numFmtId="0" fontId="23" fillId="11" borderId="6" xfId="0" applyFont="1" applyFill="1" applyBorder="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23" fillId="11" borderId="41" xfId="0" applyFont="1" applyFill="1" applyBorder="1" applyAlignment="1" applyProtection="1">
      <alignment horizontal="center" vertical="center"/>
      <protection locked="0"/>
    </xf>
    <xf numFmtId="0" fontId="23" fillId="11" borderId="38" xfId="0" applyFont="1" applyFill="1" applyBorder="1" applyAlignment="1" applyProtection="1">
      <alignment horizontal="center" vertical="center"/>
      <protection locked="0"/>
    </xf>
    <xf numFmtId="0" fontId="23" fillId="11" borderId="4" xfId="0" applyFont="1" applyFill="1" applyBorder="1" applyAlignment="1" applyProtection="1">
      <alignment horizontal="center" vertical="center"/>
      <protection locked="0"/>
    </xf>
    <xf numFmtId="0" fontId="23" fillId="11" borderId="9" xfId="0" applyFont="1" applyFill="1" applyBorder="1" applyAlignment="1" applyProtection="1">
      <alignment horizontal="center" vertical="center"/>
      <protection locked="0"/>
    </xf>
    <xf numFmtId="0" fontId="3" fillId="0" borderId="0" xfId="0" applyFont="1" applyAlignment="1">
      <alignment horizontal="left" vertical="center"/>
    </xf>
    <xf numFmtId="0" fontId="3" fillId="0" borderId="0" xfId="0" applyFont="1" applyAlignment="1">
      <alignment horizontal="left" vertical="top" wrapText="1"/>
    </xf>
    <xf numFmtId="0" fontId="3" fillId="11" borderId="4" xfId="0" applyFont="1" applyFill="1" applyBorder="1" applyAlignment="1" applyProtection="1">
      <alignment horizontal="center" vertical="center"/>
      <protection locked="0"/>
    </xf>
    <xf numFmtId="0" fontId="23" fillId="11" borderId="1" xfId="0" applyFont="1" applyFill="1" applyBorder="1" applyAlignment="1" applyProtection="1">
      <alignment horizontal="center" vertical="center"/>
      <protection locked="0"/>
    </xf>
    <xf numFmtId="0" fontId="23" fillId="11" borderId="29" xfId="0" applyFont="1" applyFill="1" applyBorder="1" applyAlignment="1" applyProtection="1">
      <alignment horizontal="center" vertical="center"/>
      <protection locked="0"/>
    </xf>
    <xf numFmtId="0" fontId="23" fillId="11" borderId="10" xfId="0" applyFont="1" applyFill="1" applyBorder="1" applyProtection="1">
      <alignment vertical="center"/>
      <protection locked="0"/>
    </xf>
    <xf numFmtId="0" fontId="23" fillId="0" borderId="41" xfId="0" applyFont="1" applyFill="1" applyBorder="1" applyAlignment="1" applyProtection="1">
      <alignment horizontal="center" vertical="center"/>
      <protection locked="0"/>
    </xf>
    <xf numFmtId="0" fontId="44" fillId="11" borderId="0" xfId="0" applyFont="1" applyFill="1" applyAlignment="1" applyProtection="1">
      <alignment horizontal="center" vertical="center"/>
      <protection locked="0"/>
    </xf>
    <xf numFmtId="0" fontId="23" fillId="11" borderId="73" xfId="0" applyFont="1" applyFill="1" applyBorder="1" applyAlignment="1" applyProtection="1">
      <alignment horizontal="center" vertical="center"/>
      <protection locked="0"/>
    </xf>
    <xf numFmtId="0" fontId="23" fillId="11" borderId="71" xfId="0" applyFont="1" applyFill="1" applyBorder="1" applyAlignment="1" applyProtection="1">
      <alignment horizontal="center" vertical="center"/>
      <protection locked="0"/>
    </xf>
    <xf numFmtId="0" fontId="7" fillId="11" borderId="98" xfId="0" applyFont="1" applyFill="1" applyBorder="1" applyAlignment="1" applyProtection="1">
      <alignment horizontal="center" vertical="center"/>
      <protection locked="0"/>
    </xf>
    <xf numFmtId="0" fontId="10" fillId="0" borderId="96" xfId="0" applyFont="1" applyBorder="1" applyProtection="1">
      <alignment vertical="center"/>
      <protection locked="0"/>
    </xf>
    <xf numFmtId="0" fontId="7" fillId="0" borderId="96" xfId="0" applyFont="1" applyBorder="1" applyProtection="1">
      <alignment vertical="center"/>
      <protection locked="0"/>
    </xf>
    <xf numFmtId="0" fontId="44" fillId="0" borderId="96" xfId="1" applyFont="1" applyBorder="1" applyAlignment="1" applyProtection="1">
      <alignment vertical="center"/>
      <protection locked="0"/>
    </xf>
    <xf numFmtId="0" fontId="13" fillId="0" borderId="96" xfId="1" applyFont="1" applyBorder="1" applyAlignment="1" applyProtection="1">
      <alignment vertical="center"/>
      <protection locked="0"/>
    </xf>
    <xf numFmtId="0" fontId="13" fillId="11" borderId="96" xfId="1" applyFont="1" applyFill="1" applyBorder="1" applyAlignment="1" applyProtection="1">
      <alignment horizontal="center" vertical="center"/>
      <protection locked="0"/>
    </xf>
    <xf numFmtId="0" fontId="13" fillId="0" borderId="96" xfId="1" applyFont="1" applyBorder="1" applyAlignment="1" applyProtection="1">
      <alignment horizontal="left" vertical="center"/>
      <protection locked="0"/>
    </xf>
    <xf numFmtId="0" fontId="7" fillId="0" borderId="96" xfId="0" applyFont="1" applyBorder="1" applyAlignment="1" applyProtection="1">
      <alignment horizontal="center" vertical="center"/>
      <protection locked="0"/>
    </xf>
    <xf numFmtId="0" fontId="7" fillId="0" borderId="97" xfId="0" applyFont="1" applyBorder="1" applyProtection="1">
      <alignment vertical="center"/>
      <protection locked="0"/>
    </xf>
    <xf numFmtId="0" fontId="10" fillId="0" borderId="0" xfId="0" applyFont="1" applyBorder="1" applyAlignment="1" applyProtection="1">
      <alignment horizontal="left" vertical="center"/>
      <protection locked="0"/>
    </xf>
    <xf numFmtId="0" fontId="3" fillId="0" borderId="0" xfId="0" applyFont="1" applyFill="1">
      <alignment vertical="center"/>
    </xf>
    <xf numFmtId="0" fontId="0" fillId="0" borderId="0" xfId="0" applyFill="1">
      <alignment vertical="center"/>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center" vertical="center" shrinkToFit="1"/>
      <protection locked="0"/>
    </xf>
    <xf numFmtId="0" fontId="4" fillId="0" borderId="1" xfId="0" applyFont="1" applyBorder="1" applyAlignment="1" applyProtection="1">
      <alignment horizontal="center" vertical="center" shrinkToFit="1"/>
      <protection locked="0"/>
    </xf>
    <xf numFmtId="0" fontId="4" fillId="0" borderId="1" xfId="0" applyFont="1" applyBorder="1" applyAlignment="1" applyProtection="1">
      <alignment vertical="center" shrinkToFit="1"/>
      <protection locked="0"/>
    </xf>
    <xf numFmtId="0" fontId="4" fillId="0" borderId="0" xfId="0" applyFont="1" applyAlignment="1" applyProtection="1">
      <alignment vertical="center" shrinkToFit="1"/>
      <protection locked="0"/>
    </xf>
    <xf numFmtId="0" fontId="4"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23" fillId="0" borderId="0" xfId="0" applyFont="1" applyAlignment="1" applyProtection="1">
      <alignment horizontal="left" vertical="center" shrinkToFit="1"/>
      <protection locked="0"/>
    </xf>
    <xf numFmtId="0" fontId="4" fillId="0" borderId="28" xfId="0" applyFont="1" applyBorder="1" applyAlignment="1" applyProtection="1">
      <alignment horizontal="left" vertical="top" wrapText="1"/>
      <protection locked="0"/>
    </xf>
    <xf numFmtId="0" fontId="4" fillId="0" borderId="9" xfId="0" applyFont="1" applyBorder="1" applyAlignment="1" applyProtection="1">
      <alignment vertical="center" shrinkToFit="1"/>
      <protection locked="0"/>
    </xf>
    <xf numFmtId="0" fontId="10" fillId="0" borderId="0" xfId="0" applyFont="1" applyAlignment="1" applyProtection="1">
      <alignment horizontal="center" vertical="center" shrinkToFit="1"/>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left" vertical="center"/>
      <protection locked="0"/>
    </xf>
    <xf numFmtId="0" fontId="10" fillId="0" borderId="1" xfId="0" applyFont="1" applyBorder="1" applyAlignment="1" applyProtection="1">
      <alignment horizontal="center" vertical="center" shrinkToFit="1"/>
      <protection locked="0"/>
    </xf>
    <xf numFmtId="0" fontId="4" fillId="0" borderId="4" xfId="0" applyFont="1" applyBorder="1" applyAlignment="1" applyProtection="1">
      <alignment vertical="center" shrinkToFit="1"/>
      <protection locked="0"/>
    </xf>
    <xf numFmtId="0" fontId="23" fillId="11" borderId="0" xfId="0" applyFont="1" applyFill="1" applyProtection="1">
      <alignment vertical="center"/>
      <protection locked="0"/>
    </xf>
    <xf numFmtId="0" fontId="10" fillId="0" borderId="0" xfId="0" applyFont="1" applyBorder="1" applyAlignment="1" applyProtection="1">
      <alignment horizontal="center" vertical="center"/>
      <protection locked="0"/>
    </xf>
    <xf numFmtId="0" fontId="10"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10" fillId="0" borderId="4" xfId="0" applyFont="1" applyBorder="1" applyAlignment="1" applyProtection="1">
      <alignment horizontal="right" vertical="center"/>
      <protection locked="0"/>
    </xf>
    <xf numFmtId="0" fontId="23" fillId="3" borderId="0" xfId="0" applyFont="1" applyFill="1" applyAlignment="1" applyProtection="1">
      <alignment horizontal="center" vertical="center"/>
      <protection locked="0"/>
    </xf>
    <xf numFmtId="0" fontId="36" fillId="0" borderId="4" xfId="0" applyFont="1" applyBorder="1" applyAlignment="1" applyProtection="1">
      <alignment vertical="top" wrapText="1"/>
      <protection locked="0"/>
    </xf>
    <xf numFmtId="182" fontId="10" fillId="0" borderId="4" xfId="0" applyNumberFormat="1" applyFont="1" applyFill="1" applyBorder="1" applyAlignment="1" applyProtection="1">
      <alignment vertical="center" shrinkToFit="1"/>
      <protection locked="0"/>
    </xf>
    <xf numFmtId="0" fontId="10" fillId="0" borderId="4" xfId="0" applyFont="1" applyBorder="1" applyAlignment="1" applyProtection="1">
      <alignment vertical="center" shrinkToFit="1"/>
      <protection locked="0"/>
    </xf>
    <xf numFmtId="182" fontId="10" fillId="0" borderId="1" xfId="0" applyNumberFormat="1" applyFont="1" applyBorder="1" applyAlignment="1" applyProtection="1">
      <alignment horizontal="right" vertical="center" shrinkToFit="1"/>
      <protection locked="0"/>
    </xf>
    <xf numFmtId="182" fontId="10" fillId="0" borderId="4" xfId="0" applyNumberFormat="1" applyFont="1" applyBorder="1" applyAlignment="1" applyProtection="1">
      <alignment horizontal="right" vertical="center" shrinkToFit="1"/>
      <protection locked="0"/>
    </xf>
    <xf numFmtId="0" fontId="10" fillId="0" borderId="0" xfId="0" applyFont="1" applyFill="1" applyAlignment="1" applyProtection="1">
      <alignment vertical="top"/>
      <protection locked="0"/>
    </xf>
    <xf numFmtId="0" fontId="10" fillId="0" borderId="0" xfId="0" applyFont="1" applyFill="1" applyAlignment="1">
      <alignment vertical="top"/>
    </xf>
    <xf numFmtId="0" fontId="10" fillId="0" borderId="4" xfId="0" applyFont="1" applyBorder="1" applyAlignment="1" applyProtection="1">
      <alignment horizontal="right" vertical="center" shrinkToFit="1"/>
      <protection locked="0"/>
    </xf>
    <xf numFmtId="0" fontId="4" fillId="0" borderId="28" xfId="0" applyFont="1" applyBorder="1" applyAlignment="1" applyProtection="1">
      <alignment vertical="top" wrapText="1" shrinkToFit="1"/>
      <protection locked="0"/>
    </xf>
    <xf numFmtId="0" fontId="4" fillId="0" borderId="0" xfId="0" applyFont="1" applyAlignment="1" applyProtection="1">
      <alignment vertical="top" wrapText="1" shrinkToFit="1"/>
      <protection locked="0"/>
    </xf>
    <xf numFmtId="0" fontId="4" fillId="0" borderId="3" xfId="0" applyFont="1" applyBorder="1" applyAlignment="1" applyProtection="1">
      <alignment vertical="top" wrapText="1" shrinkToFit="1"/>
      <protection locked="0"/>
    </xf>
    <xf numFmtId="0" fontId="23" fillId="0" borderId="31" xfId="0" applyFont="1" applyBorder="1" applyAlignment="1" applyProtection="1">
      <alignment horizontal="center" vertical="center"/>
      <protection locked="0"/>
    </xf>
    <xf numFmtId="0" fontId="4" fillId="0" borderId="0" xfId="0" applyFont="1" applyAlignment="1" applyProtection="1">
      <alignment vertical="center" wrapText="1" shrinkToFit="1"/>
      <protection locked="0"/>
    </xf>
    <xf numFmtId="0" fontId="23" fillId="11" borderId="0" xfId="0" applyFont="1" applyFill="1" applyBorder="1" applyAlignment="1" applyProtection="1">
      <alignment horizontal="center" vertical="center"/>
      <protection locked="0"/>
    </xf>
    <xf numFmtId="0" fontId="10" fillId="0" borderId="0" xfId="0" applyFont="1" applyAlignment="1" applyProtection="1">
      <alignment vertical="top" wrapText="1"/>
      <protection locked="0"/>
    </xf>
    <xf numFmtId="0" fontId="13" fillId="11" borderId="112" xfId="1" applyFont="1" applyFill="1" applyBorder="1" applyAlignment="1" applyProtection="1">
      <alignment horizontal="left" shrinkToFit="1"/>
      <protection locked="0"/>
    </xf>
    <xf numFmtId="0" fontId="13" fillId="11" borderId="57" xfId="1" applyFont="1" applyFill="1" applyBorder="1" applyAlignment="1" applyProtection="1">
      <alignment horizontal="left" shrinkToFit="1"/>
      <protection locked="0"/>
    </xf>
    <xf numFmtId="0" fontId="13" fillId="11" borderId="94" xfId="1" applyFont="1" applyFill="1" applyBorder="1" applyAlignment="1" applyProtection="1">
      <alignment horizontal="left" shrinkToFit="1"/>
      <protection locked="0"/>
    </xf>
    <xf numFmtId="0" fontId="44" fillId="2" borderId="45" xfId="1" applyFont="1" applyFill="1" applyBorder="1" applyAlignment="1" applyProtection="1">
      <alignment horizontal="center" vertical="center"/>
      <protection locked="0"/>
    </xf>
    <xf numFmtId="0" fontId="44" fillId="2" borderId="10" xfId="1" applyFont="1" applyFill="1" applyBorder="1" applyAlignment="1" applyProtection="1">
      <alignment horizontal="center" vertical="center"/>
      <protection locked="0"/>
    </xf>
    <xf numFmtId="0" fontId="44" fillId="11" borderId="10" xfId="1" applyFont="1" applyFill="1" applyBorder="1" applyAlignment="1" applyProtection="1">
      <alignment vertical="center" shrinkToFit="1"/>
      <protection locked="0"/>
    </xf>
    <xf numFmtId="0" fontId="13" fillId="11" borderId="10" xfId="1" applyFont="1" applyFill="1" applyBorder="1" applyAlignment="1" applyProtection="1">
      <alignment vertical="center" shrinkToFit="1"/>
      <protection locked="0"/>
    </xf>
    <xf numFmtId="0" fontId="13" fillId="11" borderId="30" xfId="1" applyFont="1" applyFill="1" applyBorder="1" applyAlignment="1" applyProtection="1">
      <alignment vertical="center" shrinkToFit="1"/>
      <protection locked="0"/>
    </xf>
    <xf numFmtId="0" fontId="44" fillId="2" borderId="29" xfId="1" applyFont="1" applyFill="1" applyBorder="1" applyAlignment="1" applyProtection="1">
      <alignment horizontal="center" vertical="center"/>
      <protection locked="0"/>
    </xf>
    <xf numFmtId="0" fontId="44" fillId="11" borderId="10" xfId="1" applyFont="1" applyFill="1" applyBorder="1" applyAlignment="1" applyProtection="1">
      <alignment horizontal="left" vertical="center" shrinkToFit="1"/>
      <protection locked="0"/>
    </xf>
    <xf numFmtId="0" fontId="44" fillId="11" borderId="21" xfId="1" applyFont="1" applyFill="1" applyBorder="1" applyAlignment="1" applyProtection="1">
      <alignment horizontal="left" vertical="center" shrinkToFit="1"/>
      <protection locked="0"/>
    </xf>
    <xf numFmtId="0" fontId="44" fillId="2" borderId="112" xfId="1" applyFont="1" applyFill="1" applyBorder="1" applyAlignment="1" applyProtection="1">
      <alignment horizontal="center" vertical="center"/>
      <protection locked="0"/>
    </xf>
    <xf numFmtId="0" fontId="44" fillId="2" borderId="57" xfId="1" applyFont="1" applyFill="1" applyBorder="1" applyAlignment="1" applyProtection="1">
      <alignment horizontal="center" vertical="center"/>
      <protection locked="0"/>
    </xf>
    <xf numFmtId="0" fontId="44" fillId="11" borderId="57" xfId="1" applyFont="1" applyFill="1" applyBorder="1" applyAlignment="1" applyProtection="1">
      <alignment vertical="center" shrinkToFit="1"/>
      <protection locked="0"/>
    </xf>
    <xf numFmtId="0" fontId="44" fillId="11" borderId="58" xfId="1" applyFont="1" applyFill="1" applyBorder="1" applyAlignment="1" applyProtection="1">
      <alignment vertical="center" shrinkToFit="1"/>
      <protection locked="0"/>
    </xf>
    <xf numFmtId="0" fontId="44" fillId="2" borderId="59" xfId="1" applyFont="1" applyFill="1" applyBorder="1" applyAlignment="1" applyProtection="1">
      <alignment horizontal="center" vertical="center"/>
      <protection locked="0"/>
    </xf>
    <xf numFmtId="0" fontId="44" fillId="11" borderId="57" xfId="1" applyFont="1" applyFill="1" applyBorder="1" applyAlignment="1" applyProtection="1">
      <alignment horizontal="left" vertical="center" shrinkToFit="1"/>
      <protection locked="0"/>
    </xf>
    <xf numFmtId="0" fontId="44" fillId="11" borderId="94" xfId="1" applyFont="1" applyFill="1" applyBorder="1" applyAlignment="1" applyProtection="1">
      <alignment horizontal="left" vertical="center" shrinkToFit="1"/>
      <protection locked="0"/>
    </xf>
    <xf numFmtId="0" fontId="44" fillId="2" borderId="64" xfId="1" applyFont="1" applyFill="1" applyBorder="1" applyAlignment="1" applyProtection="1">
      <alignment horizontal="center" vertical="center"/>
      <protection locked="0"/>
    </xf>
    <xf numFmtId="0" fontId="44" fillId="2" borderId="0" xfId="1" applyFont="1" applyFill="1" applyAlignment="1" applyProtection="1">
      <alignment horizontal="center" vertical="center"/>
      <protection locked="0"/>
    </xf>
    <xf numFmtId="0" fontId="44" fillId="11" borderId="0" xfId="1" applyFont="1" applyFill="1" applyAlignment="1" applyProtection="1">
      <alignment vertical="center" shrinkToFit="1"/>
      <protection locked="0"/>
    </xf>
    <xf numFmtId="0" fontId="44" fillId="11" borderId="3" xfId="1" applyFont="1" applyFill="1" applyBorder="1" applyAlignment="1" applyProtection="1">
      <alignment vertical="center" shrinkToFit="1"/>
      <protection locked="0"/>
    </xf>
    <xf numFmtId="0" fontId="13" fillId="11" borderId="98" xfId="1" applyFont="1" applyFill="1" applyBorder="1" applyAlignment="1" applyProtection="1">
      <alignment horizontal="left" shrinkToFit="1"/>
      <protection locked="0"/>
    </xf>
    <xf numFmtId="0" fontId="13" fillId="11" borderId="96" xfId="1" applyFont="1" applyFill="1" applyBorder="1" applyAlignment="1" applyProtection="1">
      <alignment horizontal="left" shrinkToFit="1"/>
      <protection locked="0"/>
    </xf>
    <xf numFmtId="0" fontId="13" fillId="11" borderId="97" xfId="1" applyFont="1" applyFill="1" applyBorder="1" applyAlignment="1" applyProtection="1">
      <alignment horizontal="left" shrinkToFit="1"/>
      <protection locked="0"/>
    </xf>
    <xf numFmtId="0" fontId="44" fillId="11" borderId="10" xfId="1" quotePrefix="1" applyFont="1" applyFill="1" applyBorder="1" applyAlignment="1" applyProtection="1">
      <alignment vertical="center" shrinkToFit="1"/>
      <protection locked="0"/>
    </xf>
    <xf numFmtId="0" fontId="44" fillId="11" borderId="9" xfId="1" applyFont="1" applyFill="1" applyBorder="1" applyAlignment="1" applyProtection="1">
      <alignment vertical="center" shrinkToFit="1"/>
      <protection locked="0"/>
    </xf>
    <xf numFmtId="0" fontId="44" fillId="11" borderId="32" xfId="1" applyFont="1" applyFill="1" applyBorder="1" applyAlignment="1" applyProtection="1">
      <alignment vertical="center" shrinkToFit="1"/>
      <protection locked="0"/>
    </xf>
    <xf numFmtId="0" fontId="44" fillId="2" borderId="31" xfId="1" applyFont="1" applyFill="1" applyBorder="1" applyAlignment="1" applyProtection="1">
      <alignment horizontal="center" vertical="center"/>
      <protection locked="0"/>
    </xf>
    <xf numFmtId="0" fontId="44" fillId="2" borderId="9" xfId="1" applyFont="1" applyFill="1" applyBorder="1" applyAlignment="1" applyProtection="1">
      <alignment horizontal="center" vertical="center"/>
      <protection locked="0"/>
    </xf>
    <xf numFmtId="0" fontId="44" fillId="11" borderId="9" xfId="1" applyFont="1" applyFill="1" applyBorder="1" applyAlignment="1" applyProtection="1">
      <alignment horizontal="left" vertical="center" shrinkToFit="1"/>
      <protection locked="0"/>
    </xf>
    <xf numFmtId="0" fontId="44" fillId="11" borderId="23" xfId="1" applyFont="1" applyFill="1" applyBorder="1" applyAlignment="1" applyProtection="1">
      <alignment horizontal="left" vertical="center" shrinkToFit="1"/>
      <protection locked="0"/>
    </xf>
    <xf numFmtId="0" fontId="44" fillId="0" borderId="9" xfId="1" applyFont="1" applyFill="1" applyBorder="1" applyAlignment="1" applyProtection="1">
      <alignment horizontal="left" vertical="center" shrinkToFit="1"/>
      <protection locked="0"/>
    </xf>
    <xf numFmtId="0" fontId="44" fillId="0" borderId="23" xfId="1" applyFont="1" applyFill="1" applyBorder="1" applyAlignment="1" applyProtection="1">
      <alignment horizontal="left" vertical="center" shrinkToFit="1"/>
      <protection locked="0"/>
    </xf>
    <xf numFmtId="0" fontId="44" fillId="0" borderId="31" xfId="1" applyFont="1" applyFill="1" applyBorder="1" applyAlignment="1" applyProtection="1">
      <alignment horizontal="center" vertical="center"/>
      <protection locked="0"/>
    </xf>
    <xf numFmtId="0" fontId="44" fillId="0" borderId="9" xfId="1" applyFont="1" applyFill="1" applyBorder="1" applyAlignment="1" applyProtection="1">
      <alignment horizontal="center" vertical="center"/>
      <protection locked="0"/>
    </xf>
    <xf numFmtId="0" fontId="13" fillId="11" borderId="0" xfId="1" applyFont="1" applyFill="1" applyAlignment="1" applyProtection="1">
      <alignment vertical="center" shrinkToFit="1"/>
      <protection locked="0"/>
    </xf>
    <xf numFmtId="0" fontId="13" fillId="11" borderId="3" xfId="1" applyFont="1" applyFill="1" applyBorder="1" applyAlignment="1" applyProtection="1">
      <alignment vertical="center" shrinkToFit="1"/>
      <protection locked="0"/>
    </xf>
    <xf numFmtId="0" fontId="32" fillId="0" borderId="0" xfId="1" applyFont="1" applyAlignment="1" applyProtection="1">
      <alignment horizontal="center" vertical="center"/>
      <protection locked="0"/>
    </xf>
    <xf numFmtId="0" fontId="44" fillId="15" borderId="75" xfId="1" applyFont="1" applyFill="1" applyBorder="1" applyAlignment="1" applyProtection="1">
      <alignment horizontal="left" vertical="center"/>
      <protection locked="0"/>
    </xf>
    <xf numFmtId="0" fontId="44" fillId="15" borderId="11" xfId="1" applyFont="1" applyFill="1" applyBorder="1" applyAlignment="1" applyProtection="1">
      <alignment horizontal="left" vertical="center"/>
      <protection locked="0"/>
    </xf>
    <xf numFmtId="0" fontId="44" fillId="11" borderId="121" xfId="1" applyFont="1" applyFill="1" applyBorder="1" applyAlignment="1" applyProtection="1">
      <alignment horizontal="left" vertical="center" shrinkToFit="1"/>
      <protection locked="0"/>
    </xf>
    <xf numFmtId="0" fontId="44" fillId="11" borderId="11" xfId="1" applyFont="1" applyFill="1" applyBorder="1" applyAlignment="1" applyProtection="1">
      <alignment horizontal="left" vertical="center" shrinkToFit="1"/>
      <protection locked="0"/>
    </xf>
    <xf numFmtId="0" fontId="44" fillId="11" borderId="76" xfId="1" applyFont="1" applyFill="1" applyBorder="1" applyAlignment="1" applyProtection="1">
      <alignment horizontal="left" vertical="center" shrinkToFit="1"/>
      <protection locked="0"/>
    </xf>
    <xf numFmtId="0" fontId="44" fillId="15" borderId="77" xfId="1" applyFont="1" applyFill="1" applyBorder="1" applyAlignment="1" applyProtection="1">
      <alignment horizontal="center" vertical="center"/>
      <protection locked="0"/>
    </xf>
    <xf numFmtId="0" fontId="44" fillId="15" borderId="7" xfId="1" applyFont="1" applyFill="1" applyBorder="1" applyAlignment="1" applyProtection="1">
      <alignment horizontal="center" vertical="center"/>
      <protection locked="0"/>
    </xf>
    <xf numFmtId="0" fontId="44" fillId="11" borderId="122" xfId="1" applyFont="1" applyFill="1" applyBorder="1" applyAlignment="1" applyProtection="1">
      <alignment horizontal="left" vertical="center" shrinkToFit="1"/>
      <protection locked="0"/>
    </xf>
    <xf numFmtId="0" fontId="44" fillId="11" borderId="7" xfId="1" applyFont="1" applyFill="1" applyBorder="1" applyAlignment="1" applyProtection="1">
      <alignment horizontal="left" vertical="center" shrinkToFit="1"/>
      <protection locked="0"/>
    </xf>
    <xf numFmtId="0" fontId="44" fillId="11" borderId="78" xfId="1" applyFont="1" applyFill="1" applyBorder="1" applyAlignment="1" applyProtection="1">
      <alignment horizontal="left" vertical="center" shrinkToFit="1"/>
      <protection locked="0"/>
    </xf>
    <xf numFmtId="0" fontId="51" fillId="11" borderId="99" xfId="1" applyFont="1" applyFill="1" applyBorder="1" applyAlignment="1" applyProtection="1">
      <alignment horizontal="left" shrinkToFit="1"/>
      <protection locked="0"/>
    </xf>
    <xf numFmtId="0" fontId="51" fillId="11" borderId="68" xfId="1" applyFont="1" applyFill="1" applyBorder="1" applyAlignment="1" applyProtection="1">
      <alignment horizontal="left" shrinkToFit="1"/>
      <protection locked="0"/>
    </xf>
    <xf numFmtId="0" fontId="51" fillId="11" borderId="100" xfId="1" applyFont="1" applyFill="1" applyBorder="1" applyAlignment="1" applyProtection="1">
      <alignment horizontal="left" shrinkToFit="1"/>
      <protection locked="0"/>
    </xf>
    <xf numFmtId="0" fontId="44" fillId="11" borderId="56" xfId="1" applyFont="1" applyFill="1" applyBorder="1" applyAlignment="1" applyProtection="1">
      <alignment horizontal="left" vertical="center" shrinkToFit="1"/>
      <protection locked="0"/>
    </xf>
    <xf numFmtId="0" fontId="44" fillId="11" borderId="109" xfId="1" applyFont="1" applyFill="1" applyBorder="1" applyAlignment="1" applyProtection="1">
      <alignment horizontal="left" vertical="center" shrinkToFit="1"/>
      <protection locked="0"/>
    </xf>
    <xf numFmtId="0" fontId="44" fillId="15" borderId="82" xfId="1" applyFont="1" applyFill="1" applyBorder="1" applyAlignment="1" applyProtection="1">
      <alignment horizontal="center" vertical="center"/>
      <protection locked="0"/>
    </xf>
    <xf numFmtId="0" fontId="44" fillId="15" borderId="1" xfId="1" applyFont="1" applyFill="1" applyBorder="1" applyAlignment="1" applyProtection="1">
      <alignment horizontal="center" vertical="center"/>
      <protection locked="0"/>
    </xf>
    <xf numFmtId="0" fontId="44" fillId="15" borderId="124" xfId="1" applyFont="1" applyFill="1" applyBorder="1" applyAlignment="1" applyProtection="1">
      <alignment horizontal="center" vertical="center"/>
      <protection locked="0"/>
    </xf>
    <xf numFmtId="0" fontId="44" fillId="15" borderId="64" xfId="1" applyFont="1" applyFill="1" applyBorder="1" applyAlignment="1" applyProtection="1">
      <alignment horizontal="center" vertical="center"/>
      <protection locked="0"/>
    </xf>
    <xf numFmtId="0" fontId="44" fillId="15" borderId="0" xfId="1" applyFont="1" applyFill="1" applyAlignment="1" applyProtection="1">
      <alignment horizontal="center" vertical="center"/>
      <protection locked="0"/>
    </xf>
    <xf numFmtId="0" fontId="44" fillId="15" borderId="106" xfId="1" applyFont="1" applyFill="1" applyBorder="1" applyAlignment="1" applyProtection="1">
      <alignment horizontal="center" vertical="center"/>
      <protection locked="0"/>
    </xf>
    <xf numFmtId="0" fontId="44" fillId="15" borderId="46" xfId="1" applyFont="1" applyFill="1" applyBorder="1" applyAlignment="1" applyProtection="1">
      <alignment horizontal="center" vertical="center"/>
      <protection locked="0"/>
    </xf>
    <xf numFmtId="0" fontId="44" fillId="15" borderId="9" xfId="1" applyFont="1" applyFill="1" applyBorder="1" applyAlignment="1" applyProtection="1">
      <alignment horizontal="center" vertical="center"/>
      <protection locked="0"/>
    </xf>
    <xf numFmtId="0" fontId="44" fillId="15" borderId="110" xfId="1" applyFont="1" applyFill="1" applyBorder="1" applyAlignment="1" applyProtection="1">
      <alignment horizontal="center" vertical="center"/>
      <protection locked="0"/>
    </xf>
    <xf numFmtId="0" fontId="10" fillId="11" borderId="9" xfId="0" applyFont="1" applyFill="1" applyBorder="1" applyAlignment="1" applyProtection="1">
      <alignment horizontal="center" vertical="center" wrapText="1"/>
      <protection locked="0"/>
    </xf>
    <xf numFmtId="0" fontId="44" fillId="11" borderId="123" xfId="1" applyFont="1" applyFill="1" applyBorder="1" applyAlignment="1" applyProtection="1">
      <alignment horizontal="left" vertical="center" shrinkToFit="1"/>
      <protection locked="0"/>
    </xf>
    <xf numFmtId="0" fontId="44" fillId="11" borderId="1" xfId="1" applyFont="1" applyFill="1" applyBorder="1" applyAlignment="1" applyProtection="1">
      <alignment horizontal="left" vertical="center" shrinkToFit="1"/>
      <protection locked="0"/>
    </xf>
    <xf numFmtId="0" fontId="44" fillId="11" borderId="44" xfId="1" applyFont="1" applyFill="1" applyBorder="1" applyAlignment="1" applyProtection="1">
      <alignment horizontal="left" vertical="center" shrinkToFit="1"/>
      <protection locked="0"/>
    </xf>
    <xf numFmtId="0" fontId="44" fillId="2" borderId="113" xfId="1" applyFont="1" applyFill="1" applyBorder="1" applyAlignment="1" applyProtection="1">
      <alignment horizontal="center" vertical="center"/>
      <protection locked="0"/>
    </xf>
    <xf numFmtId="0" fontId="44" fillId="2" borderId="36" xfId="1" applyFont="1" applyFill="1" applyBorder="1" applyAlignment="1" applyProtection="1">
      <alignment horizontal="center" vertical="center"/>
      <protection locked="0"/>
    </xf>
    <xf numFmtId="0" fontId="13" fillId="11" borderId="9" xfId="1" applyFont="1" applyFill="1" applyBorder="1" applyAlignment="1" applyProtection="1">
      <alignment horizontal="center" vertical="center" shrinkToFit="1"/>
      <protection locked="0"/>
    </xf>
    <xf numFmtId="0" fontId="44" fillId="2" borderId="28" xfId="1" applyFont="1" applyFill="1" applyBorder="1" applyAlignment="1" applyProtection="1">
      <alignment horizontal="center" vertical="center"/>
      <protection locked="0"/>
    </xf>
    <xf numFmtId="0" fontId="44" fillId="11" borderId="0" xfId="1" applyFont="1" applyFill="1" applyAlignment="1" applyProtection="1">
      <alignment horizontal="left" vertical="center" shrinkToFit="1"/>
      <protection locked="0"/>
    </xf>
    <xf numFmtId="0" fontId="44" fillId="11" borderId="22" xfId="1" applyFont="1" applyFill="1" applyBorder="1" applyAlignment="1" applyProtection="1">
      <alignment horizontal="left" vertical="center" shrinkToFit="1"/>
      <protection locked="0"/>
    </xf>
    <xf numFmtId="0" fontId="44" fillId="2" borderId="114" xfId="1" applyFont="1" applyFill="1" applyBorder="1" applyAlignment="1" applyProtection="1">
      <alignment horizontal="center" vertical="center"/>
      <protection locked="0"/>
    </xf>
    <xf numFmtId="0" fontId="44" fillId="2" borderId="39" xfId="1" applyFont="1" applyFill="1" applyBorder="1" applyAlignment="1" applyProtection="1">
      <alignment horizontal="center" vertical="center"/>
      <protection locked="0"/>
    </xf>
    <xf numFmtId="0" fontId="44" fillId="2" borderId="46" xfId="1" applyFont="1" applyFill="1" applyBorder="1" applyAlignment="1" applyProtection="1">
      <alignment horizontal="center" vertical="center"/>
      <protection locked="0"/>
    </xf>
    <xf numFmtId="0" fontId="44" fillId="0" borderId="57" xfId="1" applyFont="1" applyBorder="1" applyAlignment="1" applyProtection="1">
      <alignment horizontal="left" vertical="center"/>
      <protection locked="0"/>
    </xf>
    <xf numFmtId="0" fontId="44" fillId="11" borderId="115" xfId="1" applyFont="1" applyFill="1" applyBorder="1" applyAlignment="1" applyProtection="1">
      <alignment horizontal="center" vertical="center" shrinkToFit="1"/>
      <protection locked="0"/>
    </xf>
    <xf numFmtId="0" fontId="44" fillId="11" borderId="68" xfId="1" applyFont="1" applyFill="1" applyBorder="1" applyAlignment="1" applyProtection="1">
      <alignment horizontal="center" vertical="center" shrinkToFit="1"/>
      <protection locked="0"/>
    </xf>
    <xf numFmtId="0" fontId="44" fillId="11" borderId="100" xfId="1" applyFont="1" applyFill="1" applyBorder="1" applyAlignment="1" applyProtection="1">
      <alignment horizontal="center" vertical="center" shrinkToFit="1"/>
      <protection locked="0"/>
    </xf>
    <xf numFmtId="0" fontId="44" fillId="2" borderId="95" xfId="1" applyFont="1" applyFill="1" applyBorder="1" applyAlignment="1" applyProtection="1">
      <alignment horizontal="center" vertical="center"/>
      <protection locked="0"/>
    </xf>
    <xf numFmtId="0" fontId="44" fillId="2" borderId="96" xfId="1" applyFont="1" applyFill="1" applyBorder="1" applyAlignment="1" applyProtection="1">
      <alignment horizontal="center" vertical="center"/>
      <protection locked="0"/>
    </xf>
    <xf numFmtId="0" fontId="44" fillId="11" borderId="1" xfId="1" applyFont="1" applyFill="1" applyBorder="1" applyAlignment="1">
      <alignment horizontal="left" vertical="center" shrinkToFit="1"/>
    </xf>
    <xf numFmtId="0" fontId="0" fillId="0" borderId="0" xfId="0">
      <alignment vertical="center"/>
    </xf>
    <xf numFmtId="0" fontId="44" fillId="11" borderId="0" xfId="1" applyFont="1" applyFill="1" applyAlignment="1">
      <alignment horizontal="left" vertical="center" shrinkToFit="1"/>
    </xf>
    <xf numFmtId="0" fontId="3" fillId="11" borderId="0" xfId="0" applyFont="1" applyFill="1" applyAlignment="1">
      <alignment horizontal="left" vertical="center" shrinkToFit="1"/>
    </xf>
    <xf numFmtId="0" fontId="23" fillId="11" borderId="4" xfId="0" applyFont="1" applyFill="1" applyBorder="1" applyAlignment="1">
      <alignment horizontal="left" vertical="center" shrinkToFit="1"/>
    </xf>
    <xf numFmtId="0" fontId="23" fillId="11" borderId="0" xfId="0" applyFont="1" applyFill="1" applyAlignment="1">
      <alignment horizontal="right" vertical="center"/>
    </xf>
    <xf numFmtId="0" fontId="44" fillId="11" borderId="4" xfId="1" applyFont="1" applyFill="1" applyBorder="1" applyAlignment="1">
      <alignment horizontal="left" vertical="center" shrinkToFit="1"/>
    </xf>
    <xf numFmtId="0" fontId="23" fillId="11" borderId="0" xfId="0" applyFont="1" applyFill="1" applyAlignment="1">
      <alignment horizontal="left" vertical="center"/>
    </xf>
    <xf numFmtId="0" fontId="23" fillId="11" borderId="4" xfId="0" applyFont="1" applyFill="1" applyBorder="1" applyAlignment="1">
      <alignment horizontal="left" vertical="center"/>
    </xf>
    <xf numFmtId="0" fontId="3" fillId="0" borderId="0" xfId="0" applyFont="1">
      <alignment vertical="center"/>
    </xf>
    <xf numFmtId="0" fontId="23" fillId="11" borderId="0" xfId="0" applyFont="1" applyFill="1" applyAlignment="1">
      <alignment horizontal="left" vertical="center" shrinkToFit="1"/>
    </xf>
    <xf numFmtId="0" fontId="3" fillId="11" borderId="0" xfId="0" applyFont="1" applyFill="1" applyAlignment="1">
      <alignment horizontal="left" vertical="center"/>
    </xf>
    <xf numFmtId="0" fontId="3" fillId="11" borderId="4" xfId="0" applyFont="1" applyFill="1" applyBorder="1" applyAlignment="1">
      <alignment horizontal="left" vertical="center"/>
    </xf>
    <xf numFmtId="0" fontId="3" fillId="0" borderId="0" xfId="0" applyFont="1" applyFill="1">
      <alignment vertical="center"/>
    </xf>
    <xf numFmtId="0" fontId="8"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top" wrapText="1"/>
    </xf>
    <xf numFmtId="0" fontId="7" fillId="0" borderId="0" xfId="0" applyFont="1" applyAlignment="1">
      <alignment horizontal="left" vertical="top" wrapText="1"/>
    </xf>
    <xf numFmtId="0" fontId="23" fillId="11" borderId="0" xfId="0" applyFont="1" applyFill="1" applyAlignment="1">
      <alignment horizontal="center" vertical="center"/>
    </xf>
    <xf numFmtId="0" fontId="44" fillId="11" borderId="4" xfId="1" applyFont="1" applyFill="1" applyBorder="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7" fillId="11" borderId="0" xfId="0" applyFont="1" applyFill="1" applyAlignment="1">
      <alignment horizontal="left" vertical="center" shrinkToFit="1"/>
    </xf>
    <xf numFmtId="0" fontId="7" fillId="11" borderId="4" xfId="0" applyFont="1" applyFill="1" applyBorder="1" applyAlignment="1">
      <alignment horizontal="left" vertical="center" shrinkToFit="1"/>
    </xf>
    <xf numFmtId="0" fontId="3" fillId="0" borderId="4" xfId="0" applyFont="1" applyBorder="1" applyAlignment="1">
      <alignment horizontal="left" vertical="center"/>
    </xf>
    <xf numFmtId="0" fontId="4" fillId="0" borderId="41"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18" fillId="0" borderId="28" xfId="0" applyFont="1" applyBorder="1" applyAlignment="1" applyProtection="1">
      <alignment horizontal="center" vertical="center" textRotation="255"/>
      <protection locked="0"/>
    </xf>
    <xf numFmtId="0" fontId="18" fillId="0" borderId="41" xfId="0" applyFont="1" applyBorder="1" applyAlignment="1" applyProtection="1">
      <alignment horizontal="center" vertical="center" textRotation="255"/>
      <protection locked="0"/>
    </xf>
    <xf numFmtId="38" fontId="13" fillId="0" borderId="0" xfId="2" applyFont="1" applyBorder="1" applyAlignment="1" applyProtection="1">
      <alignment horizontal="center" vertical="center"/>
      <protection locked="0"/>
    </xf>
    <xf numFmtId="0" fontId="4" fillId="7" borderId="0" xfId="0" applyFont="1" applyFill="1" applyAlignment="1" applyProtection="1">
      <alignment horizontal="center" vertical="center" shrinkToFit="1"/>
      <protection locked="0"/>
    </xf>
    <xf numFmtId="0" fontId="4" fillId="7" borderId="3" xfId="0" applyFont="1" applyFill="1" applyBorder="1" applyAlignment="1" applyProtection="1">
      <alignment horizontal="center" vertical="center" shrinkToFit="1"/>
      <protection locked="0"/>
    </xf>
    <xf numFmtId="0" fontId="4" fillId="0" borderId="48" xfId="0" applyFont="1" applyBorder="1" applyAlignment="1" applyProtection="1">
      <alignment horizontal="left" vertical="center" shrinkToFit="1"/>
      <protection locked="0"/>
    </xf>
    <xf numFmtId="0" fontId="4" fillId="0" borderId="10" xfId="0" applyFont="1" applyBorder="1" applyAlignment="1" applyProtection="1">
      <alignment horizontal="center" vertical="center" shrinkToFit="1"/>
      <protection locked="0"/>
    </xf>
    <xf numFmtId="0" fontId="4" fillId="0" borderId="30"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5" fillId="0" borderId="6" xfId="0" applyFont="1" applyBorder="1" applyAlignment="1" applyProtection="1">
      <alignment horizontal="left" vertical="center" shrinkToFit="1"/>
      <protection locked="0"/>
    </xf>
    <xf numFmtId="0" fontId="5" fillId="0" borderId="7"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4" fillId="0" borderId="3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34" xfId="0" applyFont="1" applyBorder="1" applyAlignment="1" applyProtection="1">
      <alignment horizontal="center" vertical="center"/>
      <protection locked="0"/>
    </xf>
    <xf numFmtId="0" fontId="4" fillId="0" borderId="28"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3" xfId="0" applyFont="1" applyBorder="1" applyAlignment="1" applyProtection="1">
      <alignment horizontal="left" vertical="center" shrinkToFit="1"/>
      <protection locked="0"/>
    </xf>
    <xf numFmtId="0" fontId="4" fillId="7" borderId="1" xfId="0" applyFont="1" applyFill="1" applyBorder="1" applyAlignment="1" applyProtection="1">
      <alignment horizontal="left" vertical="top" wrapText="1"/>
      <protection locked="0"/>
    </xf>
    <xf numFmtId="0" fontId="4" fillId="7" borderId="2" xfId="0" applyFont="1" applyFill="1" applyBorder="1" applyAlignment="1" applyProtection="1">
      <alignment horizontal="left" vertical="top" wrapText="1"/>
      <protection locked="0"/>
    </xf>
    <xf numFmtId="0" fontId="4" fillId="7" borderId="36" xfId="0" applyFont="1" applyFill="1" applyBorder="1" applyAlignment="1" applyProtection="1">
      <alignment horizontal="left" vertical="top" wrapText="1"/>
      <protection locked="0"/>
    </xf>
    <xf numFmtId="0" fontId="4" fillId="7" borderId="37" xfId="0" applyFont="1" applyFill="1" applyBorder="1" applyAlignment="1" applyProtection="1">
      <alignment horizontal="left" vertical="top" wrapText="1"/>
      <protection locked="0"/>
    </xf>
    <xf numFmtId="0" fontId="4" fillId="7" borderId="39" xfId="0" applyFont="1" applyFill="1" applyBorder="1" applyAlignment="1" applyProtection="1">
      <alignment horizontal="left" vertical="top" wrapText="1"/>
      <protection locked="0"/>
    </xf>
    <xf numFmtId="0" fontId="4" fillId="7" borderId="40" xfId="0" applyFont="1" applyFill="1" applyBorder="1" applyAlignment="1" applyProtection="1">
      <alignment horizontal="left" vertical="top" wrapText="1"/>
      <protection locked="0"/>
    </xf>
    <xf numFmtId="0" fontId="4" fillId="7" borderId="0" xfId="0" applyFont="1" applyFill="1" applyAlignment="1" applyProtection="1">
      <alignment horizontal="left" vertical="top" wrapText="1"/>
      <protection locked="0"/>
    </xf>
    <xf numFmtId="0" fontId="4" fillId="7" borderId="3" xfId="0" applyFont="1" applyFill="1" applyBorder="1" applyAlignment="1" applyProtection="1">
      <alignment horizontal="left" vertical="top" wrapText="1"/>
      <protection locked="0"/>
    </xf>
    <xf numFmtId="0" fontId="4" fillId="7" borderId="0" xfId="0" applyFont="1" applyFill="1" applyAlignment="1" applyProtection="1">
      <alignment vertical="center" shrinkToFit="1"/>
      <protection locked="0"/>
    </xf>
    <xf numFmtId="0" fontId="4" fillId="7" borderId="1" xfId="0" applyFont="1" applyFill="1" applyBorder="1" applyAlignment="1" applyProtection="1">
      <alignment vertical="center" shrinkToFit="1"/>
      <protection locked="0"/>
    </xf>
    <xf numFmtId="0" fontId="4" fillId="7" borderId="2" xfId="0" applyFont="1" applyFill="1" applyBorder="1" applyAlignment="1" applyProtection="1">
      <alignment vertical="center" shrinkToFit="1"/>
      <protection locked="0"/>
    </xf>
    <xf numFmtId="0" fontId="4" fillId="7" borderId="4" xfId="0" applyFont="1" applyFill="1" applyBorder="1" applyAlignment="1" applyProtection="1">
      <alignment vertical="center" shrinkToFit="1"/>
      <protection locked="0"/>
    </xf>
    <xf numFmtId="0" fontId="4" fillId="7" borderId="5" xfId="0" applyFont="1" applyFill="1" applyBorder="1" applyAlignment="1" applyProtection="1">
      <alignment vertical="center" shrinkToFit="1"/>
      <protection locked="0"/>
    </xf>
    <xf numFmtId="0" fontId="4" fillId="0" borderId="7" xfId="0" applyFont="1" applyBorder="1" applyAlignment="1" applyProtection="1">
      <alignment horizontal="left" vertical="center" shrinkToFit="1"/>
      <protection locked="0"/>
    </xf>
    <xf numFmtId="0" fontId="4" fillId="0" borderId="8" xfId="0" applyFont="1" applyBorder="1" applyAlignment="1" applyProtection="1">
      <alignment horizontal="left" vertical="center" shrinkToFit="1"/>
      <protection locked="0"/>
    </xf>
    <xf numFmtId="0" fontId="18" fillId="0" borderId="4" xfId="0" applyFont="1" applyBorder="1" applyAlignment="1" applyProtection="1">
      <alignment horizontal="right" vertical="center" shrinkToFit="1"/>
      <protection locked="0"/>
    </xf>
    <xf numFmtId="0" fontId="4" fillId="7" borderId="4" xfId="0" applyFont="1" applyFill="1" applyBorder="1" applyAlignment="1" applyProtection="1">
      <alignment horizontal="center" vertical="center" shrinkToFit="1"/>
      <protection locked="0"/>
    </xf>
    <xf numFmtId="0" fontId="40" fillId="7" borderId="1" xfId="0" applyFont="1" applyFill="1" applyBorder="1" applyAlignment="1" applyProtection="1">
      <alignment horizontal="left" vertical="center" shrinkToFit="1"/>
      <protection locked="0"/>
    </xf>
    <xf numFmtId="0" fontId="40" fillId="7" borderId="2" xfId="0" applyFont="1" applyFill="1" applyBorder="1" applyAlignment="1" applyProtection="1">
      <alignment horizontal="left" vertical="center" shrinkToFit="1"/>
      <protection locked="0"/>
    </xf>
    <xf numFmtId="0" fontId="18" fillId="7" borderId="4" xfId="0" applyFont="1" applyFill="1" applyBorder="1" applyAlignment="1" applyProtection="1">
      <alignment horizontal="center" vertical="center" shrinkToFit="1"/>
      <protection locked="0"/>
    </xf>
    <xf numFmtId="0" fontId="18" fillId="7" borderId="5" xfId="0" applyFont="1" applyFill="1" applyBorder="1" applyAlignment="1" applyProtection="1">
      <alignment horizontal="center" vertical="center" shrinkToFit="1"/>
      <protection locked="0"/>
    </xf>
    <xf numFmtId="0" fontId="4" fillId="0" borderId="6" xfId="0" applyFont="1" applyBorder="1" applyAlignment="1" applyProtection="1">
      <alignment horizontal="left" vertical="center" shrinkToFit="1"/>
      <protection locked="0"/>
    </xf>
    <xf numFmtId="0" fontId="4" fillId="0" borderId="43" xfId="0" applyFont="1" applyBorder="1" applyAlignment="1" applyProtection="1">
      <alignment horizontal="left" vertical="center" shrinkToFit="1"/>
      <protection locked="0"/>
    </xf>
    <xf numFmtId="0" fontId="4" fillId="0" borderId="1" xfId="0" applyFont="1" applyBorder="1" applyAlignment="1" applyProtection="1">
      <alignment horizontal="left" vertical="center" shrinkToFit="1"/>
      <protection locked="0"/>
    </xf>
    <xf numFmtId="0" fontId="4" fillId="0" borderId="2" xfId="0" applyFont="1" applyBorder="1" applyAlignment="1" applyProtection="1">
      <alignment horizontal="left" vertical="center" shrinkToFit="1"/>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43"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0" borderId="2" xfId="0" applyFont="1" applyBorder="1" applyAlignment="1" applyProtection="1">
      <alignment horizontal="left" vertical="center"/>
      <protection locked="0"/>
    </xf>
    <xf numFmtId="0" fontId="5" fillId="0" borderId="43" xfId="0" applyFont="1" applyBorder="1" applyAlignment="1" applyProtection="1">
      <alignment horizontal="left" vertical="center" shrinkToFit="1"/>
      <protection locked="0"/>
    </xf>
    <xf numFmtId="0" fontId="5" fillId="0" borderId="1" xfId="0" applyFont="1" applyBorder="1" applyAlignment="1" applyProtection="1">
      <alignment horizontal="left" vertical="center" shrinkToFit="1"/>
      <protection locked="0"/>
    </xf>
    <xf numFmtId="0" fontId="5" fillId="0" borderId="2" xfId="0" applyFont="1" applyBorder="1" applyAlignment="1" applyProtection="1">
      <alignment horizontal="left" vertical="center" shrinkToFit="1"/>
      <protection locked="0"/>
    </xf>
    <xf numFmtId="0" fontId="4" fillId="0" borderId="1"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7" borderId="7"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0" fontId="4" fillId="0" borderId="38" xfId="0" applyFont="1" applyBorder="1" applyAlignment="1" applyProtection="1">
      <alignment horizontal="left" vertical="center" shrinkToFit="1"/>
      <protection locked="0"/>
    </xf>
    <xf numFmtId="0" fontId="4" fillId="0" borderId="39" xfId="0" applyFont="1" applyBorder="1" applyAlignment="1" applyProtection="1">
      <alignment horizontal="left" vertical="center" shrinkToFit="1"/>
      <protection locked="0"/>
    </xf>
    <xf numFmtId="0" fontId="4" fillId="0" borderId="40" xfId="0" applyFont="1" applyBorder="1" applyAlignment="1" applyProtection="1">
      <alignment horizontal="left" vertical="center" shrinkToFit="1"/>
      <protection locked="0"/>
    </xf>
    <xf numFmtId="0" fontId="4" fillId="0" borderId="43" xfId="0" applyFont="1" applyBorder="1" applyAlignment="1" applyProtection="1">
      <alignment horizontal="center" vertical="center" shrinkToFit="1"/>
      <protection locked="0"/>
    </xf>
    <xf numFmtId="0" fontId="4" fillId="0" borderId="1"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25" xfId="0" applyFont="1" applyBorder="1" applyAlignment="1" applyProtection="1">
      <alignment horizontal="center" vertical="top" textRotation="255"/>
      <protection locked="0"/>
    </xf>
    <xf numFmtId="0" fontId="4" fillId="0" borderId="27" xfId="0" applyFont="1" applyBorder="1" applyAlignment="1" applyProtection="1">
      <alignment horizontal="center" vertical="top" textRotation="255"/>
      <protection locked="0"/>
    </xf>
    <xf numFmtId="0" fontId="4" fillId="0" borderId="26" xfId="0" applyFont="1" applyBorder="1" applyAlignment="1" applyProtection="1">
      <alignment horizontal="center" vertical="top" textRotation="255"/>
      <protection locked="0"/>
    </xf>
    <xf numFmtId="0" fontId="4" fillId="0" borderId="27" xfId="0" applyFont="1" applyBorder="1" applyAlignment="1" applyProtection="1">
      <alignment vertical="top" textRotation="255"/>
      <protection locked="0"/>
    </xf>
    <xf numFmtId="0" fontId="0" fillId="0" borderId="27" xfId="0" applyBorder="1" applyAlignment="1" applyProtection="1">
      <alignment vertical="top" textRotation="255"/>
      <protection locked="0"/>
    </xf>
    <xf numFmtId="0" fontId="0" fillId="0" borderId="26" xfId="0" applyBorder="1" applyAlignment="1" applyProtection="1">
      <alignment vertical="top" textRotation="255"/>
      <protection locked="0"/>
    </xf>
    <xf numFmtId="0" fontId="4" fillId="0" borderId="28"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3" fillId="0" borderId="9" xfId="0" applyFont="1" applyBorder="1" applyAlignment="1" applyProtection="1">
      <alignment horizontal="center" vertical="center" shrinkToFit="1"/>
      <protection locked="0"/>
    </xf>
    <xf numFmtId="0" fontId="23" fillId="7" borderId="4"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 xfId="0" applyFont="1" applyBorder="1" applyAlignment="1" applyProtection="1">
      <alignment vertical="center" shrinkToFit="1"/>
      <protection locked="0"/>
    </xf>
    <xf numFmtId="0" fontId="0" fillId="0" borderId="2" xfId="0" applyBorder="1" applyAlignment="1" applyProtection="1">
      <alignment vertical="center" shrinkToFit="1"/>
      <protection locked="0"/>
    </xf>
    <xf numFmtId="0" fontId="4" fillId="0" borderId="0" xfId="0" applyFont="1" applyAlignment="1" applyProtection="1">
      <alignment vertical="center" shrinkToFit="1"/>
      <protection locked="0"/>
    </xf>
    <xf numFmtId="0" fontId="0" fillId="0" borderId="3" xfId="0" applyBorder="1" applyAlignment="1" applyProtection="1">
      <alignment vertical="center" shrinkToFit="1"/>
      <protection locked="0"/>
    </xf>
    <xf numFmtId="0" fontId="4" fillId="0" borderId="2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0" borderId="73" xfId="0" applyFont="1" applyBorder="1" applyAlignment="1" applyProtection="1">
      <alignment horizontal="center" vertical="center"/>
      <protection locked="0"/>
    </xf>
    <xf numFmtId="0" fontId="4" fillId="0" borderId="71" xfId="0" applyFont="1" applyBorder="1" applyAlignment="1" applyProtection="1">
      <alignment horizontal="center" vertical="center"/>
      <protection locked="0"/>
    </xf>
    <xf numFmtId="0" fontId="4" fillId="0" borderId="74" xfId="0" applyFont="1" applyBorder="1" applyAlignment="1" applyProtection="1">
      <alignment horizontal="center" vertical="center"/>
      <protection locked="0"/>
    </xf>
    <xf numFmtId="0" fontId="4" fillId="0" borderId="70" xfId="0" applyFont="1" applyBorder="1" applyAlignment="1" applyProtection="1">
      <alignment horizontal="center" vertical="center" shrinkToFit="1"/>
      <protection locked="0"/>
    </xf>
    <xf numFmtId="0" fontId="4" fillId="0" borderId="71" xfId="0" applyFont="1" applyBorder="1" applyAlignment="1" applyProtection="1">
      <alignment horizontal="center" vertical="center" shrinkToFit="1"/>
      <protection locked="0"/>
    </xf>
    <xf numFmtId="0" fontId="4" fillId="0" borderId="74" xfId="0" applyFont="1" applyBorder="1" applyAlignment="1" applyProtection="1">
      <alignment horizontal="center" vertical="center" shrinkToFit="1"/>
      <protection locked="0"/>
    </xf>
    <xf numFmtId="0" fontId="4" fillId="0" borderId="45" xfId="0" applyFont="1" applyBorder="1" applyAlignment="1" applyProtection="1">
      <alignment horizontal="center" vertical="top" shrinkToFit="1"/>
      <protection locked="0"/>
    </xf>
    <xf numFmtId="0" fontId="4" fillId="0" borderId="10" xfId="0" applyFont="1" applyBorder="1" applyAlignment="1" applyProtection="1">
      <alignment horizontal="center" vertical="top" shrinkToFit="1"/>
      <protection locked="0"/>
    </xf>
    <xf numFmtId="0" fontId="4" fillId="0" borderId="30" xfId="0" applyFont="1" applyBorder="1" applyAlignment="1" applyProtection="1">
      <alignment horizontal="center" vertical="top" shrinkToFit="1"/>
      <protection locked="0"/>
    </xf>
    <xf numFmtId="0" fontId="18" fillId="0" borderId="0" xfId="0" applyFont="1" applyAlignment="1" applyProtection="1">
      <alignment horizontal="center" vertical="center"/>
      <protection locked="0"/>
    </xf>
    <xf numFmtId="0" fontId="18" fillId="0" borderId="57" xfId="0" applyFont="1" applyBorder="1" applyAlignment="1" applyProtection="1">
      <alignment horizontal="left" vertical="center" shrinkToFit="1"/>
      <protection locked="0"/>
    </xf>
    <xf numFmtId="0" fontId="18" fillId="0" borderId="68" xfId="0" applyFont="1" applyBorder="1" applyAlignment="1" applyProtection="1">
      <alignment horizontal="left" vertical="center" shrinkToFit="1"/>
      <protection locked="0"/>
    </xf>
    <xf numFmtId="0" fontId="18" fillId="0" borderId="96" xfId="0" applyFont="1" applyBorder="1" applyAlignment="1" applyProtection="1">
      <alignment horizontal="left" vertical="center" shrinkToFit="1"/>
      <protection locked="0"/>
    </xf>
    <xf numFmtId="0" fontId="18" fillId="0" borderId="116" xfId="0" applyFont="1" applyBorder="1" applyAlignment="1" applyProtection="1">
      <alignment horizontal="left" vertical="center" shrinkToFit="1"/>
      <protection locked="0"/>
    </xf>
    <xf numFmtId="0" fontId="18" fillId="0" borderId="58" xfId="0" applyFont="1" applyBorder="1" applyAlignment="1" applyProtection="1">
      <alignment horizontal="left" vertical="center" shrinkToFit="1"/>
      <protection locked="0"/>
    </xf>
    <xf numFmtId="0" fontId="4" fillId="0" borderId="68" xfId="0" applyFont="1" applyBorder="1" applyAlignment="1" applyProtection="1">
      <alignment horizontal="left" vertical="center" shrinkToFit="1"/>
      <protection locked="0"/>
    </xf>
    <xf numFmtId="0" fontId="4" fillId="0" borderId="100" xfId="0" applyFont="1" applyBorder="1" applyAlignment="1" applyProtection="1">
      <alignment horizontal="left" vertical="center" shrinkToFit="1"/>
      <protection locked="0"/>
    </xf>
    <xf numFmtId="0" fontId="4" fillId="0" borderId="57" xfId="0" applyFont="1" applyBorder="1" applyAlignment="1" applyProtection="1">
      <alignment horizontal="center" vertical="center" shrinkToFit="1"/>
      <protection locked="0"/>
    </xf>
    <xf numFmtId="0" fontId="4" fillId="0" borderId="72" xfId="0" applyFont="1" applyBorder="1" applyAlignment="1" applyProtection="1">
      <alignment horizontal="center" vertical="center" shrinkToFit="1"/>
      <protection locked="0"/>
    </xf>
    <xf numFmtId="0" fontId="4" fillId="0" borderId="96" xfId="0" applyFont="1" applyBorder="1" applyAlignment="1" applyProtection="1">
      <alignment horizontal="left" vertical="center" shrinkToFit="1"/>
      <protection locked="0"/>
    </xf>
    <xf numFmtId="0" fontId="4" fillId="0" borderId="97" xfId="0" applyFont="1" applyBorder="1" applyAlignment="1" applyProtection="1">
      <alignment horizontal="left" vertical="center" shrinkToFit="1"/>
      <protection locked="0"/>
    </xf>
    <xf numFmtId="0" fontId="4" fillId="0" borderId="57" xfId="0" applyFont="1" applyBorder="1" applyAlignment="1" applyProtection="1">
      <alignment horizontal="left" vertical="center" shrinkToFit="1"/>
      <protection locked="0"/>
    </xf>
    <xf numFmtId="0" fontId="4" fillId="0" borderId="94" xfId="0" applyFont="1" applyBorder="1" applyAlignment="1" applyProtection="1">
      <alignment horizontal="left" vertical="center" shrinkToFit="1"/>
      <protection locked="0"/>
    </xf>
    <xf numFmtId="0" fontId="18" fillId="0" borderId="0" xfId="0" applyFont="1" applyAlignment="1" applyProtection="1">
      <alignment horizontal="left" vertical="center"/>
      <protection locked="0"/>
    </xf>
    <xf numFmtId="0" fontId="18" fillId="0" borderId="0" xfId="0" applyFont="1" applyAlignment="1" applyProtection="1">
      <alignment horizontal="left" vertical="center" shrinkToFit="1"/>
      <protection locked="0"/>
    </xf>
    <xf numFmtId="0" fontId="18" fillId="0" borderId="69" xfId="0" applyFont="1" applyBorder="1" applyAlignment="1" applyProtection="1">
      <alignment horizontal="left" vertical="center" shrinkToFit="1"/>
      <protection locked="0"/>
    </xf>
    <xf numFmtId="0" fontId="71" fillId="0" borderId="29" xfId="0" applyFont="1" applyBorder="1" applyAlignment="1" applyProtection="1">
      <alignment horizontal="center" vertical="center" wrapText="1" shrinkToFit="1"/>
      <protection locked="0"/>
    </xf>
    <xf numFmtId="0" fontId="71" fillId="0" borderId="21" xfId="0" applyFont="1" applyBorder="1" applyAlignment="1" applyProtection="1">
      <alignment horizontal="center" vertical="center" wrapText="1" shrinkToFit="1"/>
      <protection locked="0"/>
    </xf>
    <xf numFmtId="0" fontId="71" fillId="0" borderId="31" xfId="0" applyFont="1" applyBorder="1" applyAlignment="1" applyProtection="1">
      <alignment horizontal="center" vertical="center" wrapText="1" shrinkToFit="1"/>
      <protection locked="0"/>
    </xf>
    <xf numFmtId="0" fontId="71" fillId="0" borderId="23" xfId="0" applyFont="1" applyBorder="1" applyAlignment="1" applyProtection="1">
      <alignment horizontal="center" vertical="center" wrapText="1" shrinkToFit="1"/>
      <protection locked="0"/>
    </xf>
    <xf numFmtId="0" fontId="37" fillId="0" borderId="70"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0" borderId="74" xfId="0" applyFont="1" applyBorder="1" applyAlignment="1" applyProtection="1">
      <alignment horizontal="center" vertical="center"/>
      <protection locked="0"/>
    </xf>
    <xf numFmtId="0" fontId="37" fillId="0" borderId="73" xfId="0" applyFont="1" applyBorder="1" applyAlignment="1" applyProtection="1">
      <alignment horizontal="center" vertical="center"/>
      <protection locked="0"/>
    </xf>
    <xf numFmtId="0" fontId="37" fillId="0" borderId="72" xfId="0" applyFont="1" applyBorder="1" applyAlignment="1" applyProtection="1">
      <alignment horizontal="center" vertical="center"/>
      <protection locked="0"/>
    </xf>
    <xf numFmtId="0" fontId="4" fillId="0" borderId="81"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93" xfId="0" applyFont="1" applyBorder="1" applyAlignment="1" applyProtection="1">
      <alignment horizontal="center" vertical="center"/>
      <protection locked="0"/>
    </xf>
    <xf numFmtId="0" fontId="4" fillId="7" borderId="0" xfId="0" applyFont="1" applyFill="1" applyAlignment="1" applyProtection="1">
      <alignment horizontal="left" vertical="center" shrinkToFit="1"/>
      <protection locked="0"/>
    </xf>
    <xf numFmtId="0" fontId="4" fillId="7" borderId="36" xfId="0" applyFont="1" applyFill="1" applyBorder="1" applyAlignment="1" applyProtection="1">
      <alignment horizontal="left" vertical="center" shrinkToFit="1"/>
      <protection locked="0"/>
    </xf>
    <xf numFmtId="0" fontId="4" fillId="14" borderId="28" xfId="0" applyFont="1" applyFill="1" applyBorder="1" applyAlignment="1" applyProtection="1">
      <alignment horizontal="center" vertical="center"/>
      <protection locked="0"/>
    </xf>
    <xf numFmtId="0" fontId="4" fillId="14" borderId="0" xfId="0" applyFont="1" applyFill="1" applyAlignment="1" applyProtection="1">
      <alignment horizontal="center" vertical="center"/>
      <protection locked="0"/>
    </xf>
    <xf numFmtId="0" fontId="4" fillId="14" borderId="3" xfId="0" applyFont="1" applyFill="1" applyBorder="1" applyAlignment="1" applyProtection="1">
      <alignment horizontal="center" vertical="center"/>
      <protection locked="0"/>
    </xf>
    <xf numFmtId="0" fontId="18" fillId="14" borderId="0" xfId="0" applyFont="1" applyFill="1" applyAlignment="1" applyProtection="1">
      <alignment horizontal="center" vertical="center" shrinkToFit="1"/>
      <protection locked="0"/>
    </xf>
    <xf numFmtId="0" fontId="18" fillId="14" borderId="9" xfId="0" applyFont="1" applyFill="1" applyBorder="1" applyAlignment="1" applyProtection="1">
      <alignment horizontal="center" vertical="center" shrinkToFit="1"/>
      <protection locked="0"/>
    </xf>
    <xf numFmtId="0" fontId="49" fillId="0" borderId="70" xfId="0" applyFont="1" applyBorder="1" applyAlignment="1" applyProtection="1">
      <alignment horizontal="center" vertical="center"/>
      <protection locked="0"/>
    </xf>
    <xf numFmtId="0" fontId="49" fillId="0" borderId="71" xfId="0" applyFont="1" applyBorder="1" applyAlignment="1" applyProtection="1">
      <alignment horizontal="center" vertical="center"/>
      <protection locked="0"/>
    </xf>
    <xf numFmtId="0" fontId="49" fillId="0" borderId="74" xfId="0" applyFont="1" applyBorder="1" applyAlignment="1" applyProtection="1">
      <alignment horizontal="center" vertical="center"/>
      <protection locked="0"/>
    </xf>
    <xf numFmtId="0" fontId="4" fillId="0" borderId="68" xfId="0" applyFont="1" applyBorder="1" applyAlignment="1" applyProtection="1">
      <alignment horizontal="center" vertical="center" shrinkToFit="1"/>
      <protection locked="0"/>
    </xf>
    <xf numFmtId="0" fontId="5" fillId="0" borderId="31" xfId="0" applyFont="1" applyBorder="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32" xfId="0" applyFont="1" applyBorder="1" applyAlignment="1" applyProtection="1">
      <alignment horizontal="left" vertical="center" shrinkToFit="1"/>
      <protection locked="0"/>
    </xf>
    <xf numFmtId="0" fontId="71" fillId="0" borderId="29" xfId="0" applyFont="1" applyBorder="1" applyAlignment="1" applyProtection="1">
      <alignment horizontal="center" vertical="top" wrapText="1"/>
      <protection locked="0"/>
    </xf>
    <xf numFmtId="0" fontId="71" fillId="0" borderId="21" xfId="0" applyFont="1" applyBorder="1" applyAlignment="1" applyProtection="1">
      <alignment horizontal="center" vertical="top" wrapText="1"/>
      <protection locked="0"/>
    </xf>
    <xf numFmtId="0" fontId="71" fillId="0" borderId="31" xfId="0" applyFont="1" applyBorder="1" applyAlignment="1" applyProtection="1">
      <alignment horizontal="center" vertical="top" wrapText="1"/>
      <protection locked="0"/>
    </xf>
    <xf numFmtId="0" fontId="71" fillId="0" borderId="23" xfId="0" applyFont="1" applyBorder="1" applyAlignment="1" applyProtection="1">
      <alignment horizontal="center" vertical="top" wrapText="1"/>
      <protection locked="0"/>
    </xf>
    <xf numFmtId="0" fontId="4" fillId="0" borderId="24" xfId="0" applyFont="1" applyBorder="1" applyAlignment="1" applyProtection="1">
      <alignment horizontal="left" vertical="center"/>
      <protection locked="0"/>
    </xf>
    <xf numFmtId="0" fontId="0" fillId="0" borderId="0" xfId="0"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18" fillId="0" borderId="3" xfId="0" applyFont="1" applyBorder="1" applyAlignment="1" applyProtection="1">
      <alignment horizontal="left" vertical="center" shrinkToFit="1"/>
      <protection locked="0"/>
    </xf>
    <xf numFmtId="0" fontId="4" fillId="7" borderId="9" xfId="0" applyFont="1" applyFill="1" applyBorder="1" applyAlignment="1" applyProtection="1">
      <alignment horizontal="left" vertical="center" shrinkToFit="1"/>
      <protection locked="0"/>
    </xf>
    <xf numFmtId="0" fontId="4" fillId="14" borderId="28" xfId="0" applyFont="1" applyFill="1" applyBorder="1" applyAlignment="1" applyProtection="1">
      <alignment horizontal="center" vertical="center" shrinkToFit="1"/>
      <protection locked="0"/>
    </xf>
    <xf numFmtId="0" fontId="4" fillId="14" borderId="0" xfId="0" applyFont="1" applyFill="1" applyAlignment="1" applyProtection="1">
      <alignment horizontal="center" vertical="center" shrinkToFit="1"/>
      <protection locked="0"/>
    </xf>
    <xf numFmtId="0" fontId="4" fillId="14" borderId="3" xfId="0" applyFont="1" applyFill="1" applyBorder="1" applyAlignment="1" applyProtection="1">
      <alignment horizontal="center" vertical="center" shrinkToFit="1"/>
      <protection locked="0"/>
    </xf>
    <xf numFmtId="0" fontId="4" fillId="14" borderId="0" xfId="0" applyFont="1" applyFill="1" applyAlignment="1" applyProtection="1">
      <alignment horizontal="left" vertical="center" shrinkToFit="1"/>
      <protection locked="0"/>
    </xf>
    <xf numFmtId="0" fontId="4" fillId="14" borderId="3" xfId="0" applyFont="1" applyFill="1" applyBorder="1" applyAlignment="1" applyProtection="1">
      <alignment horizontal="left" vertical="center" shrinkToFit="1"/>
      <protection locked="0"/>
    </xf>
    <xf numFmtId="0" fontId="4" fillId="0" borderId="2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30"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32"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30"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32" xfId="0" applyFont="1" applyBorder="1" applyAlignment="1" applyProtection="1">
      <alignment horizontal="center" vertical="center"/>
      <protection locked="0"/>
    </xf>
    <xf numFmtId="0" fontId="4" fillId="0" borderId="28" xfId="0" applyFont="1" applyBorder="1" applyAlignment="1" applyProtection="1">
      <alignment horizontal="center" vertical="center" shrinkToFit="1"/>
      <protection locked="0"/>
    </xf>
    <xf numFmtId="0" fontId="4" fillId="0" borderId="2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5" fillId="0" borderId="0" xfId="0" applyFont="1" applyAlignment="1" applyProtection="1">
      <alignment horizontal="left" vertical="center" shrinkToFit="1"/>
      <protection locked="0"/>
    </xf>
    <xf numFmtId="0" fontId="5" fillId="0" borderId="3" xfId="0" applyFont="1" applyBorder="1" applyAlignment="1" applyProtection="1">
      <alignment horizontal="left" vertical="center" shrinkToFit="1"/>
      <protection locked="0"/>
    </xf>
    <xf numFmtId="0" fontId="18" fillId="0" borderId="29" xfId="0" applyFont="1" applyBorder="1" applyAlignment="1" applyProtection="1">
      <alignment horizontal="center" vertical="center" shrinkToFit="1"/>
      <protection locked="0"/>
    </xf>
    <xf numFmtId="0" fontId="18" fillId="0" borderId="10" xfId="0" applyFont="1" applyBorder="1" applyAlignment="1" applyProtection="1">
      <alignment horizontal="center" vertical="center" shrinkToFit="1"/>
      <protection locked="0"/>
    </xf>
    <xf numFmtId="0" fontId="18" fillId="0" borderId="30" xfId="0" applyFont="1" applyBorder="1" applyAlignment="1" applyProtection="1">
      <alignment horizontal="center" vertical="center" shrinkToFit="1"/>
      <protection locked="0"/>
    </xf>
    <xf numFmtId="0" fontId="5" fillId="0" borderId="28"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3" fillId="7" borderId="0" xfId="0" applyFont="1" applyFill="1" applyAlignment="1" applyProtection="1">
      <alignment horizontal="center" vertical="center" shrinkToFit="1"/>
      <protection locked="0"/>
    </xf>
    <xf numFmtId="0" fontId="4" fillId="7" borderId="10" xfId="0" applyFont="1" applyFill="1" applyBorder="1" applyAlignment="1" applyProtection="1">
      <alignment horizontal="center" vertical="center" shrinkToFit="1"/>
      <protection locked="0"/>
    </xf>
    <xf numFmtId="0" fontId="18" fillId="0" borderId="43" xfId="0" applyFont="1" applyBorder="1" applyAlignment="1" applyProtection="1">
      <alignment horizontal="left" vertical="center"/>
      <protection locked="0"/>
    </xf>
    <xf numFmtId="0" fontId="18" fillId="0" borderId="1" xfId="0" applyFont="1" applyBorder="1" applyAlignment="1" applyProtection="1">
      <alignment horizontal="left" vertical="center"/>
      <protection locked="0"/>
    </xf>
    <xf numFmtId="0" fontId="18" fillId="0" borderId="2" xfId="0" applyFont="1" applyBorder="1" applyAlignment="1" applyProtection="1">
      <alignment horizontal="left" vertical="center"/>
      <protection locked="0"/>
    </xf>
    <xf numFmtId="0" fontId="71" fillId="0" borderId="29" xfId="0" applyFont="1" applyBorder="1" applyAlignment="1" applyProtection="1">
      <alignment horizontal="center" vertical="top" wrapText="1" shrinkToFit="1"/>
      <protection locked="0"/>
    </xf>
    <xf numFmtId="0" fontId="71" fillId="0" borderId="21" xfId="0" applyFont="1" applyBorder="1" applyAlignment="1" applyProtection="1">
      <alignment horizontal="center" vertical="top" wrapText="1" shrinkToFit="1"/>
      <protection locked="0"/>
    </xf>
    <xf numFmtId="0" fontId="71" fillId="0" borderId="31" xfId="0" applyFont="1" applyBorder="1" applyAlignment="1" applyProtection="1">
      <alignment horizontal="center" vertical="top" wrapText="1" shrinkToFit="1"/>
      <protection locked="0"/>
    </xf>
    <xf numFmtId="0" fontId="71" fillId="0" borderId="23" xfId="0" applyFont="1" applyBorder="1" applyAlignment="1" applyProtection="1">
      <alignment horizontal="center" vertical="top" wrapText="1" shrinkToFit="1"/>
      <protection locked="0"/>
    </xf>
    <xf numFmtId="0" fontId="4" fillId="0" borderId="29"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64" xfId="0" applyFont="1" applyBorder="1" applyAlignment="1" applyProtection="1">
      <alignment vertical="top" textRotation="255" shrinkToFit="1"/>
      <protection locked="0"/>
    </xf>
    <xf numFmtId="0" fontId="7" fillId="0" borderId="64" xfId="0" applyFont="1" applyBorder="1" applyAlignment="1" applyProtection="1">
      <alignment vertical="top" textRotation="255" shrinkToFit="1"/>
      <protection locked="0"/>
    </xf>
    <xf numFmtId="0" fontId="7" fillId="0" borderId="46" xfId="0" applyFont="1" applyBorder="1" applyAlignment="1" applyProtection="1">
      <alignment vertical="top" textRotation="255" shrinkToFit="1"/>
      <protection locked="0"/>
    </xf>
    <xf numFmtId="0" fontId="5" fillId="0" borderId="41"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41" fillId="0" borderId="0" xfId="0" applyFont="1" applyAlignment="1" applyProtection="1">
      <alignment horizontal="left" vertical="center"/>
      <protection locked="0"/>
    </xf>
    <xf numFmtId="0" fontId="41" fillId="0" borderId="3" xfId="0" applyFont="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18" fillId="0" borderId="28" xfId="0" applyFont="1" applyBorder="1" applyAlignment="1" applyProtection="1">
      <alignment horizontal="left" vertical="center"/>
      <protection locked="0"/>
    </xf>
    <xf numFmtId="0" fontId="18" fillId="0" borderId="3" xfId="0" applyFont="1" applyBorder="1" applyAlignment="1" applyProtection="1">
      <alignment horizontal="left" vertical="center"/>
      <protection locked="0"/>
    </xf>
    <xf numFmtId="0" fontId="5" fillId="0" borderId="31"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4" fillId="7" borderId="9"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4" fillId="7" borderId="1" xfId="0" applyFont="1" applyFill="1" applyBorder="1" applyAlignment="1" applyProtection="1">
      <alignment horizontal="left" vertical="center" shrinkToFit="1"/>
      <protection locked="0"/>
    </xf>
    <xf numFmtId="0" fontId="4" fillId="7" borderId="2" xfId="0" applyFont="1" applyFill="1" applyBorder="1" applyAlignment="1" applyProtection="1">
      <alignment horizontal="left" vertical="center" shrinkToFit="1"/>
      <protection locked="0"/>
    </xf>
    <xf numFmtId="0" fontId="4" fillId="7" borderId="10" xfId="0" applyFont="1" applyFill="1" applyBorder="1" applyAlignment="1" applyProtection="1">
      <alignment vertical="top" wrapText="1"/>
      <protection locked="0"/>
    </xf>
    <xf numFmtId="0" fontId="48" fillId="7" borderId="10" xfId="0" applyFont="1" applyFill="1" applyBorder="1" applyAlignment="1" applyProtection="1">
      <alignment vertical="top" wrapText="1"/>
      <protection locked="0"/>
    </xf>
    <xf numFmtId="0" fontId="48" fillId="7" borderId="30" xfId="0" applyFont="1" applyFill="1" applyBorder="1" applyAlignment="1" applyProtection="1">
      <alignment vertical="top" wrapText="1"/>
      <protection locked="0"/>
    </xf>
    <xf numFmtId="0" fontId="48" fillId="7" borderId="0" xfId="0" applyFont="1" applyFill="1" applyAlignment="1" applyProtection="1">
      <alignment vertical="top" wrapText="1"/>
      <protection locked="0"/>
    </xf>
    <xf numFmtId="0" fontId="48" fillId="7" borderId="3" xfId="0" applyFont="1" applyFill="1" applyBorder="1" applyAlignment="1" applyProtection="1">
      <alignment vertical="top" wrapText="1"/>
      <protection locked="0"/>
    </xf>
    <xf numFmtId="0" fontId="48" fillId="7" borderId="4" xfId="0" applyFont="1" applyFill="1" applyBorder="1" applyAlignment="1" applyProtection="1">
      <alignment vertical="top" wrapText="1"/>
      <protection locked="0"/>
    </xf>
    <xf numFmtId="0" fontId="48" fillId="7" borderId="5" xfId="0" applyFont="1" applyFill="1" applyBorder="1" applyAlignment="1" applyProtection="1">
      <alignment vertical="top" wrapText="1"/>
      <protection locked="0"/>
    </xf>
    <xf numFmtId="0" fontId="4" fillId="7" borderId="4" xfId="0" applyFont="1" applyFill="1" applyBorder="1" applyAlignment="1" applyProtection="1">
      <alignment horizontal="left" vertical="center" shrinkToFit="1"/>
      <protection locked="0"/>
    </xf>
    <xf numFmtId="0" fontId="4" fillId="7" borderId="5" xfId="0" applyFont="1" applyFill="1" applyBorder="1" applyAlignment="1" applyProtection="1">
      <alignment horizontal="left" vertical="center" shrinkToFit="1"/>
      <protection locked="0"/>
    </xf>
    <xf numFmtId="0" fontId="23" fillId="7" borderId="0" xfId="0" applyFont="1" applyFill="1" applyAlignment="1" applyProtection="1">
      <alignment horizontal="left" vertical="top" shrinkToFit="1"/>
      <protection locked="0"/>
    </xf>
    <xf numFmtId="0" fontId="23" fillId="0" borderId="0" xfId="0" applyFont="1" applyAlignment="1" applyProtection="1">
      <alignment horizontal="left" vertical="center" shrinkToFit="1"/>
      <protection locked="0"/>
    </xf>
    <xf numFmtId="0" fontId="23" fillId="0" borderId="4" xfId="0" applyFont="1" applyBorder="1" applyAlignment="1" applyProtection="1">
      <alignment horizontal="left" vertical="center" shrinkToFit="1"/>
      <protection locked="0"/>
    </xf>
    <xf numFmtId="0" fontId="23" fillId="7" borderId="0" xfId="0" applyFont="1" applyFill="1" applyAlignment="1" applyProtection="1">
      <alignment horizontal="center" vertical="center" shrinkToFit="1"/>
      <protection locked="0"/>
    </xf>
    <xf numFmtId="0" fontId="23" fillId="0" borderId="4" xfId="0" applyFont="1" applyBorder="1" applyAlignment="1" applyProtection="1">
      <alignment horizontal="center" vertical="center" shrinkToFit="1"/>
      <protection locked="0"/>
    </xf>
    <xf numFmtId="0" fontId="23" fillId="0" borderId="0" xfId="0" applyFont="1" applyAlignment="1" applyProtection="1">
      <alignment horizontal="left" vertical="center"/>
      <protection locked="0"/>
    </xf>
    <xf numFmtId="0" fontId="23" fillId="0" borderId="0" xfId="0" applyFont="1" applyAlignment="1" applyProtection="1">
      <alignment horizontal="center" vertical="center" shrinkToFit="1"/>
      <protection locked="0"/>
    </xf>
    <xf numFmtId="0" fontId="23" fillId="0" borderId="4" xfId="0" applyFont="1" applyBorder="1" applyAlignment="1" applyProtection="1">
      <alignment horizontal="left" vertical="center"/>
      <protection locked="0"/>
    </xf>
    <xf numFmtId="0" fontId="5" fillId="0" borderId="29"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5" fillId="0" borderId="31" xfId="0" applyFont="1" applyBorder="1" applyAlignment="1" applyProtection="1">
      <alignment horizontal="center" vertical="top" wrapText="1"/>
      <protection locked="0"/>
    </xf>
    <xf numFmtId="0" fontId="5" fillId="0" borderId="23" xfId="0" applyFont="1" applyBorder="1" applyAlignment="1" applyProtection="1">
      <alignment horizontal="center" vertical="top" wrapText="1"/>
      <protection locked="0"/>
    </xf>
    <xf numFmtId="0" fontId="4" fillId="0" borderId="28" xfId="0" applyFont="1" applyBorder="1" applyAlignment="1" applyProtection="1">
      <alignment horizontal="center" wrapText="1"/>
      <protection locked="0"/>
    </xf>
    <xf numFmtId="0" fontId="4" fillId="0" borderId="0" xfId="0" applyFont="1" applyAlignment="1" applyProtection="1">
      <alignment horizontal="center" wrapText="1"/>
      <protection locked="0"/>
    </xf>
    <xf numFmtId="0" fontId="4" fillId="0" borderId="3" xfId="0" applyFont="1" applyBorder="1" applyAlignment="1" applyProtection="1">
      <alignment horizontal="center" wrapText="1"/>
      <protection locked="0"/>
    </xf>
    <xf numFmtId="0" fontId="4" fillId="0" borderId="38" xfId="0" applyFont="1" applyBorder="1" applyAlignment="1" applyProtection="1">
      <alignment horizontal="left" vertical="center"/>
      <protection locked="0"/>
    </xf>
    <xf numFmtId="0" fontId="4" fillId="0" borderId="39" xfId="0" applyFont="1" applyBorder="1" applyAlignment="1" applyProtection="1">
      <alignment horizontal="left" vertical="center"/>
      <protection locked="0"/>
    </xf>
    <xf numFmtId="0" fontId="4" fillId="0" borderId="40" xfId="0" applyFont="1" applyBorder="1" applyAlignment="1" applyProtection="1">
      <alignment horizontal="left" vertical="center"/>
      <protection locked="0"/>
    </xf>
    <xf numFmtId="0" fontId="4" fillId="0" borderId="35" xfId="0" applyFont="1" applyBorder="1" applyAlignment="1" applyProtection="1">
      <alignment horizontal="left" vertical="top" wrapText="1"/>
      <protection locked="0"/>
    </xf>
    <xf numFmtId="0" fontId="4" fillId="0" borderId="36" xfId="0" applyFont="1" applyBorder="1" applyAlignment="1" applyProtection="1">
      <alignment horizontal="left" vertical="top" wrapText="1"/>
      <protection locked="0"/>
    </xf>
    <xf numFmtId="0" fontId="4" fillId="0" borderId="37" xfId="0" applyFont="1" applyBorder="1" applyAlignment="1" applyProtection="1">
      <alignment horizontal="left" vertical="top" wrapText="1"/>
      <protection locked="0"/>
    </xf>
    <xf numFmtId="0" fontId="4" fillId="0" borderId="38"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4" fillId="0" borderId="40" xfId="0" applyFont="1" applyBorder="1" applyAlignment="1" applyProtection="1">
      <alignment horizontal="left" vertical="center" wrapText="1"/>
      <protection locked="0"/>
    </xf>
    <xf numFmtId="0" fontId="4" fillId="0" borderId="43"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4" fillId="0" borderId="2" xfId="0" applyFont="1" applyBorder="1" applyAlignment="1" applyProtection="1">
      <alignment horizontal="left" wrapText="1"/>
      <protection locked="0"/>
    </xf>
    <xf numFmtId="0" fontId="4" fillId="0" borderId="28"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28" xfId="0" applyFont="1" applyBorder="1" applyAlignment="1" applyProtection="1">
      <alignment horizontal="left" wrapText="1"/>
      <protection locked="0"/>
    </xf>
    <xf numFmtId="0" fontId="4" fillId="0" borderId="0" xfId="0" applyFont="1" applyAlignment="1" applyProtection="1">
      <alignment horizontal="left" wrapText="1"/>
      <protection locked="0"/>
    </xf>
    <xf numFmtId="0" fontId="4" fillId="0" borderId="3" xfId="0" applyFont="1" applyBorder="1" applyAlignment="1" applyProtection="1">
      <alignment horizontal="left" wrapText="1"/>
      <protection locked="0"/>
    </xf>
    <xf numFmtId="0" fontId="23" fillId="0" borderId="4" xfId="0" applyFont="1" applyBorder="1" applyAlignment="1" applyProtection="1">
      <alignment vertical="center" shrinkToFit="1"/>
      <protection locked="0"/>
    </xf>
    <xf numFmtId="0" fontId="23" fillId="0" borderId="0" xfId="0" applyFont="1" applyAlignment="1" applyProtection="1">
      <alignment vertical="center" shrinkToFit="1"/>
      <protection locked="0"/>
    </xf>
    <xf numFmtId="0" fontId="10" fillId="0" borderId="15"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8" xfId="0" applyFont="1" applyBorder="1" applyAlignment="1" applyProtection="1">
      <alignment horizontal="left" vertical="center"/>
      <protection locked="0"/>
    </xf>
    <xf numFmtId="0" fontId="10" fillId="0" borderId="19"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5"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4" fillId="0" borderId="43" xfId="0" applyFont="1" applyBorder="1" applyAlignment="1" applyProtection="1">
      <alignment horizontal="left" vertical="center" wrapText="1"/>
      <protection locked="0"/>
    </xf>
    <xf numFmtId="0" fontId="10" fillId="0" borderId="10" xfId="0" applyFont="1" applyBorder="1" applyAlignment="1" applyProtection="1">
      <alignment horizontal="left" vertical="center" shrinkToFit="1"/>
      <protection locked="0"/>
    </xf>
    <xf numFmtId="0" fontId="10" fillId="0" borderId="30" xfId="0" applyFont="1" applyBorder="1" applyAlignment="1" applyProtection="1">
      <alignment horizontal="left" vertical="center" shrinkToFit="1"/>
      <protection locked="0"/>
    </xf>
    <xf numFmtId="0" fontId="4" fillId="0" borderId="9" xfId="0" applyFont="1" applyBorder="1" applyAlignment="1" applyProtection="1">
      <alignment horizontal="left" vertical="center" shrinkToFit="1"/>
      <protection locked="0"/>
    </xf>
    <xf numFmtId="0" fontId="4" fillId="0" borderId="32" xfId="0" applyFont="1" applyBorder="1" applyAlignment="1" applyProtection="1">
      <alignment horizontal="left" vertical="center" shrinkToFit="1"/>
      <protection locked="0"/>
    </xf>
    <xf numFmtId="0" fontId="4" fillId="7" borderId="7" xfId="0" applyFont="1" applyFill="1" applyBorder="1" applyAlignment="1" applyProtection="1">
      <alignment horizontal="center" vertical="center"/>
      <protection locked="0"/>
    </xf>
    <xf numFmtId="0" fontId="4" fillId="7" borderId="62" xfId="0" applyFont="1" applyFill="1" applyBorder="1" applyAlignment="1" applyProtection="1">
      <alignment horizontal="left" vertical="center" shrinkToFit="1"/>
      <protection locked="0"/>
    </xf>
    <xf numFmtId="0" fontId="4" fillId="7" borderId="66" xfId="0" applyFont="1" applyFill="1" applyBorder="1" applyAlignment="1" applyProtection="1">
      <alignment horizontal="left" vertical="center" shrinkToFit="1"/>
      <protection locked="0"/>
    </xf>
    <xf numFmtId="0" fontId="4" fillId="7" borderId="57" xfId="0" applyFont="1" applyFill="1" applyBorder="1" applyAlignment="1" applyProtection="1">
      <alignment horizontal="left" vertical="center" shrinkToFit="1"/>
      <protection locked="0"/>
    </xf>
    <xf numFmtId="0" fontId="4" fillId="7" borderId="58" xfId="0" applyFont="1" applyFill="1" applyBorder="1" applyAlignment="1" applyProtection="1">
      <alignment horizontal="left" vertical="center" shrinkToFit="1"/>
      <protection locked="0"/>
    </xf>
    <xf numFmtId="0" fontId="4" fillId="0" borderId="116" xfId="0" applyFont="1" applyBorder="1" applyAlignment="1" applyProtection="1">
      <alignment horizontal="left" vertical="center" shrinkToFit="1"/>
      <protection locked="0"/>
    </xf>
    <xf numFmtId="0" fontId="4" fillId="0" borderId="31" xfId="0" applyFont="1" applyBorder="1" applyAlignment="1" applyProtection="1">
      <alignment horizontal="left" vertical="center" shrinkToFit="1"/>
      <protection locked="0"/>
    </xf>
    <xf numFmtId="0" fontId="4" fillId="0" borderId="9" xfId="0" applyFont="1" applyBorder="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4" fillId="7" borderId="3" xfId="0" applyFont="1" applyFill="1" applyBorder="1" applyAlignment="1" applyProtection="1">
      <alignment horizontal="left" vertical="center" shrinkToFit="1"/>
      <protection locked="0"/>
    </xf>
    <xf numFmtId="0" fontId="4" fillId="7" borderId="1" xfId="0" applyFont="1" applyFill="1" applyBorder="1" applyAlignment="1" applyProtection="1">
      <alignment horizontal="center" vertical="center" shrinkToFit="1"/>
      <protection locked="0"/>
    </xf>
    <xf numFmtId="0" fontId="3" fillId="7" borderId="4" xfId="0" applyFont="1" applyFill="1" applyBorder="1" applyAlignment="1" applyProtection="1">
      <alignment horizontal="center" vertical="center" shrinkToFit="1"/>
      <protection locked="0"/>
    </xf>
    <xf numFmtId="0" fontId="4" fillId="0" borderId="9" xfId="0" applyFont="1" applyBorder="1" applyAlignment="1" applyProtection="1">
      <alignment vertical="center" shrinkToFit="1"/>
      <protection locked="0"/>
    </xf>
    <xf numFmtId="0" fontId="10" fillId="0" borderId="0" xfId="0" applyFont="1" applyAlignment="1" applyProtection="1">
      <alignment horizontal="right" vertical="center"/>
      <protection locked="0"/>
    </xf>
    <xf numFmtId="0" fontId="4" fillId="7" borderId="48" xfId="0" applyFont="1" applyFill="1" applyBorder="1" applyAlignment="1" applyProtection="1">
      <alignment horizontal="left" vertical="center"/>
      <protection locked="0"/>
    </xf>
    <xf numFmtId="0" fontId="4" fillId="7" borderId="49" xfId="0" applyFont="1" applyFill="1" applyBorder="1" applyAlignment="1" applyProtection="1">
      <alignment horizontal="left" vertical="center"/>
      <protection locked="0"/>
    </xf>
    <xf numFmtId="0" fontId="4" fillId="7" borderId="1" xfId="0" applyFont="1" applyFill="1" applyBorder="1" applyAlignment="1" applyProtection="1">
      <alignment horizontal="left" vertical="center"/>
      <protection locked="0"/>
    </xf>
    <xf numFmtId="0" fontId="4" fillId="7" borderId="2"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5" xfId="0" applyFont="1" applyFill="1" applyBorder="1" applyAlignment="1" applyProtection="1">
      <alignment horizontal="left" vertical="center"/>
      <protection locked="0"/>
    </xf>
    <xf numFmtId="0" fontId="10" fillId="7" borderId="7" xfId="0" applyFont="1" applyFill="1" applyBorder="1" applyAlignment="1" applyProtection="1">
      <alignment horizontal="center" vertical="center" shrinkToFit="1"/>
      <protection locked="0"/>
    </xf>
    <xf numFmtId="0" fontId="5" fillId="0" borderId="43"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41"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4" fillId="0" borderId="39" xfId="0" applyFont="1" applyBorder="1" applyAlignment="1" applyProtection="1">
      <alignment vertical="center" shrinkToFit="1"/>
      <protection locked="0"/>
    </xf>
    <xf numFmtId="0" fontId="4" fillId="0" borderId="40" xfId="0" applyFont="1" applyBorder="1" applyAlignment="1" applyProtection="1">
      <alignment vertical="center" shrinkToFit="1"/>
      <protection locked="0"/>
    </xf>
    <xf numFmtId="0" fontId="4" fillId="7" borderId="0" xfId="0" applyFont="1" applyFill="1" applyAlignment="1" applyProtection="1">
      <alignment vertical="center"/>
      <protection locked="0"/>
    </xf>
    <xf numFmtId="0" fontId="4" fillId="7" borderId="3" xfId="0" applyFont="1" applyFill="1" applyBorder="1" applyAlignment="1" applyProtection="1">
      <alignment vertical="center"/>
      <protection locked="0"/>
    </xf>
    <xf numFmtId="0" fontId="4" fillId="7" borderId="62" xfId="0" applyFont="1" applyFill="1" applyBorder="1" applyAlignment="1" applyProtection="1">
      <alignment horizontal="center" vertical="center" shrinkToFit="1"/>
      <protection locked="0"/>
    </xf>
    <xf numFmtId="0" fontId="4" fillId="7" borderId="66" xfId="0" applyFont="1" applyFill="1" applyBorder="1" applyAlignment="1" applyProtection="1">
      <alignment horizontal="center" vertical="center" shrinkToFit="1"/>
      <protection locked="0"/>
    </xf>
    <xf numFmtId="0" fontId="4" fillId="7" borderId="48" xfId="0" applyFont="1" applyFill="1" applyBorder="1" applyAlignment="1" applyProtection="1">
      <alignment horizontal="center" vertical="center" shrinkToFit="1"/>
      <protection locked="0"/>
    </xf>
    <xf numFmtId="0" fontId="4" fillId="7" borderId="49" xfId="0" applyFont="1" applyFill="1" applyBorder="1" applyAlignment="1" applyProtection="1">
      <alignment horizontal="center" vertical="center" shrinkToFit="1"/>
      <protection locked="0"/>
    </xf>
    <xf numFmtId="0" fontId="4" fillId="7" borderId="36" xfId="0" applyFont="1" applyFill="1" applyBorder="1" applyAlignment="1" applyProtection="1">
      <alignment horizontal="center" vertical="center" shrinkToFit="1"/>
      <protection locked="0"/>
    </xf>
    <xf numFmtId="0" fontId="19" fillId="0" borderId="28" xfId="0" applyFont="1" applyBorder="1" applyAlignment="1" applyProtection="1">
      <alignment horizontal="left" vertical="top" wrapText="1" shrinkToFit="1"/>
      <protection locked="0"/>
    </xf>
    <xf numFmtId="0" fontId="19" fillId="0" borderId="0" xfId="0" applyFont="1" applyAlignment="1" applyProtection="1">
      <alignment horizontal="left" vertical="top" wrapText="1" shrinkToFit="1"/>
      <protection locked="0"/>
    </xf>
    <xf numFmtId="0" fontId="4" fillId="0" borderId="43" xfId="0" applyFont="1" applyBorder="1" applyAlignment="1" applyProtection="1">
      <alignment horizontal="left" vertical="center"/>
      <protection locked="0"/>
    </xf>
    <xf numFmtId="0" fontId="4" fillId="0" borderId="2" xfId="0" applyFont="1" applyBorder="1" applyAlignment="1" applyProtection="1">
      <alignment horizontal="left" vertical="center"/>
      <protection locked="0"/>
    </xf>
    <xf numFmtId="0" fontId="10" fillId="0" borderId="39" xfId="0" applyFont="1" applyBorder="1" applyAlignment="1" applyProtection="1">
      <alignment horizontal="left" vertical="center" shrinkToFit="1"/>
      <protection locked="0"/>
    </xf>
    <xf numFmtId="0" fontId="10" fillId="0" borderId="40"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0" fillId="0" borderId="4" xfId="0" applyFont="1" applyBorder="1" applyAlignment="1" applyProtection="1">
      <alignment horizontal="center" vertical="center" shrinkToFit="1"/>
      <protection locked="0"/>
    </xf>
    <xf numFmtId="0" fontId="10" fillId="0" borderId="28" xfId="0" applyFont="1" applyBorder="1" applyAlignment="1" applyProtection="1">
      <alignment horizontal="left" vertical="center" shrinkToFit="1"/>
      <protection locked="0"/>
    </xf>
    <xf numFmtId="0" fontId="10" fillId="0" borderId="3" xfId="0" applyFont="1" applyBorder="1" applyAlignment="1" applyProtection="1">
      <alignment horizontal="left" vertical="center" shrinkToFit="1"/>
      <protection locked="0"/>
    </xf>
    <xf numFmtId="179" fontId="3" fillId="0" borderId="1" xfId="0" applyNumberFormat="1" applyFont="1" applyBorder="1" applyAlignment="1" applyProtection="1">
      <alignment horizontal="right" vertical="center" shrinkToFit="1"/>
      <protection locked="0"/>
    </xf>
    <xf numFmtId="0" fontId="3" fillId="0" borderId="0" xfId="0" applyFont="1" applyAlignment="1" applyProtection="1">
      <alignment horizontal="right" vertical="center"/>
      <protection locked="0"/>
    </xf>
    <xf numFmtId="0" fontId="3" fillId="0" borderId="4" xfId="0" applyFont="1" applyBorder="1" applyAlignment="1" applyProtection="1">
      <alignment horizontal="right" vertical="center"/>
      <protection locked="0"/>
    </xf>
    <xf numFmtId="180" fontId="3" fillId="0" borderId="0" xfId="0" applyNumberFormat="1" applyFont="1" applyAlignment="1" applyProtection="1">
      <alignment horizontal="right" vertical="center"/>
      <protection locked="0"/>
    </xf>
    <xf numFmtId="0" fontId="3" fillId="7" borderId="7" xfId="0" applyFont="1" applyFill="1" applyBorder="1" applyAlignment="1" applyProtection="1">
      <alignment horizontal="center" vertical="center" shrinkToFit="1"/>
      <protection locked="0"/>
    </xf>
    <xf numFmtId="0" fontId="23" fillId="0" borderId="7" xfId="0" applyFont="1" applyBorder="1" applyAlignment="1" applyProtection="1">
      <alignment horizontal="left" vertical="center"/>
      <protection locked="0"/>
    </xf>
    <xf numFmtId="181" fontId="23" fillId="0" borderId="0" xfId="0" applyNumberFormat="1" applyFont="1" applyAlignment="1" applyProtection="1">
      <alignment horizontal="right" vertical="center" shrinkToFit="1"/>
      <protection locked="0"/>
    </xf>
    <xf numFmtId="0" fontId="3" fillId="7" borderId="7" xfId="0" applyFont="1" applyFill="1" applyBorder="1" applyAlignment="1" applyProtection="1">
      <alignment horizontal="left" vertical="center" shrinkToFit="1"/>
      <protection locked="0"/>
    </xf>
    <xf numFmtId="0" fontId="10" fillId="0" borderId="12" xfId="0" applyFont="1" applyBorder="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23"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3" fillId="0" borderId="7" xfId="0" applyFont="1" applyBorder="1" applyAlignment="1" applyProtection="1">
      <alignment horizontal="left" vertical="center"/>
      <protection locked="0"/>
    </xf>
    <xf numFmtId="0" fontId="3" fillId="0" borderId="7" xfId="0" applyFont="1" applyBorder="1" applyAlignment="1" applyProtection="1">
      <alignment horizontal="left" vertical="center" shrinkToFit="1"/>
      <protection locked="0"/>
    </xf>
    <xf numFmtId="181" fontId="23" fillId="0" borderId="4" xfId="0" applyNumberFormat="1" applyFont="1" applyBorder="1" applyAlignment="1" applyProtection="1">
      <alignment horizontal="right" vertical="center" shrinkToFit="1"/>
      <protection locked="0"/>
    </xf>
    <xf numFmtId="0" fontId="10" fillId="0" borderId="61" xfId="0" applyFont="1" applyBorder="1" applyAlignment="1" applyProtection="1">
      <alignment horizontal="left" vertical="center" shrinkToFit="1"/>
      <protection locked="0"/>
    </xf>
    <xf numFmtId="0" fontId="10" fillId="0" borderId="91" xfId="0" applyFont="1" applyBorder="1" applyAlignment="1" applyProtection="1">
      <alignment horizontal="left" vertical="center" shrinkToFit="1"/>
      <protection locked="0"/>
    </xf>
    <xf numFmtId="0" fontId="4" fillId="7" borderId="36" xfId="0" applyFont="1" applyFill="1" applyBorder="1" applyAlignment="1" applyProtection="1">
      <alignment horizontal="center" vertical="center"/>
      <protection locked="0"/>
    </xf>
    <xf numFmtId="179" fontId="3" fillId="0" borderId="7" xfId="0" applyNumberFormat="1" applyFont="1" applyBorder="1" applyAlignment="1" applyProtection="1">
      <alignment horizontal="right" vertical="center" shrinkToFit="1"/>
      <protection locked="0"/>
    </xf>
    <xf numFmtId="0" fontId="3" fillId="0" borderId="1" xfId="0" applyFont="1" applyBorder="1" applyAlignment="1" applyProtection="1">
      <alignment horizontal="left" vertical="center" shrinkToFit="1"/>
      <protection locked="0"/>
    </xf>
    <xf numFmtId="0" fontId="4" fillId="0" borderId="28" xfId="0" applyFont="1" applyBorder="1" applyAlignment="1" applyProtection="1">
      <alignment horizontal="left" vertical="top"/>
      <protection locked="0"/>
    </xf>
    <xf numFmtId="0" fontId="4" fillId="0" borderId="0" xfId="0" applyFont="1" applyAlignment="1" applyProtection="1">
      <alignment horizontal="left" vertical="top"/>
      <protection locked="0"/>
    </xf>
    <xf numFmtId="0" fontId="4" fillId="0" borderId="3" xfId="0" applyFont="1" applyBorder="1" applyAlignment="1" applyProtection="1">
      <alignment horizontal="left" vertical="top"/>
      <protection locked="0"/>
    </xf>
    <xf numFmtId="0" fontId="23" fillId="0" borderId="0" xfId="0" applyFont="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0" xfId="0" applyFont="1" applyAlignment="1" applyProtection="1">
      <alignment horizontal="center" vertical="center" shrinkToFit="1"/>
      <protection locked="0"/>
    </xf>
    <xf numFmtId="0" fontId="10" fillId="0" borderId="0" xfId="0" applyFont="1" applyAlignment="1" applyProtection="1">
      <alignment horizontal="center" vertical="center"/>
      <protection locked="0"/>
    </xf>
    <xf numFmtId="0" fontId="3" fillId="0" borderId="0" xfId="0" applyFont="1" applyAlignment="1" applyProtection="1">
      <alignment horizontal="left" vertical="center" shrinkToFit="1"/>
      <protection locked="0"/>
    </xf>
    <xf numFmtId="0" fontId="3" fillId="0" borderId="4" xfId="0" applyFont="1" applyBorder="1" applyAlignment="1" applyProtection="1">
      <alignment horizontal="left" vertical="center" shrinkToFit="1"/>
      <protection locked="0"/>
    </xf>
    <xf numFmtId="0" fontId="23" fillId="7" borderId="0" xfId="0" applyFont="1" applyFill="1" applyAlignment="1" applyProtection="1">
      <alignment horizontal="right" vertical="center" shrinkToFit="1"/>
      <protection locked="0"/>
    </xf>
    <xf numFmtId="176" fontId="3" fillId="0" borderId="0" xfId="0" applyNumberFormat="1"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0" fontId="21" fillId="0" borderId="0" xfId="0" applyFont="1"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23" fillId="0" borderId="0" xfId="0" applyFont="1" applyAlignment="1" applyProtection="1">
      <alignment horizontal="right" vertical="center"/>
      <protection locked="0"/>
    </xf>
    <xf numFmtId="0" fontId="23" fillId="0" borderId="0" xfId="0" applyFont="1" applyAlignment="1" applyProtection="1">
      <alignment horizontal="left" vertical="center" wrapText="1"/>
      <protection locked="0"/>
    </xf>
    <xf numFmtId="0" fontId="23" fillId="7" borderId="0" xfId="0" applyFont="1" applyFill="1" applyAlignment="1" applyProtection="1">
      <alignment horizontal="center" vertical="center"/>
      <protection locked="0"/>
    </xf>
    <xf numFmtId="176" fontId="3" fillId="0" borderId="4" xfId="0" applyNumberFormat="1" applyFont="1" applyBorder="1" applyAlignment="1" applyProtection="1">
      <alignment horizontal="left" vertical="center" shrinkToFit="1"/>
      <protection locked="0"/>
    </xf>
    <xf numFmtId="0" fontId="69" fillId="10" borderId="40" xfId="0" applyFont="1" applyFill="1" applyBorder="1" applyAlignment="1" applyProtection="1">
      <alignment horizontal="center" vertical="center" textRotation="255"/>
      <protection locked="0"/>
    </xf>
    <xf numFmtId="0" fontId="75" fillId="10" borderId="37" xfId="0" applyFont="1" applyFill="1" applyBorder="1" applyAlignment="1" applyProtection="1">
      <alignment horizontal="center" vertical="center" textRotation="255"/>
      <protection locked="0"/>
    </xf>
    <xf numFmtId="0" fontId="10" fillId="0" borderId="96" xfId="0" applyFont="1" applyBorder="1" applyAlignment="1" applyProtection="1">
      <alignment horizontal="left" vertical="center" shrinkToFit="1"/>
      <protection locked="0"/>
    </xf>
    <xf numFmtId="0" fontId="10" fillId="0" borderId="116" xfId="0" applyFont="1" applyBorder="1" applyAlignment="1" applyProtection="1">
      <alignment horizontal="left" vertical="center" shrinkToFit="1"/>
      <protection locked="0"/>
    </xf>
    <xf numFmtId="0" fontId="68" fillId="6" borderId="0" xfId="0" applyFont="1" applyFill="1" applyAlignment="1" applyProtection="1">
      <alignment horizontal="left" vertical="top" wrapText="1"/>
      <protection locked="0"/>
    </xf>
    <xf numFmtId="0" fontId="4" fillId="0" borderId="29" xfId="0" applyFont="1" applyBorder="1" applyAlignment="1" applyProtection="1">
      <alignment horizontal="left"/>
      <protection locked="0"/>
    </xf>
    <xf numFmtId="0" fontId="4" fillId="0" borderId="30" xfId="0" applyFont="1" applyBorder="1" applyAlignment="1" applyProtection="1">
      <alignment horizontal="left"/>
      <protection locked="0"/>
    </xf>
    <xf numFmtId="0" fontId="4" fillId="0" borderId="28"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69" fillId="10" borderId="118" xfId="0" applyFont="1" applyFill="1" applyBorder="1" applyAlignment="1" applyProtection="1">
      <alignment horizontal="left" vertical="center" shrinkToFit="1"/>
      <protection locked="0"/>
    </xf>
    <xf numFmtId="0" fontId="69" fillId="10" borderId="119" xfId="0" applyFont="1" applyFill="1" applyBorder="1" applyAlignment="1" applyProtection="1">
      <alignment horizontal="left" vertical="center" shrinkToFit="1"/>
      <protection locked="0"/>
    </xf>
    <xf numFmtId="0" fontId="10" fillId="0" borderId="60" xfId="0" applyFont="1" applyBorder="1" applyAlignment="1" applyProtection="1">
      <alignment horizontal="left" vertical="center" shrinkToFit="1"/>
      <protection locked="0"/>
    </xf>
    <xf numFmtId="0" fontId="10" fillId="0" borderId="90" xfId="0" applyFont="1" applyBorder="1" applyAlignment="1" applyProtection="1">
      <alignment horizontal="left" vertical="center" shrinkToFit="1"/>
      <protection locked="0"/>
    </xf>
    <xf numFmtId="0" fontId="10" fillId="0" borderId="63" xfId="0" applyFont="1" applyBorder="1" applyAlignment="1" applyProtection="1">
      <alignment horizontal="left" vertical="center" shrinkToFit="1"/>
      <protection locked="0"/>
    </xf>
    <xf numFmtId="0" fontId="10" fillId="0" borderId="12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6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3" xfId="0" applyFont="1" applyBorder="1" applyAlignment="1" applyProtection="1">
      <alignment horizontal="left" vertical="center"/>
      <protection locked="0"/>
    </xf>
    <xf numFmtId="0" fontId="10" fillId="0" borderId="83"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4" fillId="0" borderId="10" xfId="0" applyFont="1" applyBorder="1" applyAlignment="1" applyProtection="1">
      <alignment horizontal="left" vertical="center" shrinkToFit="1"/>
      <protection locked="0"/>
    </xf>
    <xf numFmtId="0" fontId="4" fillId="0" borderId="30" xfId="0" applyFont="1" applyBorder="1" applyAlignment="1" applyProtection="1">
      <alignment horizontal="left" vertical="center" shrinkToFit="1"/>
      <protection locked="0"/>
    </xf>
    <xf numFmtId="0" fontId="40" fillId="0" borderId="43" xfId="0" applyFont="1" applyBorder="1" applyAlignment="1" applyProtection="1">
      <alignment horizontal="left" vertical="center" shrinkToFit="1"/>
      <protection locked="0"/>
    </xf>
    <xf numFmtId="0" fontId="40" fillId="0" borderId="1" xfId="0" applyFont="1" applyBorder="1" applyAlignment="1" applyProtection="1">
      <alignment horizontal="left" vertical="center" shrinkToFit="1"/>
      <protection locked="0"/>
    </xf>
    <xf numFmtId="0" fontId="40" fillId="0" borderId="2" xfId="0" applyFont="1" applyBorder="1" applyAlignment="1" applyProtection="1">
      <alignment horizontal="left" vertical="center" shrinkToFit="1"/>
      <protection locked="0"/>
    </xf>
    <xf numFmtId="0" fontId="5" fillId="0" borderId="38" xfId="0" applyFont="1" applyBorder="1" applyAlignment="1" applyProtection="1">
      <alignment horizontal="left" vertical="center"/>
      <protection locked="0"/>
    </xf>
    <xf numFmtId="0" fontId="5" fillId="0" borderId="39" xfId="0" applyFont="1" applyBorder="1" applyAlignment="1" applyProtection="1">
      <alignment horizontal="left" vertical="center"/>
      <protection locked="0"/>
    </xf>
    <xf numFmtId="0" fontId="5" fillId="0" borderId="40" xfId="0" applyFont="1" applyBorder="1" applyAlignment="1" applyProtection="1">
      <alignment horizontal="left" vertical="center"/>
      <protection locked="0"/>
    </xf>
    <xf numFmtId="0" fontId="70" fillId="10" borderId="118" xfId="0" quotePrefix="1" applyFont="1" applyFill="1" applyBorder="1" applyAlignment="1" applyProtection="1">
      <alignment horizontal="left" vertical="center" shrinkToFit="1"/>
      <protection locked="0"/>
    </xf>
    <xf numFmtId="0" fontId="70" fillId="10" borderId="119" xfId="0" quotePrefix="1" applyFont="1" applyFill="1" applyBorder="1" applyAlignment="1" applyProtection="1">
      <alignment horizontal="left" vertical="center" shrinkToFit="1"/>
      <protection locked="0"/>
    </xf>
    <xf numFmtId="0" fontId="4" fillId="0" borderId="43"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47" xfId="0" applyFont="1" applyBorder="1" applyAlignment="1" applyProtection="1">
      <alignment horizontal="center" vertical="center"/>
      <protection locked="0"/>
    </xf>
    <xf numFmtId="0" fontId="4" fillId="0" borderId="49" xfId="0" applyFont="1" applyBorder="1" applyAlignment="1" applyProtection="1">
      <alignment horizontal="center" vertical="center"/>
      <protection locked="0"/>
    </xf>
    <xf numFmtId="0" fontId="4" fillId="14" borderId="10" xfId="0" applyFont="1" applyFill="1" applyBorder="1" applyAlignment="1" applyProtection="1">
      <alignment horizontal="left" vertical="center" shrinkToFit="1"/>
      <protection locked="0"/>
    </xf>
    <xf numFmtId="0" fontId="4" fillId="14" borderId="30" xfId="0" applyFont="1" applyFill="1" applyBorder="1" applyAlignment="1" applyProtection="1">
      <alignment horizontal="left" vertical="center" shrinkToFit="1"/>
      <protection locked="0"/>
    </xf>
    <xf numFmtId="0" fontId="4" fillId="0" borderId="35" xfId="0" applyFont="1" applyBorder="1" applyAlignment="1" applyProtection="1">
      <alignment horizontal="center" vertical="center"/>
      <protection locked="0"/>
    </xf>
    <xf numFmtId="0" fontId="4" fillId="0" borderId="37" xfId="0" applyFont="1" applyBorder="1" applyAlignment="1" applyProtection="1">
      <alignment horizontal="center" vertical="center"/>
      <protection locked="0"/>
    </xf>
    <xf numFmtId="0" fontId="4" fillId="0" borderId="41"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18" fillId="0" borderId="0" xfId="0" applyFont="1" applyAlignment="1" applyProtection="1">
      <alignment horizontal="left" vertical="center" wrapText="1" shrinkToFit="1"/>
      <protection locked="0"/>
    </xf>
    <xf numFmtId="0" fontId="5" fillId="0" borderId="28"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3" xfId="0" applyFont="1" applyBorder="1" applyAlignment="1" applyProtection="1">
      <alignment horizontal="left" vertical="top" wrapText="1"/>
      <protection locked="0"/>
    </xf>
    <xf numFmtId="0" fontId="5" fillId="0" borderId="31" xfId="0" applyFont="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5" fillId="0" borderId="32" xfId="0" applyFont="1" applyBorder="1" applyAlignment="1" applyProtection="1">
      <alignment horizontal="left" vertical="top" wrapText="1"/>
      <protection locked="0"/>
    </xf>
    <xf numFmtId="0" fontId="4" fillId="0" borderId="9" xfId="0" applyFont="1" applyBorder="1" applyAlignment="1" applyProtection="1">
      <alignment horizontal="left" vertical="center"/>
      <protection locked="0"/>
    </xf>
    <xf numFmtId="0" fontId="4" fillId="0" borderId="28"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18" fillId="0" borderId="0" xfId="0" applyFont="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1" xfId="0" applyFont="1" applyBorder="1" applyAlignment="1" applyProtection="1">
      <alignment horizontal="left" vertical="center" shrinkToFit="1"/>
      <protection locked="0"/>
    </xf>
    <xf numFmtId="0" fontId="4" fillId="7" borderId="0" xfId="0" applyFont="1" applyFill="1" applyAlignment="1" applyProtection="1">
      <alignment horizontal="center" vertical="center"/>
      <protection locked="0"/>
    </xf>
    <xf numFmtId="0" fontId="4" fillId="7" borderId="4" xfId="0" applyFont="1" applyFill="1" applyBorder="1" applyAlignment="1" applyProtection="1">
      <alignment horizontal="center" vertical="center"/>
      <protection locked="0"/>
    </xf>
    <xf numFmtId="0" fontId="4" fillId="0" borderId="36" xfId="0" applyFont="1" applyBorder="1" applyAlignment="1" applyProtection="1">
      <alignment horizontal="left" vertical="center" shrinkToFit="1"/>
      <protection locked="0"/>
    </xf>
    <xf numFmtId="0" fontId="4" fillId="0" borderId="37" xfId="0" applyFont="1" applyBorder="1" applyAlignment="1" applyProtection="1">
      <alignment horizontal="left" vertical="center" shrinkToFit="1"/>
      <protection locked="0"/>
    </xf>
    <xf numFmtId="0" fontId="4" fillId="14" borderId="10" xfId="0" applyFont="1" applyFill="1" applyBorder="1" applyAlignment="1" applyProtection="1">
      <alignment horizontal="left" vertical="center"/>
      <protection locked="0"/>
    </xf>
    <xf numFmtId="0" fontId="4" fillId="7" borderId="57" xfId="0" applyFont="1" applyFill="1" applyBorder="1" applyAlignment="1" applyProtection="1">
      <alignment horizontal="center" vertical="center"/>
      <protection locked="0"/>
    </xf>
    <xf numFmtId="0" fontId="4" fillId="0" borderId="59" xfId="0" applyFont="1" applyBorder="1" applyAlignment="1" applyProtection="1">
      <alignment horizontal="center" vertical="center" shrinkToFit="1"/>
      <protection locked="0"/>
    </xf>
    <xf numFmtId="0" fontId="4" fillId="7" borderId="39" xfId="0" applyFont="1" applyFill="1" applyBorder="1" applyAlignment="1" applyProtection="1">
      <alignment horizontal="center" vertical="center" shrinkToFit="1"/>
      <protection locked="0"/>
    </xf>
    <xf numFmtId="0" fontId="4" fillId="0" borderId="36" xfId="0" applyFont="1" applyBorder="1" applyAlignment="1" applyProtection="1">
      <alignment vertical="center" shrinkToFit="1"/>
      <protection locked="0"/>
    </xf>
    <xf numFmtId="0" fontId="4" fillId="0" borderId="4" xfId="0" applyFont="1" applyBorder="1" applyAlignment="1" applyProtection="1">
      <alignment vertical="center" shrinkToFit="1"/>
      <protection locked="0"/>
    </xf>
    <xf numFmtId="0" fontId="4" fillId="0" borderId="41" xfId="0" applyFont="1" applyBorder="1" applyAlignment="1" applyProtection="1">
      <alignment horizontal="center" vertical="center" shrinkToFit="1"/>
      <protection locked="0"/>
    </xf>
    <xf numFmtId="0" fontId="18" fillId="0" borderId="28"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1"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4" fillId="14" borderId="29" xfId="0" applyFont="1" applyFill="1" applyBorder="1" applyAlignment="1" applyProtection="1">
      <alignment horizontal="center" vertical="center" shrinkToFit="1"/>
      <protection locked="0"/>
    </xf>
    <xf numFmtId="0" fontId="4" fillId="14" borderId="10" xfId="0" applyFont="1" applyFill="1" applyBorder="1" applyAlignment="1" applyProtection="1">
      <alignment horizontal="center" vertical="center" shrinkToFit="1"/>
      <protection locked="0"/>
    </xf>
    <xf numFmtId="0" fontId="4" fillId="14" borderId="30" xfId="0" applyFont="1" applyFill="1" applyBorder="1" applyAlignment="1" applyProtection="1">
      <alignment horizontal="center" vertical="center" shrinkToFit="1"/>
      <protection locked="0"/>
    </xf>
    <xf numFmtId="0" fontId="4" fillId="14" borderId="43" xfId="0" applyFont="1" applyFill="1" applyBorder="1" applyAlignment="1" applyProtection="1">
      <alignment horizontal="center" vertical="center" shrinkToFit="1"/>
      <protection locked="0"/>
    </xf>
    <xf numFmtId="0" fontId="4" fillId="14" borderId="1" xfId="0" applyFont="1" applyFill="1" applyBorder="1" applyAlignment="1" applyProtection="1">
      <alignment horizontal="center" vertical="center" shrinkToFit="1"/>
      <protection locked="0"/>
    </xf>
    <xf numFmtId="0" fontId="4" fillId="14" borderId="2" xfId="0" applyFont="1" applyFill="1" applyBorder="1" applyAlignment="1" applyProtection="1">
      <alignment horizontal="center" vertical="center" shrinkToFit="1"/>
      <protection locked="0"/>
    </xf>
    <xf numFmtId="0" fontId="0" fillId="0" borderId="36" xfId="0" applyBorder="1" applyAlignment="1" applyProtection="1">
      <alignment vertical="center" shrinkToFit="1"/>
      <protection locked="0"/>
    </xf>
    <xf numFmtId="0" fontId="4" fillId="0" borderId="47" xfId="0" applyFont="1" applyBorder="1" applyAlignment="1" applyProtection="1">
      <alignment horizontal="left" vertical="center" shrinkToFit="1"/>
      <protection locked="0"/>
    </xf>
    <xf numFmtId="0" fontId="4" fillId="0" borderId="49" xfId="0" applyFont="1" applyBorder="1" applyAlignment="1" applyProtection="1">
      <alignment horizontal="left" vertical="center" shrinkToFit="1"/>
      <protection locked="0"/>
    </xf>
    <xf numFmtId="0" fontId="4" fillId="0" borderId="29" xfId="0" applyFont="1" applyBorder="1" applyAlignment="1" applyProtection="1">
      <alignment horizontal="left" vertical="center" shrinkToFit="1"/>
      <protection locked="0"/>
    </xf>
    <xf numFmtId="0" fontId="4" fillId="0" borderId="6"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0" borderId="8" xfId="0" applyFont="1" applyBorder="1" applyAlignment="1" applyProtection="1">
      <alignment horizontal="center" vertical="center" shrinkToFit="1"/>
      <protection locked="0"/>
    </xf>
    <xf numFmtId="0" fontId="18" fillId="0" borderId="39" xfId="0" applyFont="1" applyBorder="1" applyAlignment="1" applyProtection="1">
      <alignment horizontal="left" vertical="center" shrinkToFit="1"/>
      <protection locked="0"/>
    </xf>
    <xf numFmtId="0" fontId="18" fillId="0" borderId="40" xfId="0" applyFont="1" applyBorder="1" applyAlignment="1" applyProtection="1">
      <alignment horizontal="left" vertical="center" shrinkToFit="1"/>
      <protection locked="0"/>
    </xf>
    <xf numFmtId="0" fontId="10" fillId="0" borderId="29" xfId="0" applyFont="1" applyBorder="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30" xfId="0" applyFont="1" applyBorder="1" applyAlignment="1" applyProtection="1">
      <alignment horizontal="center" vertical="center" shrinkToFit="1"/>
      <protection locked="0"/>
    </xf>
    <xf numFmtId="0" fontId="10" fillId="0" borderId="3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0" fillId="0" borderId="32" xfId="0" applyFont="1" applyBorder="1" applyAlignment="1" applyProtection="1">
      <alignment horizontal="center" vertical="center" shrinkToFit="1"/>
      <protection locked="0"/>
    </xf>
    <xf numFmtId="0" fontId="18" fillId="0" borderId="36" xfId="0" applyFont="1" applyBorder="1" applyAlignment="1" applyProtection="1">
      <alignment horizontal="left" vertical="center"/>
      <protection locked="0"/>
    </xf>
    <xf numFmtId="0" fontId="18" fillId="0" borderId="41" xfId="0" applyFont="1" applyBorder="1" applyAlignment="1" applyProtection="1">
      <alignment horizontal="left" vertical="center"/>
      <protection locked="0"/>
    </xf>
    <xf numFmtId="0" fontId="18" fillId="0" borderId="4"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4" xfId="0" applyFont="1" applyBorder="1" applyAlignment="1" applyProtection="1">
      <alignment horizontal="left" vertical="center" shrinkToFit="1"/>
      <protection locked="0"/>
    </xf>
    <xf numFmtId="0" fontId="18" fillId="0" borderId="5" xfId="0" applyFont="1" applyBorder="1" applyAlignment="1" applyProtection="1">
      <alignment horizontal="left" vertical="center" shrinkToFit="1"/>
      <protection locked="0"/>
    </xf>
    <xf numFmtId="0" fontId="4" fillId="0" borderId="65" xfId="0" applyFont="1" applyBorder="1" applyAlignment="1" applyProtection="1">
      <alignment horizontal="left" vertical="center" shrinkToFit="1"/>
      <protection locked="0"/>
    </xf>
    <xf numFmtId="0" fontId="4" fillId="0" borderId="62" xfId="0" applyFont="1" applyBorder="1" applyAlignment="1" applyProtection="1">
      <alignment horizontal="left" vertical="center" shrinkToFit="1"/>
      <protection locked="0"/>
    </xf>
    <xf numFmtId="0" fontId="4" fillId="0" borderId="66" xfId="0" applyFont="1" applyBorder="1" applyAlignment="1" applyProtection="1">
      <alignment horizontal="left" vertical="center" shrinkToFit="1"/>
      <protection locked="0"/>
    </xf>
    <xf numFmtId="0" fontId="4" fillId="0" borderId="67" xfId="0" applyFont="1" applyBorder="1" applyAlignment="1" applyProtection="1">
      <alignment horizontal="left" vertical="center" shrinkToFit="1"/>
      <protection locked="0"/>
    </xf>
    <xf numFmtId="0" fontId="4" fillId="0" borderId="69" xfId="0" applyFont="1" applyBorder="1" applyAlignment="1" applyProtection="1">
      <alignment horizontal="left" vertical="center" shrinkToFit="1"/>
      <protection locked="0"/>
    </xf>
    <xf numFmtId="0" fontId="5" fillId="0" borderId="28"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18" fillId="0" borderId="1" xfId="0" applyFont="1" applyBorder="1" applyAlignment="1" applyProtection="1">
      <alignment horizontal="left" vertical="center" shrinkToFit="1"/>
      <protection locked="0"/>
    </xf>
    <xf numFmtId="0" fontId="18" fillId="0" borderId="2" xfId="0" applyFont="1" applyBorder="1" applyAlignment="1" applyProtection="1">
      <alignment horizontal="left" vertical="center" shrinkToFit="1"/>
      <protection locked="0"/>
    </xf>
    <xf numFmtId="0" fontId="18" fillId="0" borderId="10" xfId="0" applyFont="1" applyBorder="1" applyAlignment="1" applyProtection="1">
      <alignment horizontal="left" vertical="center" shrinkToFit="1"/>
      <protection locked="0"/>
    </xf>
    <xf numFmtId="0" fontId="18" fillId="0" borderId="30" xfId="0" applyFont="1" applyBorder="1" applyAlignment="1" applyProtection="1">
      <alignment horizontal="left" vertical="center" shrinkToFit="1"/>
      <protection locked="0"/>
    </xf>
    <xf numFmtId="0" fontId="10" fillId="7" borderId="7" xfId="0" applyFont="1" applyFill="1" applyBorder="1" applyAlignment="1" applyProtection="1">
      <alignment horizontal="center" vertical="center"/>
      <protection locked="0"/>
    </xf>
    <xf numFmtId="0" fontId="4" fillId="7" borderId="39" xfId="0" applyFont="1" applyFill="1" applyBorder="1" applyAlignment="1" applyProtection="1">
      <alignment horizontal="left" vertical="center"/>
      <protection locked="0"/>
    </xf>
    <xf numFmtId="0" fontId="4" fillId="7" borderId="40" xfId="0" applyFont="1" applyFill="1" applyBorder="1" applyAlignment="1" applyProtection="1">
      <alignment horizontal="left" vertical="center"/>
      <protection locked="0"/>
    </xf>
    <xf numFmtId="0" fontId="41" fillId="0" borderId="29" xfId="0" applyFont="1" applyBorder="1" applyAlignment="1" applyProtection="1">
      <alignment horizontal="left" vertical="center"/>
      <protection locked="0"/>
    </xf>
    <xf numFmtId="0" fontId="41" fillId="0" borderId="30" xfId="0" applyFont="1" applyBorder="1" applyAlignment="1" applyProtection="1">
      <alignment horizontal="left" vertical="center"/>
      <protection locked="0"/>
    </xf>
    <xf numFmtId="0" fontId="4" fillId="0" borderId="29" xfId="0" applyFont="1" applyBorder="1" applyAlignment="1" applyProtection="1">
      <alignment horizontal="left" vertical="center"/>
      <protection locked="0"/>
    </xf>
    <xf numFmtId="0" fontId="4" fillId="0" borderId="30" xfId="0" applyFont="1" applyBorder="1" applyAlignment="1" applyProtection="1">
      <alignment horizontal="left" vertical="center"/>
      <protection locked="0"/>
    </xf>
    <xf numFmtId="0" fontId="4" fillId="0" borderId="41"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45" xfId="0" applyFont="1" applyBorder="1" applyAlignment="1" applyProtection="1">
      <alignment vertical="top" textRotation="255"/>
      <protection locked="0"/>
    </xf>
    <xf numFmtId="0" fontId="7" fillId="0" borderId="64" xfId="0" applyFont="1" applyBorder="1" applyAlignment="1" applyProtection="1">
      <alignment vertical="top" textRotation="255"/>
      <protection locked="0"/>
    </xf>
    <xf numFmtId="0" fontId="7" fillId="0" borderId="46" xfId="0" applyFont="1" applyBorder="1" applyAlignment="1" applyProtection="1">
      <alignment vertical="top" textRotation="255"/>
      <protection locked="0"/>
    </xf>
    <xf numFmtId="0" fontId="4" fillId="14" borderId="25" xfId="0" applyFont="1" applyFill="1" applyBorder="1" applyAlignment="1" applyProtection="1">
      <alignment horizontal="center" vertical="top" textRotation="255"/>
      <protection locked="0"/>
    </xf>
    <xf numFmtId="0" fontId="4" fillId="14" borderId="27" xfId="0" applyFont="1" applyFill="1" applyBorder="1" applyAlignment="1" applyProtection="1">
      <alignment horizontal="center" vertical="top" textRotation="255"/>
      <protection locked="0"/>
    </xf>
    <xf numFmtId="0" fontId="4" fillId="14" borderId="26" xfId="0" applyFont="1" applyFill="1" applyBorder="1" applyAlignment="1" applyProtection="1">
      <alignment horizontal="center" vertical="top" textRotation="255"/>
      <protection locked="0"/>
    </xf>
    <xf numFmtId="0" fontId="71" fillId="0" borderId="29"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10" fillId="7" borderId="0" xfId="0" applyFont="1" applyFill="1" applyAlignment="1" applyProtection="1">
      <alignment horizontal="left" vertical="center" shrinkToFit="1"/>
      <protection locked="0"/>
    </xf>
    <xf numFmtId="0" fontId="4" fillId="0" borderId="25" xfId="0" applyFont="1" applyBorder="1" applyAlignment="1" applyProtection="1">
      <alignment vertical="top" textRotation="255"/>
      <protection locked="0"/>
    </xf>
    <xf numFmtId="0" fontId="7" fillId="0" borderId="27" xfId="0" applyFont="1" applyBorder="1" applyAlignment="1" applyProtection="1">
      <alignment vertical="top" textRotation="255"/>
      <protection locked="0"/>
    </xf>
    <xf numFmtId="0" fontId="7" fillId="0" borderId="26" xfId="0" applyFont="1" applyBorder="1" applyAlignment="1" applyProtection="1">
      <alignment vertical="top" textRotation="255"/>
      <protection locked="0"/>
    </xf>
    <xf numFmtId="0" fontId="4" fillId="0" borderId="1" xfId="0" applyFont="1" applyBorder="1" applyAlignment="1" applyProtection="1">
      <alignment horizontal="left" vertical="center"/>
      <protection locked="0"/>
    </xf>
    <xf numFmtId="0" fontId="10" fillId="7" borderId="1" xfId="0" applyFont="1" applyFill="1" applyBorder="1" applyAlignment="1" applyProtection="1">
      <alignment horizontal="left" vertical="center" shrinkToFit="1"/>
      <protection locked="0"/>
    </xf>
    <xf numFmtId="0" fontId="10" fillId="7" borderId="0" xfId="0" applyFont="1" applyFill="1" applyAlignment="1" applyProtection="1">
      <alignment horizontal="center" vertical="center" shrinkToFit="1"/>
      <protection locked="0"/>
    </xf>
    <xf numFmtId="0" fontId="40" fillId="0" borderId="28" xfId="0" applyFont="1" applyBorder="1" applyAlignment="1" applyProtection="1">
      <alignment horizontal="left" vertical="center" shrinkToFit="1"/>
      <protection locked="0"/>
    </xf>
    <xf numFmtId="0" fontId="40" fillId="0" borderId="0" xfId="0" applyFont="1" applyAlignment="1" applyProtection="1">
      <alignment horizontal="left" vertical="center" shrinkToFit="1"/>
      <protection locked="0"/>
    </xf>
    <xf numFmtId="0" fontId="40" fillId="0" borderId="3" xfId="0" applyFont="1" applyBorder="1" applyAlignment="1" applyProtection="1">
      <alignment horizontal="left" vertical="center" shrinkToFit="1"/>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4" fillId="7" borderId="7" xfId="0" applyFont="1" applyFill="1" applyBorder="1" applyAlignment="1" applyProtection="1">
      <alignment horizontal="center" vertical="center" shrinkToFit="1"/>
      <protection locked="0"/>
    </xf>
    <xf numFmtId="0" fontId="18" fillId="0" borderId="43"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18" fillId="0" borderId="28"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 xfId="0" applyFont="1" applyBorder="1" applyAlignment="1" applyProtection="1">
      <alignment horizontal="left" vertical="center" wrapText="1"/>
      <protection locked="0"/>
    </xf>
    <xf numFmtId="0" fontId="18" fillId="0" borderId="41" xfId="0" applyFont="1" applyBorder="1" applyAlignment="1" applyProtection="1">
      <alignment horizontal="left" vertical="center" wrapText="1"/>
      <protection locked="0"/>
    </xf>
    <xf numFmtId="0" fontId="18" fillId="0" borderId="4" xfId="0" applyFont="1" applyBorder="1" applyAlignment="1" applyProtection="1">
      <alignment horizontal="left" vertical="center" wrapText="1"/>
      <protection locked="0"/>
    </xf>
    <xf numFmtId="0" fontId="18" fillId="0" borderId="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protection locked="0"/>
    </xf>
    <xf numFmtId="0" fontId="4" fillId="0" borderId="25" xfId="0" applyFont="1" applyBorder="1" applyAlignment="1" applyProtection="1">
      <alignment vertical="center" textRotation="255" shrinkToFit="1"/>
      <protection locked="0"/>
    </xf>
    <xf numFmtId="0" fontId="7" fillId="0" borderId="27" xfId="0" applyFont="1" applyBorder="1" applyAlignment="1" applyProtection="1">
      <alignment vertical="center" textRotation="255" shrinkToFit="1"/>
      <protection locked="0"/>
    </xf>
    <xf numFmtId="0" fontId="7" fillId="0" borderId="26" xfId="0" applyFont="1" applyBorder="1" applyAlignment="1" applyProtection="1">
      <alignment vertical="center" textRotation="255" shrinkToFit="1"/>
      <protection locked="0"/>
    </xf>
    <xf numFmtId="0" fontId="4" fillId="7" borderId="1" xfId="0" applyFont="1" applyFill="1" applyBorder="1" applyAlignment="1" applyProtection="1">
      <alignment horizontal="left" vertical="top"/>
      <protection locked="0"/>
    </xf>
    <xf numFmtId="0" fontId="4" fillId="7" borderId="2" xfId="0" applyFont="1" applyFill="1" applyBorder="1" applyAlignment="1" applyProtection="1">
      <alignment horizontal="left" vertical="top"/>
      <protection locked="0"/>
    </xf>
    <xf numFmtId="0" fontId="4" fillId="7" borderId="2" xfId="0" applyFont="1" applyFill="1" applyBorder="1" applyAlignment="1" applyProtection="1">
      <alignment horizontal="center" vertical="center" shrinkToFit="1"/>
      <protection locked="0"/>
    </xf>
    <xf numFmtId="0" fontId="4" fillId="7" borderId="7" xfId="0" applyFont="1" applyFill="1" applyBorder="1" applyAlignment="1" applyProtection="1">
      <alignment horizontal="left" vertical="center" shrinkToFit="1"/>
      <protection locked="0"/>
    </xf>
    <xf numFmtId="0" fontId="4" fillId="7" borderId="8" xfId="0" applyFont="1" applyFill="1" applyBorder="1" applyAlignment="1" applyProtection="1">
      <alignment horizontal="left" vertical="center" shrinkToFit="1"/>
      <protection locked="0"/>
    </xf>
    <xf numFmtId="0" fontId="4" fillId="0" borderId="58" xfId="0" applyFont="1" applyBorder="1" applyAlignment="1" applyProtection="1">
      <alignment horizontal="center" vertical="center" shrinkToFit="1"/>
      <protection locked="0"/>
    </xf>
    <xf numFmtId="0" fontId="4" fillId="7" borderId="39" xfId="0" applyFont="1" applyFill="1" applyBorder="1" applyAlignment="1" applyProtection="1">
      <alignment horizontal="left" vertical="center" shrinkToFit="1"/>
      <protection locked="0"/>
    </xf>
    <xf numFmtId="0" fontId="10" fillId="7" borderId="29" xfId="0" applyFont="1" applyFill="1" applyBorder="1" applyAlignment="1" applyProtection="1">
      <alignment horizontal="left" vertical="top" wrapText="1"/>
      <protection locked="0"/>
    </xf>
    <xf numFmtId="0" fontId="10" fillId="7" borderId="10" xfId="0" applyFont="1" applyFill="1" applyBorder="1" applyAlignment="1" applyProtection="1">
      <alignment horizontal="left" vertical="top" wrapText="1"/>
      <protection locked="0"/>
    </xf>
    <xf numFmtId="0" fontId="10" fillId="7" borderId="21" xfId="0" applyFont="1" applyFill="1" applyBorder="1" applyAlignment="1" applyProtection="1">
      <alignment horizontal="left" vertical="top" wrapText="1"/>
      <protection locked="0"/>
    </xf>
    <xf numFmtId="0" fontId="10" fillId="7" borderId="28" xfId="0" applyFont="1" applyFill="1" applyBorder="1" applyAlignment="1" applyProtection="1">
      <alignment horizontal="left" vertical="top" wrapText="1"/>
      <protection locked="0"/>
    </xf>
    <xf numFmtId="0" fontId="10" fillId="7" borderId="0" xfId="0" applyFont="1" applyFill="1" applyAlignment="1" applyProtection="1">
      <alignment horizontal="left" vertical="top" wrapText="1"/>
      <protection locked="0"/>
    </xf>
    <xf numFmtId="0" fontId="10" fillId="7" borderId="22" xfId="0" applyFont="1" applyFill="1" applyBorder="1" applyAlignment="1" applyProtection="1">
      <alignment horizontal="left" vertical="top" wrapText="1"/>
      <protection locked="0"/>
    </xf>
    <xf numFmtId="0" fontId="10" fillId="7" borderId="31"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23" xfId="0" applyFont="1" applyFill="1" applyBorder="1" applyAlignment="1" applyProtection="1">
      <alignment horizontal="left" vertical="top" wrapText="1"/>
      <protection locked="0"/>
    </xf>
    <xf numFmtId="0" fontId="3" fillId="7" borderId="0" xfId="0" applyFont="1" applyFill="1" applyAlignment="1" applyProtection="1">
      <alignment horizontal="left" vertical="center" shrinkToFit="1"/>
      <protection locked="0"/>
    </xf>
    <xf numFmtId="0" fontId="4" fillId="0" borderId="67" xfId="0" applyFont="1" applyBorder="1" applyAlignment="1" applyProtection="1">
      <alignment horizontal="center" vertical="center" shrinkToFit="1"/>
      <protection locked="0"/>
    </xf>
    <xf numFmtId="0" fontId="4" fillId="0" borderId="69" xfId="0" applyFont="1" applyBorder="1" applyAlignment="1" applyProtection="1">
      <alignment horizontal="center" vertical="center" shrinkToFit="1"/>
      <protection locked="0"/>
    </xf>
    <xf numFmtId="0" fontId="4" fillId="0" borderId="25" xfId="0" applyFont="1" applyBorder="1" applyAlignment="1" applyProtection="1">
      <alignment horizontal="center" vertical="top" textRotation="255" shrinkToFit="1"/>
      <protection locked="0"/>
    </xf>
    <xf numFmtId="0" fontId="4" fillId="0" borderId="27" xfId="0" applyFont="1" applyBorder="1" applyAlignment="1" applyProtection="1">
      <alignment horizontal="center" vertical="top" textRotation="255" shrinkToFit="1"/>
      <protection locked="0"/>
    </xf>
    <xf numFmtId="0" fontId="4" fillId="0" borderId="26" xfId="0" applyFont="1" applyBorder="1" applyAlignment="1" applyProtection="1">
      <alignment horizontal="center" vertical="top" textRotation="255" shrinkToFit="1"/>
      <protection locked="0"/>
    </xf>
    <xf numFmtId="0" fontId="4" fillId="0" borderId="45" xfId="0" applyFont="1" applyBorder="1" applyAlignment="1" applyProtection="1">
      <alignment horizontal="left" vertical="center" shrinkToFit="1"/>
      <protection locked="0"/>
    </xf>
    <xf numFmtId="0" fontId="10" fillId="7" borderId="28" xfId="0" applyFont="1" applyFill="1" applyBorder="1" applyAlignment="1" applyProtection="1">
      <alignment horizontal="center" vertical="center"/>
      <protection locked="0"/>
    </xf>
    <xf numFmtId="0" fontId="10" fillId="7" borderId="41" xfId="0" applyFont="1" applyFill="1" applyBorder="1" applyAlignment="1" applyProtection="1">
      <alignment horizontal="center" vertical="center"/>
      <protection locked="0"/>
    </xf>
    <xf numFmtId="0" fontId="4" fillId="0" borderId="98" xfId="0" applyFont="1" applyBorder="1" applyAlignment="1" applyProtection="1">
      <alignment horizontal="center" vertical="center" shrinkToFit="1"/>
      <protection locked="0"/>
    </xf>
    <xf numFmtId="0" fontId="4" fillId="0" borderId="96" xfId="0" applyFont="1" applyBorder="1" applyAlignment="1" applyProtection="1">
      <alignment horizontal="center" vertical="center" shrinkToFit="1"/>
      <protection locked="0"/>
    </xf>
    <xf numFmtId="0" fontId="4" fillId="0" borderId="116" xfId="0" applyFont="1" applyBorder="1" applyAlignment="1" applyProtection="1">
      <alignment horizontal="center" vertical="center" shrinkToFit="1"/>
      <protection locked="0"/>
    </xf>
    <xf numFmtId="0" fontId="4" fillId="0" borderId="112" xfId="0" applyFont="1" applyBorder="1" applyAlignment="1" applyProtection="1">
      <alignment horizontal="center" vertical="center" shrinkToFit="1"/>
      <protection locked="0"/>
    </xf>
    <xf numFmtId="0" fontId="4" fillId="0" borderId="99" xfId="0" applyFont="1" applyBorder="1" applyAlignment="1" applyProtection="1">
      <alignment horizontal="center" vertical="center" shrinkToFit="1"/>
      <protection locked="0"/>
    </xf>
    <xf numFmtId="0" fontId="4" fillId="0" borderId="95" xfId="0" applyFont="1" applyBorder="1" applyAlignment="1" applyProtection="1">
      <alignment horizontal="center" vertical="center" shrinkToFit="1"/>
      <protection locked="0"/>
    </xf>
    <xf numFmtId="0" fontId="0" fillId="0" borderId="68" xfId="0" applyBorder="1" applyAlignment="1" applyProtection="1">
      <alignment horizontal="center" vertical="center" shrinkToFit="1"/>
      <protection locked="0"/>
    </xf>
    <xf numFmtId="0" fontId="0" fillId="0" borderId="69" xfId="0" applyBorder="1" applyAlignment="1" applyProtection="1">
      <alignment horizontal="center" vertical="center" shrinkToFit="1"/>
      <protection locked="0"/>
    </xf>
    <xf numFmtId="0" fontId="23" fillId="0" borderId="0" xfId="0" applyFont="1" applyAlignment="1" applyProtection="1">
      <alignment horizontal="distributed" vertical="distributed"/>
      <protection locked="0"/>
    </xf>
    <xf numFmtId="0" fontId="61" fillId="0" borderId="0" xfId="0" applyFont="1" applyAlignment="1" applyProtection="1">
      <alignment horizontal="distributed" vertical="distributed"/>
      <protection locked="0"/>
    </xf>
    <xf numFmtId="0" fontId="63" fillId="0" borderId="0" xfId="0" applyFont="1" applyAlignment="1" applyProtection="1">
      <alignment horizontal="justify" vertical="center" shrinkToFit="1"/>
      <protection locked="0"/>
    </xf>
    <xf numFmtId="0" fontId="7" fillId="0" borderId="0" xfId="0" applyFont="1" applyAlignment="1" applyProtection="1">
      <alignment horizontal="center" vertical="center"/>
      <protection locked="0"/>
    </xf>
    <xf numFmtId="0" fontId="23" fillId="6" borderId="0" xfId="0" applyFont="1" applyFill="1" applyAlignment="1" applyProtection="1">
      <alignment horizontal="right" vertical="center"/>
      <protection locked="0"/>
    </xf>
    <xf numFmtId="0" fontId="23" fillId="0" borderId="1" xfId="0" applyFont="1" applyBorder="1" applyAlignment="1" applyProtection="1">
      <alignment horizontal="left" vertical="center" shrinkToFit="1"/>
      <protection locked="0"/>
    </xf>
    <xf numFmtId="0" fontId="23" fillId="0" borderId="2" xfId="0" applyFont="1" applyBorder="1" applyAlignment="1" applyProtection="1">
      <alignment horizontal="left" vertical="center" shrinkToFit="1"/>
      <protection locked="0"/>
    </xf>
    <xf numFmtId="0" fontId="23" fillId="0" borderId="3" xfId="0" applyFont="1" applyBorder="1" applyAlignment="1" applyProtection="1">
      <alignment horizontal="left" vertical="center" shrinkToFit="1"/>
      <protection locked="0"/>
    </xf>
    <xf numFmtId="182" fontId="23" fillId="0" borderId="7" xfId="0" applyNumberFormat="1" applyFont="1" applyBorder="1" applyAlignment="1" applyProtection="1">
      <alignment horizontal="right" vertical="center"/>
      <protection locked="0"/>
    </xf>
    <xf numFmtId="182" fontId="23" fillId="0" borderId="0" xfId="0" applyNumberFormat="1" applyFont="1" applyAlignment="1" applyProtection="1">
      <alignment horizontal="right" vertical="center"/>
      <protection locked="0"/>
    </xf>
    <xf numFmtId="0" fontId="23" fillId="0" borderId="0" xfId="0" applyFont="1" applyAlignment="1" applyProtection="1">
      <alignment horizontal="center" vertical="top" wrapText="1"/>
      <protection locked="0"/>
    </xf>
    <xf numFmtId="0" fontId="47" fillId="6" borderId="0" xfId="0" applyFont="1" applyFill="1" applyAlignment="1" applyProtection="1">
      <alignment horizontal="center" vertical="center" shrinkToFit="1"/>
      <protection locked="0"/>
    </xf>
    <xf numFmtId="0" fontId="10" fillId="0" borderId="0" xfId="0" applyFont="1" applyAlignment="1" applyProtection="1">
      <alignment horizontal="left" vertical="top"/>
      <protection locked="0"/>
    </xf>
    <xf numFmtId="0" fontId="10" fillId="6" borderId="0" xfId="0" applyFont="1" applyFill="1" applyAlignment="1" applyProtection="1">
      <alignment horizontal="left" vertical="top" shrinkToFit="1"/>
      <protection locked="0"/>
    </xf>
    <xf numFmtId="0" fontId="10" fillId="0" borderId="0" xfId="0" applyFont="1" applyAlignment="1" applyProtection="1">
      <alignment horizontal="left"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left" vertical="top" shrinkToFit="1"/>
      <protection locked="0"/>
    </xf>
    <xf numFmtId="0" fontId="23" fillId="0" borderId="4" xfId="0" applyFont="1" applyBorder="1" applyAlignment="1" applyProtection="1">
      <alignment horizontal="right" vertical="center"/>
      <protection locked="0"/>
    </xf>
    <xf numFmtId="183" fontId="23" fillId="0" borderId="0" xfId="0" applyNumberFormat="1" applyFont="1" applyAlignment="1" applyProtection="1">
      <alignment horizontal="center" vertical="center"/>
      <protection locked="0"/>
    </xf>
    <xf numFmtId="0" fontId="23" fillId="0" borderId="7" xfId="0" applyFont="1" applyBorder="1" applyAlignment="1" applyProtection="1">
      <alignment horizontal="center" vertical="center"/>
      <protection locked="0"/>
    </xf>
    <xf numFmtId="181" fontId="23" fillId="0" borderId="0" xfId="0" applyNumberFormat="1" applyFont="1" applyAlignment="1" applyProtection="1">
      <alignment horizontal="right" vertical="center"/>
      <protection locked="0"/>
    </xf>
    <xf numFmtId="177" fontId="23" fillId="0" borderId="0" xfId="0" applyNumberFormat="1" applyFont="1" applyAlignment="1" applyProtection="1">
      <alignment horizontal="center" vertical="center"/>
      <protection locked="0"/>
    </xf>
    <xf numFmtId="177" fontId="23" fillId="0" borderId="7" xfId="0" applyNumberFormat="1" applyFont="1" applyBorder="1" applyAlignment="1" applyProtection="1">
      <alignment horizontal="center" vertical="center"/>
      <protection locked="0"/>
    </xf>
    <xf numFmtId="0" fontId="13" fillId="0" borderId="0" xfId="0" applyFont="1" applyAlignment="1" applyProtection="1">
      <alignment horizontal="left" vertical="top" wrapText="1"/>
      <protection locked="0"/>
    </xf>
    <xf numFmtId="0" fontId="61"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left" vertical="center" wrapText="1"/>
      <protection locked="0"/>
    </xf>
    <xf numFmtId="0" fontId="47" fillId="6" borderId="0" xfId="0" applyFont="1" applyFill="1" applyAlignment="1" applyProtection="1">
      <alignment horizontal="left" vertical="center"/>
      <protection locked="0"/>
    </xf>
    <xf numFmtId="0" fontId="32" fillId="0" borderId="0" xfId="1" applyFont="1" applyAlignment="1" applyProtection="1">
      <alignment horizontal="left" vertical="center"/>
      <protection locked="0"/>
    </xf>
    <xf numFmtId="0" fontId="61" fillId="0" borderId="0" xfId="0" applyFont="1" applyAlignment="1" applyProtection="1">
      <alignment horizontal="left" vertical="center" wrapText="1"/>
      <protection locked="0"/>
    </xf>
    <xf numFmtId="0" fontId="23" fillId="0" borderId="6" xfId="0" applyFont="1" applyBorder="1" applyAlignment="1" applyProtection="1">
      <alignment horizontal="left" vertical="center"/>
      <protection locked="0"/>
    </xf>
    <xf numFmtId="0" fontId="23" fillId="0" borderId="78" xfId="0" applyFont="1" applyBorder="1" applyAlignment="1" applyProtection="1">
      <alignment horizontal="left" vertical="center"/>
      <protection locked="0"/>
    </xf>
    <xf numFmtId="0" fontId="23" fillId="0" borderId="33" xfId="0" applyFont="1" applyBorder="1" applyAlignment="1" applyProtection="1">
      <alignment horizontal="left" vertical="center"/>
      <protection locked="0"/>
    </xf>
    <xf numFmtId="0" fontId="23" fillId="0" borderId="24" xfId="0" applyFont="1" applyBorder="1" applyAlignment="1" applyProtection="1">
      <alignment horizontal="left" vertical="center"/>
      <protection locked="0"/>
    </xf>
    <xf numFmtId="0" fontId="23" fillId="0" borderId="80" xfId="0" applyFont="1" applyBorder="1" applyAlignment="1" applyProtection="1">
      <alignment horizontal="left" vertical="center"/>
      <protection locked="0"/>
    </xf>
    <xf numFmtId="0" fontId="4" fillId="0" borderId="4" xfId="0" applyFont="1" applyBorder="1" applyAlignment="1" applyProtection="1">
      <alignment horizontal="center" vertical="center"/>
      <protection locked="0"/>
    </xf>
    <xf numFmtId="0" fontId="5" fillId="0" borderId="21" xfId="0" applyFont="1" applyBorder="1" applyAlignment="1" applyProtection="1">
      <alignment horizontal="center" vertical="center" wrapText="1"/>
      <protection locked="0"/>
    </xf>
    <xf numFmtId="0" fontId="5" fillId="0" borderId="41" xfId="0"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23" fillId="0" borderId="81" xfId="0" applyFont="1" applyBorder="1" applyAlignment="1" applyProtection="1">
      <alignment horizontal="left" vertical="center"/>
      <protection locked="0"/>
    </xf>
    <xf numFmtId="0" fontId="23" fillId="0" borderId="11" xfId="0" applyFont="1" applyBorder="1" applyAlignment="1" applyProtection="1">
      <alignment horizontal="left" vertical="center"/>
      <protection locked="0"/>
    </xf>
    <xf numFmtId="0" fontId="23" fillId="0" borderId="76" xfId="0" applyFont="1" applyBorder="1" applyAlignment="1" applyProtection="1">
      <alignment horizontal="left" vertical="center"/>
      <protection locked="0"/>
    </xf>
    <xf numFmtId="0" fontId="10" fillId="0" borderId="8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0" borderId="64"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83"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0" borderId="5" xfId="0" applyFont="1" applyBorder="1" applyAlignment="1" applyProtection="1">
      <alignment horizontal="left" vertical="center" wrapText="1"/>
      <protection locked="0"/>
    </xf>
    <xf numFmtId="0" fontId="23" fillId="0" borderId="43" xfId="0" applyFont="1" applyBorder="1" applyAlignment="1" applyProtection="1">
      <alignment horizontal="left" vertical="center" shrinkToFit="1"/>
      <protection locked="0"/>
    </xf>
    <xf numFmtId="0" fontId="23" fillId="0" borderId="44" xfId="0" applyFont="1" applyBorder="1" applyAlignment="1" applyProtection="1">
      <alignment horizontal="left" vertical="center" shrinkToFit="1"/>
      <protection locked="0"/>
    </xf>
    <xf numFmtId="0" fontId="23" fillId="0" borderId="28" xfId="0" applyFont="1" applyBorder="1" applyAlignment="1" applyProtection="1">
      <alignment horizontal="left" vertical="center" shrinkToFit="1"/>
      <protection locked="0"/>
    </xf>
    <xf numFmtId="0" fontId="23" fillId="0" borderId="22" xfId="0" applyFont="1" applyBorder="1" applyAlignment="1" applyProtection="1">
      <alignment horizontal="left" vertical="center" shrinkToFit="1"/>
      <protection locked="0"/>
    </xf>
    <xf numFmtId="0" fontId="23" fillId="0" borderId="41" xfId="0" applyFont="1" applyBorder="1" applyAlignment="1" applyProtection="1">
      <alignment horizontal="left" vertical="center" shrinkToFit="1"/>
      <protection locked="0"/>
    </xf>
    <xf numFmtId="0" fontId="23" fillId="0" borderId="42" xfId="0" applyFont="1" applyBorder="1" applyAlignment="1" applyProtection="1">
      <alignment horizontal="left" vertical="center" shrinkToFit="1"/>
      <protection locked="0"/>
    </xf>
    <xf numFmtId="0" fontId="4" fillId="0" borderId="37" xfId="0" applyFont="1" applyBorder="1" applyAlignment="1" applyProtection="1">
      <alignment horizontal="left" vertical="center"/>
      <protection locked="0"/>
    </xf>
    <xf numFmtId="0" fontId="69" fillId="16" borderId="7" xfId="0" quotePrefix="1" applyFont="1" applyFill="1" applyBorder="1" applyAlignment="1" applyProtection="1">
      <alignment horizontal="center" vertical="center"/>
      <protection locked="0"/>
    </xf>
    <xf numFmtId="0" fontId="69" fillId="16" borderId="8" xfId="0" quotePrefix="1" applyFont="1" applyFill="1" applyBorder="1" applyAlignment="1" applyProtection="1">
      <alignment horizontal="center" vertical="center"/>
      <protection locked="0"/>
    </xf>
    <xf numFmtId="0" fontId="41" fillId="0" borderId="28" xfId="0" applyFont="1" applyBorder="1" applyAlignment="1" applyProtection="1">
      <alignment horizontal="center" vertical="center" shrinkToFit="1"/>
      <protection locked="0"/>
    </xf>
    <xf numFmtId="0" fontId="41" fillId="0" borderId="0" xfId="0" applyFont="1" applyAlignment="1" applyProtection="1">
      <alignment horizontal="center" vertical="center" shrinkToFit="1"/>
      <protection locked="0"/>
    </xf>
    <xf numFmtId="0" fontId="41" fillId="0" borderId="3" xfId="0" applyFont="1" applyBorder="1" applyAlignment="1" applyProtection="1">
      <alignment horizontal="center" vertical="center" shrinkToFit="1"/>
      <protection locked="0"/>
    </xf>
    <xf numFmtId="0" fontId="4" fillId="6" borderId="4" xfId="0" applyFont="1" applyFill="1" applyBorder="1" applyAlignment="1" applyProtection="1">
      <alignment horizontal="left" vertical="center"/>
      <protection locked="0"/>
    </xf>
    <xf numFmtId="0" fontId="4" fillId="6" borderId="48" xfId="0" applyFont="1" applyFill="1" applyBorder="1" applyAlignment="1" applyProtection="1">
      <alignment horizontal="left" vertical="center"/>
      <protection locked="0"/>
    </xf>
    <xf numFmtId="0" fontId="4" fillId="6" borderId="0" xfId="0" applyFont="1" applyFill="1" applyAlignment="1" applyProtection="1">
      <alignment horizontal="center" vertical="center" shrinkToFit="1"/>
      <protection locked="0"/>
    </xf>
    <xf numFmtId="0" fontId="4" fillId="6" borderId="36" xfId="0" applyFont="1" applyFill="1" applyBorder="1" applyAlignment="1" applyProtection="1">
      <alignment horizontal="center" vertical="center" shrinkToFit="1"/>
      <protection locked="0"/>
    </xf>
    <xf numFmtId="0" fontId="4" fillId="6" borderId="36" xfId="0" applyFont="1" applyFill="1" applyBorder="1" applyAlignment="1" applyProtection="1">
      <alignment horizontal="left" vertical="center"/>
      <protection locked="0"/>
    </xf>
    <xf numFmtId="0" fontId="4" fillId="6" borderId="9" xfId="0" applyFont="1" applyFill="1" applyBorder="1" applyAlignment="1" applyProtection="1">
      <alignment horizontal="center" vertical="center" shrinkToFit="1"/>
      <protection locked="0"/>
    </xf>
    <xf numFmtId="0" fontId="4" fillId="6" borderId="0" xfId="0" applyFont="1" applyFill="1" applyAlignment="1" applyProtection="1">
      <alignment horizontal="left" vertical="center" shrinkToFit="1"/>
      <protection locked="0"/>
    </xf>
    <xf numFmtId="0" fontId="56" fillId="12" borderId="40" xfId="0" applyFont="1" applyFill="1" applyBorder="1" applyAlignment="1" applyProtection="1">
      <alignment horizontal="center" vertical="center" textRotation="255"/>
      <protection locked="0"/>
    </xf>
    <xf numFmtId="0" fontId="57" fillId="12" borderId="37" xfId="0" applyFont="1" applyFill="1" applyBorder="1" applyAlignment="1" applyProtection="1">
      <alignment horizontal="center" vertical="center" textRotation="255"/>
      <protection locked="0"/>
    </xf>
    <xf numFmtId="0" fontId="4" fillId="6" borderId="36" xfId="0" applyFont="1" applyFill="1" applyBorder="1" applyAlignment="1" applyProtection="1">
      <alignment horizontal="left" vertical="center" shrinkToFit="1"/>
      <protection locked="0"/>
    </xf>
    <xf numFmtId="0" fontId="5" fillId="0" borderId="0" xfId="0" applyFont="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0" fontId="4" fillId="0" borderId="0" xfId="0" applyFont="1" applyBorder="1" applyAlignment="1" applyProtection="1">
      <alignment horizontal="left" vertical="center" shrinkToFit="1"/>
      <protection locked="0"/>
    </xf>
    <xf numFmtId="0" fontId="18" fillId="0" borderId="43" xfId="0" applyFont="1" applyBorder="1" applyAlignment="1" applyProtection="1">
      <alignment horizontal="left" vertical="center" shrinkToFit="1"/>
      <protection locked="0"/>
    </xf>
    <xf numFmtId="0" fontId="4" fillId="6" borderId="43" xfId="0" applyFont="1" applyFill="1" applyBorder="1" applyAlignment="1" applyProtection="1">
      <alignment vertical="center"/>
      <protection locked="0"/>
    </xf>
    <xf numFmtId="0" fontId="4" fillId="6" borderId="1" xfId="0" applyFont="1" applyFill="1" applyBorder="1" applyAlignment="1" applyProtection="1">
      <alignment vertical="center"/>
      <protection locked="0"/>
    </xf>
    <xf numFmtId="0" fontId="4" fillId="6" borderId="35" xfId="0" applyFont="1" applyFill="1" applyBorder="1" applyAlignment="1" applyProtection="1">
      <alignment vertical="center"/>
      <protection locked="0"/>
    </xf>
    <xf numFmtId="0" fontId="4" fillId="6" borderId="36" xfId="0" applyFont="1" applyFill="1" applyBorder="1" applyAlignment="1" applyProtection="1">
      <alignment vertical="center"/>
      <protection locked="0"/>
    </xf>
    <xf numFmtId="0" fontId="4" fillId="0" borderId="21" xfId="0" applyFont="1" applyBorder="1" applyAlignment="1" applyProtection="1">
      <alignment horizontal="center" vertical="center" shrinkToFit="1"/>
      <protection locked="0"/>
    </xf>
    <xf numFmtId="0" fontId="4" fillId="6" borderId="82" xfId="0" applyFont="1" applyFill="1" applyBorder="1" applyAlignment="1" applyProtection="1">
      <alignment horizontal="center" vertical="center" shrinkToFit="1"/>
      <protection locked="0"/>
    </xf>
    <xf numFmtId="0" fontId="4" fillId="6" borderId="1" xfId="0" applyFont="1" applyFill="1" applyBorder="1" applyAlignment="1" applyProtection="1">
      <alignment horizontal="center" vertical="center" shrinkToFit="1"/>
      <protection locked="0"/>
    </xf>
    <xf numFmtId="0" fontId="4" fillId="6" borderId="43" xfId="0" applyFont="1" applyFill="1" applyBorder="1" applyAlignment="1" applyProtection="1">
      <alignment horizontal="center" vertical="center" shrinkToFit="1"/>
      <protection locked="0"/>
    </xf>
    <xf numFmtId="0" fontId="4" fillId="6" borderId="2" xfId="0" applyFont="1" applyFill="1" applyBorder="1" applyAlignment="1" applyProtection="1">
      <alignment horizontal="center" vertical="center" shrinkToFit="1"/>
      <protection locked="0"/>
    </xf>
    <xf numFmtId="0" fontId="4" fillId="0" borderId="44" xfId="0" applyFont="1" applyBorder="1" applyAlignment="1" applyProtection="1">
      <alignment horizontal="center" vertical="center" shrinkToFit="1"/>
      <protection locked="0"/>
    </xf>
    <xf numFmtId="0" fontId="4" fillId="0" borderId="84" xfId="0" applyFont="1" applyBorder="1" applyAlignment="1" applyProtection="1">
      <alignment horizontal="center" vertical="top" textRotation="255"/>
      <protection locked="0"/>
    </xf>
    <xf numFmtId="0" fontId="4" fillId="0" borderId="43" xfId="0"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41" xfId="0" applyFont="1" applyBorder="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6" borderId="28" xfId="0" applyFont="1" applyFill="1" applyBorder="1" applyAlignment="1" applyProtection="1">
      <alignment horizontal="left" vertical="center"/>
      <protection locked="0"/>
    </xf>
    <xf numFmtId="0" fontId="4" fillId="6" borderId="0" xfId="0" applyFont="1" applyFill="1" applyAlignment="1" applyProtection="1">
      <alignment horizontal="left" vertical="center"/>
      <protection locked="0"/>
    </xf>
    <xf numFmtId="0" fontId="4" fillId="6" borderId="31" xfId="0" applyFont="1" applyFill="1" applyBorder="1" applyAlignment="1" applyProtection="1">
      <alignment horizontal="left" vertical="center"/>
      <protection locked="0"/>
    </xf>
    <xf numFmtId="0" fontId="4" fillId="6" borderId="9" xfId="0" applyFont="1" applyFill="1" applyBorder="1" applyAlignment="1" applyProtection="1">
      <alignment horizontal="left" vertical="center"/>
      <protection locked="0"/>
    </xf>
    <xf numFmtId="0" fontId="4" fillId="6" borderId="64" xfId="0" applyFont="1" applyFill="1" applyBorder="1" applyAlignment="1" applyProtection="1">
      <alignment horizontal="center" vertical="center" shrinkToFit="1"/>
      <protection locked="0"/>
    </xf>
    <xf numFmtId="0" fontId="4" fillId="6" borderId="28" xfId="0" applyFont="1" applyFill="1" applyBorder="1" applyAlignment="1" applyProtection="1">
      <alignment horizontal="center" vertical="center" shrinkToFit="1"/>
      <protection locked="0"/>
    </xf>
    <xf numFmtId="0" fontId="4" fillId="6" borderId="3" xfId="0" applyFont="1" applyFill="1" applyBorder="1" applyAlignment="1" applyProtection="1">
      <alignment horizontal="center" vertical="center" shrinkToFit="1"/>
      <protection locked="0"/>
    </xf>
    <xf numFmtId="0" fontId="4" fillId="0" borderId="22" xfId="0" applyFont="1" applyBorder="1" applyAlignment="1" applyProtection="1">
      <alignment horizontal="center" vertical="center" shrinkToFit="1"/>
      <protection locked="0"/>
    </xf>
    <xf numFmtId="0" fontId="4" fillId="0" borderId="45" xfId="0" applyFont="1" applyBorder="1" applyAlignment="1" applyProtection="1">
      <alignment horizontal="center" vertical="center" shrinkToFit="1"/>
      <protection locked="0"/>
    </xf>
    <xf numFmtId="0" fontId="4" fillId="6" borderId="46" xfId="0" applyFont="1" applyFill="1" applyBorder="1" applyAlignment="1" applyProtection="1">
      <alignment horizontal="center" vertical="center" shrinkToFit="1"/>
      <protection locked="0"/>
    </xf>
    <xf numFmtId="0" fontId="18" fillId="0" borderId="9" xfId="0" applyFont="1" applyBorder="1" applyAlignment="1" applyProtection="1">
      <alignment horizontal="left" vertical="center" shrinkToFit="1"/>
      <protection locked="0"/>
    </xf>
    <xf numFmtId="0" fontId="4" fillId="6" borderId="31" xfId="0" applyFont="1" applyFill="1" applyBorder="1" applyAlignment="1" applyProtection="1">
      <alignment horizontal="center" vertical="center" shrinkToFit="1"/>
      <protection locked="0"/>
    </xf>
    <xf numFmtId="0" fontId="4" fillId="6" borderId="32" xfId="0" applyFont="1" applyFill="1" applyBorder="1" applyAlignment="1" applyProtection="1">
      <alignment horizontal="center" vertical="center" shrinkToFit="1"/>
      <protection locked="0"/>
    </xf>
    <xf numFmtId="0" fontId="4" fillId="0" borderId="23" xfId="0" applyFont="1" applyBorder="1" applyAlignment="1" applyProtection="1">
      <alignment horizontal="center" vertical="center" shrinkToFit="1"/>
      <protection locked="0"/>
    </xf>
    <xf numFmtId="0" fontId="4" fillId="0" borderId="75" xfId="0"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76" xfId="0" applyFont="1" applyBorder="1" applyAlignment="1" applyProtection="1">
      <alignment horizontal="center" vertical="center" shrinkToFit="1"/>
      <protection locked="0"/>
    </xf>
    <xf numFmtId="0" fontId="18" fillId="0" borderId="32" xfId="0" applyFont="1" applyBorder="1" applyAlignment="1" applyProtection="1">
      <alignment horizontal="left" vertical="center" shrinkToFit="1"/>
      <protection locked="0"/>
    </xf>
    <xf numFmtId="0" fontId="23" fillId="0" borderId="0" xfId="0" applyFont="1" applyAlignment="1" applyProtection="1">
      <alignment horizontal="distributed" vertical="center"/>
      <protection locked="0"/>
    </xf>
    <xf numFmtId="0" fontId="5" fillId="0" borderId="10" xfId="0" applyFont="1" applyBorder="1" applyAlignment="1" applyProtection="1">
      <alignment horizontal="left" vertical="center" shrinkToFit="1"/>
      <protection locked="0"/>
    </xf>
    <xf numFmtId="0" fontId="5" fillId="0" borderId="30" xfId="0" applyFont="1" applyBorder="1" applyAlignment="1" applyProtection="1">
      <alignment horizontal="left" vertical="center" shrinkToFit="1"/>
      <protection locked="0"/>
    </xf>
    <xf numFmtId="0" fontId="4" fillId="0" borderId="71" xfId="0" applyFont="1" applyBorder="1" applyAlignment="1" applyProtection="1">
      <alignment horizontal="left" vertical="center" shrinkToFit="1"/>
      <protection locked="0"/>
    </xf>
    <xf numFmtId="0" fontId="4" fillId="0" borderId="74" xfId="0" applyFont="1" applyBorder="1" applyAlignment="1" applyProtection="1">
      <alignment horizontal="left" vertical="center" shrinkToFit="1"/>
      <protection locked="0"/>
    </xf>
    <xf numFmtId="0" fontId="4" fillId="11" borderId="4" xfId="0" applyFont="1" applyFill="1" applyBorder="1" applyAlignment="1" applyProtection="1">
      <alignment horizontal="center" vertical="center" shrinkToFit="1"/>
      <protection locked="0"/>
    </xf>
    <xf numFmtId="0" fontId="41" fillId="0" borderId="1" xfId="0" applyFont="1" applyBorder="1" applyAlignment="1" applyProtection="1">
      <alignment horizontal="left" vertical="center"/>
      <protection locked="0"/>
    </xf>
    <xf numFmtId="0" fontId="41" fillId="0" borderId="2" xfId="0" applyFont="1" applyBorder="1" applyAlignment="1" applyProtection="1">
      <alignment horizontal="left" vertical="center"/>
      <protection locked="0"/>
    </xf>
    <xf numFmtId="0" fontId="41" fillId="0" borderId="9" xfId="0" applyFont="1" applyBorder="1" applyAlignment="1" applyProtection="1">
      <alignment horizontal="left" vertical="center" shrinkToFit="1"/>
      <protection locked="0"/>
    </xf>
    <xf numFmtId="0" fontId="41" fillId="0" borderId="32" xfId="0" applyFont="1" applyBorder="1" applyAlignment="1" applyProtection="1">
      <alignment horizontal="left" vertical="center" shrinkToFit="1"/>
      <protection locked="0"/>
    </xf>
    <xf numFmtId="0" fontId="5" fillId="0" borderId="60" xfId="0" applyFont="1" applyBorder="1" applyAlignment="1" applyProtection="1">
      <alignment horizontal="center" vertical="top" textRotation="255"/>
      <protection locked="0"/>
    </xf>
    <xf numFmtId="0" fontId="5" fillId="0" borderId="63" xfId="0" applyFont="1" applyBorder="1" applyAlignment="1" applyProtection="1">
      <alignment horizontal="center" vertical="top" textRotation="255"/>
      <protection locked="0"/>
    </xf>
    <xf numFmtId="0" fontId="5" fillId="0" borderId="61" xfId="0" applyFont="1" applyBorder="1" applyAlignment="1" applyProtection="1">
      <alignment horizontal="center" vertical="top" textRotation="255"/>
      <protection locked="0"/>
    </xf>
    <xf numFmtId="0" fontId="4" fillId="0" borderId="8" xfId="0" applyFont="1" applyBorder="1" applyAlignment="1" applyProtection="1">
      <alignment horizontal="left" vertical="center"/>
      <protection locked="0"/>
    </xf>
    <xf numFmtId="0" fontId="4" fillId="0" borderId="86" xfId="0" quotePrefix="1" applyFont="1" applyBorder="1" applyAlignment="1" applyProtection="1">
      <alignment horizontal="center" vertical="top"/>
      <protection locked="0"/>
    </xf>
    <xf numFmtId="0" fontId="4" fillId="0" borderId="63" xfId="0" quotePrefix="1" applyFont="1" applyBorder="1" applyAlignment="1" applyProtection="1">
      <alignment horizontal="center" vertical="top"/>
      <protection locked="0"/>
    </xf>
    <xf numFmtId="0" fontId="4" fillId="0" borderId="61" xfId="0" quotePrefix="1" applyFont="1" applyBorder="1" applyAlignment="1" applyProtection="1">
      <alignment horizontal="center" vertical="top"/>
      <protection locked="0"/>
    </xf>
    <xf numFmtId="0" fontId="4" fillId="0" borderId="10" xfId="0" applyFont="1" applyBorder="1" applyAlignment="1" applyProtection="1">
      <alignment horizontal="left" vertical="top" wrapText="1"/>
      <protection locked="0"/>
    </xf>
    <xf numFmtId="0" fontId="4" fillId="0" borderId="30" xfId="0" applyFont="1" applyBorder="1" applyAlignment="1" applyProtection="1">
      <alignment horizontal="left" vertical="top" wrapText="1"/>
      <protection locked="0"/>
    </xf>
    <xf numFmtId="0" fontId="0" fillId="0" borderId="30" xfId="0" applyBorder="1" applyAlignment="1" applyProtection="1">
      <alignment horizontal="left" vertical="center" shrinkToFit="1"/>
      <protection locked="0"/>
    </xf>
    <xf numFmtId="0" fontId="24" fillId="0" borderId="0" xfId="0" applyFont="1" applyAlignment="1" applyProtection="1">
      <alignment horizontal="left" vertical="center" shrinkToFit="1"/>
      <protection locked="0"/>
    </xf>
    <xf numFmtId="0" fontId="24" fillId="0" borderId="3" xfId="0" applyFont="1" applyBorder="1" applyAlignment="1" applyProtection="1">
      <alignment horizontal="left" vertical="center" shrinkToFit="1"/>
      <protection locked="0"/>
    </xf>
    <xf numFmtId="0" fontId="79" fillId="0" borderId="0" xfId="0" applyFont="1" applyAlignment="1" applyProtection="1">
      <alignment horizontal="left" vertical="center" shrinkToFit="1"/>
      <protection locked="0"/>
    </xf>
    <xf numFmtId="0" fontId="79" fillId="0" borderId="3" xfId="0" applyFont="1" applyBorder="1" applyAlignment="1" applyProtection="1">
      <alignment horizontal="left" vertical="center" shrinkToFit="1"/>
      <protection locked="0"/>
    </xf>
    <xf numFmtId="0" fontId="79" fillId="0" borderId="36" xfId="0" applyFont="1" applyBorder="1" applyAlignment="1" applyProtection="1">
      <alignment horizontal="left" vertical="center"/>
      <protection locked="0"/>
    </xf>
    <xf numFmtId="0" fontId="79" fillId="0" borderId="37" xfId="0" applyFont="1" applyBorder="1" applyAlignment="1" applyProtection="1">
      <alignment horizontal="left" vertical="center"/>
      <protection locked="0"/>
    </xf>
    <xf numFmtId="0" fontId="4" fillId="0" borderId="39" xfId="0" applyFont="1" applyBorder="1" applyAlignment="1" applyProtection="1">
      <alignment horizontal="left" vertical="top" wrapText="1" shrinkToFit="1"/>
      <protection locked="0"/>
    </xf>
    <xf numFmtId="0" fontId="4" fillId="0" borderId="40" xfId="0" applyFont="1" applyBorder="1" applyAlignment="1" applyProtection="1">
      <alignment horizontal="left" vertical="top" wrapText="1" shrinkToFit="1"/>
      <protection locked="0"/>
    </xf>
    <xf numFmtId="0" fontId="4" fillId="0" borderId="0" xfId="0" applyFont="1" applyAlignment="1" applyProtection="1">
      <alignment horizontal="left" vertical="top" wrapText="1" shrinkToFit="1"/>
      <protection locked="0"/>
    </xf>
    <xf numFmtId="0" fontId="4" fillId="0" borderId="3" xfId="0" applyFont="1" applyBorder="1" applyAlignment="1" applyProtection="1">
      <alignment horizontal="left" vertical="top" wrapText="1" shrinkToFit="1"/>
      <protection locked="0"/>
    </xf>
    <xf numFmtId="0" fontId="4" fillId="0" borderId="4" xfId="0" applyFont="1" applyBorder="1" applyAlignment="1" applyProtection="1">
      <alignment horizontal="left" vertical="top" wrapText="1" shrinkToFit="1"/>
      <protection locked="0"/>
    </xf>
    <xf numFmtId="0" fontId="4" fillId="0" borderId="5" xfId="0" applyFont="1" applyBorder="1" applyAlignment="1" applyProtection="1">
      <alignment horizontal="left" vertical="top" wrapText="1" shrinkToFit="1"/>
      <protection locked="0"/>
    </xf>
    <xf numFmtId="0" fontId="4" fillId="0" borderId="45"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4" fillId="0" borderId="21"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63" xfId="0" applyFont="1" applyBorder="1" applyAlignment="1" applyProtection="1">
      <alignment horizontal="left" vertical="center" shrinkToFit="1"/>
      <protection locked="0"/>
    </xf>
    <xf numFmtId="0" fontId="4" fillId="0" borderId="43" xfId="0" applyFont="1" applyBorder="1" applyAlignment="1" applyProtection="1">
      <alignment horizontal="center" vertical="top" wrapText="1"/>
      <protection locked="0"/>
    </xf>
    <xf numFmtId="0" fontId="4" fillId="0" borderId="1" xfId="0" applyFont="1" applyBorder="1" applyAlignment="1" applyProtection="1">
      <alignment horizontal="center" vertical="top" wrapText="1"/>
      <protection locked="0"/>
    </xf>
    <xf numFmtId="0" fontId="4" fillId="0" borderId="2" xfId="0" applyFont="1" applyBorder="1" applyAlignment="1" applyProtection="1">
      <alignment horizontal="center" vertical="top" wrapText="1"/>
      <protection locked="0"/>
    </xf>
    <xf numFmtId="0" fontId="4" fillId="0" borderId="28" xfId="0" applyFont="1" applyBorder="1" applyAlignment="1" applyProtection="1">
      <alignment horizontal="center" vertical="top" wrapText="1"/>
      <protection locked="0"/>
    </xf>
    <xf numFmtId="0" fontId="4" fillId="0" borderId="0" xfId="0" applyFont="1" applyAlignment="1" applyProtection="1">
      <alignment horizontal="center" vertical="top" wrapText="1"/>
      <protection locked="0"/>
    </xf>
    <xf numFmtId="0" fontId="4" fillId="0" borderId="3" xfId="0" applyFont="1" applyBorder="1" applyAlignment="1" applyProtection="1">
      <alignment horizontal="center" vertical="top" wrapText="1"/>
      <protection locked="0"/>
    </xf>
    <xf numFmtId="0" fontId="4" fillId="0" borderId="41" xfId="0" applyFont="1" applyBorder="1" applyAlignment="1" applyProtection="1">
      <alignment horizontal="center" vertical="top" wrapText="1"/>
      <protection locked="0"/>
    </xf>
    <xf numFmtId="0" fontId="4" fillId="0" borderId="4"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11" borderId="0" xfId="0" applyFont="1" applyFill="1" applyAlignment="1" applyProtection="1">
      <alignment horizontal="center" vertical="center" shrinkToFit="1"/>
      <protection locked="0"/>
    </xf>
    <xf numFmtId="0" fontId="4" fillId="0" borderId="9" xfId="0" applyFont="1" applyBorder="1" applyAlignment="1" applyProtection="1">
      <alignment horizontal="left" vertical="top" wrapText="1"/>
      <protection locked="0"/>
    </xf>
    <xf numFmtId="0" fontId="4" fillId="0" borderId="32" xfId="0" applyFont="1" applyBorder="1" applyAlignment="1" applyProtection="1">
      <alignment horizontal="left" vertical="top" wrapText="1"/>
      <protection locked="0"/>
    </xf>
    <xf numFmtId="0" fontId="4" fillId="0" borderId="31" xfId="0" applyFont="1" applyBorder="1" applyAlignment="1" applyProtection="1">
      <alignment horizontal="left" vertical="top" wrapText="1"/>
      <protection locked="0"/>
    </xf>
    <xf numFmtId="0" fontId="4" fillId="11" borderId="1" xfId="0" applyFont="1" applyFill="1" applyBorder="1" applyAlignment="1" applyProtection="1">
      <alignment horizontal="center" vertical="center" shrinkToFit="1"/>
      <protection locked="0"/>
    </xf>
    <xf numFmtId="0" fontId="4" fillId="0" borderId="43"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4" xfId="0" applyFont="1" applyBorder="1" applyAlignment="1" applyProtection="1">
      <alignment horizontal="right" vertical="center"/>
      <protection locked="0"/>
    </xf>
    <xf numFmtId="0" fontId="4" fillId="0" borderId="5" xfId="0" applyFont="1" applyBorder="1" applyAlignment="1" applyProtection="1">
      <alignment horizontal="right" vertical="center"/>
      <protection locked="0"/>
    </xf>
    <xf numFmtId="0" fontId="4" fillId="11" borderId="1" xfId="0" applyFont="1" applyFill="1" applyBorder="1" applyAlignment="1" applyProtection="1">
      <alignment horizontal="center" vertical="center"/>
      <protection locked="0"/>
    </xf>
    <xf numFmtId="0" fontId="4" fillId="11" borderId="4" xfId="0" applyFont="1" applyFill="1" applyBorder="1" applyAlignment="1" applyProtection="1">
      <alignment horizontal="center"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vertical="center" shrinkToFit="1"/>
      <protection locked="0"/>
    </xf>
    <xf numFmtId="0" fontId="23" fillId="11" borderId="4" xfId="0" applyFont="1" applyFill="1" applyBorder="1" applyAlignment="1" applyProtection="1">
      <alignment vertical="center" shrinkToFit="1"/>
      <protection locked="0"/>
    </xf>
    <xf numFmtId="0" fontId="10" fillId="11" borderId="0" xfId="0" applyFont="1" applyFill="1" applyAlignment="1" applyProtection="1">
      <alignment horizontal="right" vertical="center" shrinkToFit="1"/>
      <protection locked="0"/>
    </xf>
    <xf numFmtId="0" fontId="10" fillId="11" borderId="0" xfId="0" applyFont="1" applyFill="1" applyAlignment="1" applyProtection="1">
      <alignment horizontal="center" vertical="center"/>
      <protection locked="0"/>
    </xf>
    <xf numFmtId="0" fontId="10" fillId="11" borderId="0" xfId="0" applyFont="1" applyFill="1" applyAlignment="1" applyProtection="1">
      <alignment horizontal="center" vertical="center" shrinkToFit="1"/>
      <protection locked="0"/>
    </xf>
    <xf numFmtId="0" fontId="10" fillId="11" borderId="0" xfId="0" applyFont="1" applyFill="1" applyAlignment="1" applyProtection="1">
      <alignment horizontal="right" vertical="center"/>
      <protection locked="0"/>
    </xf>
    <xf numFmtId="0" fontId="10" fillId="11" borderId="1" xfId="0" applyFont="1" applyFill="1" applyBorder="1" applyAlignment="1" applyProtection="1">
      <alignment horizontal="left" vertical="top" wrapText="1"/>
      <protection locked="0"/>
    </xf>
    <xf numFmtId="0" fontId="10" fillId="11" borderId="0" xfId="0" applyFont="1" applyFill="1" applyBorder="1" applyAlignment="1" applyProtection="1">
      <alignment horizontal="left" vertical="top" wrapText="1"/>
      <protection locked="0"/>
    </xf>
    <xf numFmtId="182" fontId="10" fillId="11" borderId="0" xfId="0" applyNumberFormat="1" applyFont="1" applyFill="1" applyBorder="1" applyAlignment="1" applyProtection="1">
      <alignment horizontal="right" vertical="center" shrinkToFit="1"/>
      <protection locked="0"/>
    </xf>
    <xf numFmtId="0" fontId="10" fillId="0" borderId="2" xfId="0" applyFont="1" applyBorder="1" applyAlignment="1" applyProtection="1">
      <alignment horizontal="left" vertical="center" shrinkToFit="1"/>
      <protection locked="0"/>
    </xf>
    <xf numFmtId="0" fontId="10" fillId="0" borderId="0" xfId="0" applyFont="1" applyBorder="1" applyAlignment="1" applyProtection="1">
      <alignment horizontal="left" vertical="center" shrinkToFit="1"/>
      <protection locked="0"/>
    </xf>
    <xf numFmtId="0" fontId="10" fillId="0" borderId="4" xfId="0" applyFont="1" applyBorder="1" applyAlignment="1" applyProtection="1">
      <alignment horizontal="left" vertical="center" shrinkToFit="1"/>
      <protection locked="0"/>
    </xf>
    <xf numFmtId="0" fontId="10" fillId="0" borderId="5" xfId="0" applyFont="1" applyBorder="1" applyAlignment="1" applyProtection="1">
      <alignment horizontal="left" vertical="center" shrinkToFit="1"/>
      <protection locked="0"/>
    </xf>
    <xf numFmtId="182" fontId="10" fillId="11" borderId="4" xfId="0" applyNumberFormat="1" applyFont="1" applyFill="1" applyBorder="1" applyAlignment="1" applyProtection="1">
      <alignment horizontal="right" vertical="center" shrinkToFit="1"/>
      <protection locked="0"/>
    </xf>
    <xf numFmtId="179" fontId="10" fillId="11" borderId="0" xfId="0" applyNumberFormat="1" applyFont="1" applyFill="1" applyAlignment="1" applyProtection="1">
      <alignment horizontal="right" vertical="center"/>
      <protection locked="0"/>
    </xf>
    <xf numFmtId="179" fontId="10" fillId="11" borderId="7" xfId="0" applyNumberFormat="1" applyFont="1" applyFill="1" applyBorder="1" applyAlignment="1" applyProtection="1">
      <alignment horizontal="right" vertical="center"/>
      <protection locked="0"/>
    </xf>
    <xf numFmtId="0" fontId="23" fillId="11" borderId="0" xfId="0" applyFont="1" applyFill="1" applyAlignment="1" applyProtection="1">
      <alignment horizontal="right" vertical="center"/>
      <protection locked="0"/>
    </xf>
    <xf numFmtId="0" fontId="23" fillId="11" borderId="0" xfId="0" applyFont="1" applyFill="1" applyAlignment="1" applyProtection="1">
      <alignment horizontal="left" vertical="center" wrapText="1"/>
      <protection locked="0"/>
    </xf>
    <xf numFmtId="0" fontId="23" fillId="11" borderId="0" xfId="0" applyFont="1" applyFill="1" applyAlignment="1" applyProtection="1">
      <alignment horizontal="left" vertical="center" shrinkToFit="1"/>
      <protection locked="0"/>
    </xf>
    <xf numFmtId="0" fontId="10" fillId="11" borderId="0" xfId="0" applyFont="1" applyFill="1" applyAlignment="1" applyProtection="1">
      <alignment horizontal="left" vertical="center" shrinkToFit="1"/>
      <protection locked="0"/>
    </xf>
    <xf numFmtId="0" fontId="10" fillId="11" borderId="0" xfId="0" applyFont="1" applyFill="1" applyAlignment="1" applyProtection="1">
      <alignment horizontal="left" vertical="center"/>
      <protection locked="0"/>
    </xf>
    <xf numFmtId="0" fontId="23" fillId="11" borderId="0" xfId="0" applyFont="1" applyFill="1" applyAlignment="1" applyProtection="1">
      <alignment horizontal="left" vertical="center"/>
      <protection locked="0"/>
    </xf>
    <xf numFmtId="0" fontId="23" fillId="11" borderId="0" xfId="0" applyFont="1" applyFill="1" applyAlignment="1" applyProtection="1">
      <alignment horizontal="left" vertical="top" wrapText="1"/>
      <protection locked="0"/>
    </xf>
    <xf numFmtId="0" fontId="10" fillId="11" borderId="0" xfId="0" applyFont="1" applyFill="1" applyAlignment="1" applyProtection="1">
      <alignment vertical="center" shrinkToFit="1"/>
      <protection locked="0"/>
    </xf>
    <xf numFmtId="0" fontId="10" fillId="11" borderId="0" xfId="0" applyFont="1" applyFill="1" applyProtection="1">
      <alignment vertical="center"/>
      <protection locked="0"/>
    </xf>
    <xf numFmtId="0" fontId="10" fillId="11" borderId="4" xfId="0" applyFont="1" applyFill="1" applyBorder="1" applyProtection="1">
      <alignment vertical="center"/>
      <protection locked="0"/>
    </xf>
    <xf numFmtId="0" fontId="3" fillId="0" borderId="7" xfId="0" applyFont="1" applyBorder="1" applyAlignment="1" applyProtection="1">
      <alignment horizontal="right" vertical="center"/>
      <protection locked="0"/>
    </xf>
    <xf numFmtId="0" fontId="3" fillId="0" borderId="28"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3" xfId="0" applyFont="1" applyBorder="1" applyAlignment="1" applyProtection="1">
      <alignment horizontal="left" vertical="top"/>
      <protection locked="0"/>
    </xf>
    <xf numFmtId="0" fontId="3" fillId="0" borderId="41" xfId="0" applyFont="1" applyBorder="1" applyAlignment="1" applyProtection="1">
      <alignment horizontal="left" vertical="top"/>
      <protection locked="0"/>
    </xf>
    <xf numFmtId="0" fontId="3" fillId="0" borderId="4"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7" xfId="0" applyFont="1" applyBorder="1" applyProtection="1">
      <alignment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23" fillId="11" borderId="0" xfId="0" applyFont="1" applyFill="1" applyBorder="1" applyAlignment="1" applyProtection="1">
      <alignment horizontal="center" vertical="center" wrapText="1"/>
      <protection locked="0"/>
    </xf>
    <xf numFmtId="0" fontId="23" fillId="11" borderId="4" xfId="0" applyFont="1" applyFill="1" applyBorder="1" applyAlignment="1" applyProtection="1">
      <alignment horizontal="center" vertical="center" wrapText="1"/>
      <protection locked="0"/>
    </xf>
    <xf numFmtId="0" fontId="23" fillId="0" borderId="6"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10" fillId="11" borderId="0" xfId="0" applyFont="1" applyFill="1" applyBorder="1" applyAlignment="1" applyProtection="1">
      <alignment horizontal="center" vertical="center"/>
      <protection locked="0"/>
    </xf>
    <xf numFmtId="0" fontId="51" fillId="11" borderId="0" xfId="0" applyFont="1" applyFill="1" applyBorder="1" applyAlignment="1" applyProtection="1">
      <alignment horizontal="center" vertical="center"/>
      <protection locked="0"/>
    </xf>
    <xf numFmtId="0" fontId="23" fillId="0" borderId="0" xfId="0" applyFont="1" applyBorder="1" applyAlignment="1" applyProtection="1">
      <alignment horizontal="left" vertical="center"/>
      <protection locked="0"/>
    </xf>
    <xf numFmtId="0" fontId="10" fillId="11" borderId="0" xfId="0" applyFont="1" applyFill="1" applyBorder="1" applyAlignment="1" applyProtection="1">
      <alignment horizontal="center" vertical="center" shrinkToFit="1"/>
      <protection locked="0"/>
    </xf>
    <xf numFmtId="0" fontId="10" fillId="11" borderId="0" xfId="0" applyFont="1" applyFill="1" applyBorder="1" applyAlignment="1" applyProtection="1">
      <alignment horizontal="left" vertical="center"/>
      <protection locked="0"/>
    </xf>
    <xf numFmtId="0" fontId="10" fillId="11" borderId="0" xfId="0" applyFont="1" applyFill="1" applyBorder="1" applyAlignment="1" applyProtection="1">
      <alignment horizontal="left" vertical="center" shrinkToFit="1"/>
      <protection locked="0"/>
    </xf>
    <xf numFmtId="0" fontId="23" fillId="11" borderId="0" xfId="0" applyFont="1" applyFill="1" applyBorder="1" applyAlignment="1" applyProtection="1">
      <alignment horizontal="left" vertical="center" shrinkToFit="1"/>
      <protection locked="0"/>
    </xf>
    <xf numFmtId="0" fontId="10" fillId="11" borderId="0" xfId="0" applyFont="1" applyFill="1" applyBorder="1" applyAlignment="1" applyProtection="1">
      <alignment vertical="center" shrinkToFit="1"/>
      <protection locked="0"/>
    </xf>
    <xf numFmtId="0" fontId="10" fillId="11" borderId="7" xfId="0" applyFont="1" applyFill="1" applyBorder="1" applyAlignment="1" applyProtection="1">
      <alignment horizontal="right" vertical="center"/>
      <protection locked="0"/>
    </xf>
    <xf numFmtId="0" fontId="10" fillId="11" borderId="4" xfId="0" applyFont="1" applyFill="1" applyBorder="1" applyAlignment="1" applyProtection="1">
      <alignment horizontal="right" vertical="center"/>
      <protection locked="0"/>
    </xf>
    <xf numFmtId="0" fontId="10" fillId="11" borderId="7"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center" wrapText="1"/>
      <protection locked="0"/>
    </xf>
    <xf numFmtId="0" fontId="4" fillId="0" borderId="82" xfId="0" applyFont="1" applyBorder="1" applyAlignment="1" applyProtection="1">
      <alignment horizontal="left" vertical="center"/>
      <protection locked="0"/>
    </xf>
    <xf numFmtId="0" fontId="10" fillId="0" borderId="81"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76" xfId="0" applyFont="1" applyBorder="1" applyAlignment="1" applyProtection="1">
      <alignment horizontal="left" vertical="center"/>
      <protection locked="0"/>
    </xf>
    <xf numFmtId="0" fontId="18" fillId="0" borderId="44" xfId="0" applyFont="1" applyBorder="1" applyAlignment="1" applyProtection="1">
      <alignment horizontal="left" vertical="center" shrinkToFit="1"/>
      <protection locked="0"/>
    </xf>
    <xf numFmtId="0" fontId="18" fillId="0" borderId="28" xfId="0" applyFont="1" applyBorder="1" applyAlignment="1" applyProtection="1">
      <alignment horizontal="left" vertical="center" shrinkToFit="1"/>
      <protection locked="0"/>
    </xf>
    <xf numFmtId="0" fontId="18" fillId="0" borderId="0" xfId="0" applyFont="1" applyBorder="1" applyAlignment="1" applyProtection="1">
      <alignment horizontal="left" vertical="center" shrinkToFit="1"/>
      <protection locked="0"/>
    </xf>
    <xf numFmtId="0" fontId="18" fillId="0" borderId="22" xfId="0" applyFont="1" applyBorder="1" applyAlignment="1" applyProtection="1">
      <alignment horizontal="left" vertical="center" shrinkToFit="1"/>
      <protection locked="0"/>
    </xf>
    <xf numFmtId="0" fontId="10" fillId="11" borderId="6" xfId="0" applyFont="1" applyFill="1" applyBorder="1" applyAlignment="1" applyProtection="1">
      <alignment horizontal="left" vertical="center"/>
      <protection locked="0"/>
    </xf>
    <xf numFmtId="0" fontId="10" fillId="11" borderId="7" xfId="0" applyFont="1" applyFill="1" applyBorder="1" applyAlignment="1" applyProtection="1">
      <alignment horizontal="left" vertical="center"/>
      <protection locked="0"/>
    </xf>
    <xf numFmtId="0" fontId="10" fillId="11" borderId="7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0" fontId="10" fillId="11" borderId="24" xfId="0" applyFont="1" applyFill="1" applyBorder="1" applyAlignment="1" applyProtection="1">
      <alignment horizontal="left" vertical="center"/>
      <protection locked="0"/>
    </xf>
    <xf numFmtId="0" fontId="10" fillId="11" borderId="80" xfId="0" applyFont="1" applyFill="1" applyBorder="1" applyAlignment="1" applyProtection="1">
      <alignment horizontal="left" vertical="center"/>
      <protection locked="0"/>
    </xf>
    <xf numFmtId="0" fontId="4" fillId="0" borderId="21" xfId="0" applyFont="1" applyBorder="1" applyAlignment="1" applyProtection="1">
      <alignment horizontal="center" vertical="center"/>
      <protection locked="0"/>
    </xf>
    <xf numFmtId="0" fontId="4" fillId="0" borderId="24" xfId="0" applyFont="1" applyBorder="1" applyAlignment="1" applyProtection="1">
      <alignment horizontal="left" vertical="center" shrinkToFit="1"/>
      <protection locked="0"/>
    </xf>
    <xf numFmtId="0" fontId="4" fillId="0" borderId="34" xfId="0" applyFont="1" applyBorder="1" applyAlignment="1" applyProtection="1">
      <alignment horizontal="left" vertical="center" shrinkToFit="1"/>
      <protection locked="0"/>
    </xf>
    <xf numFmtId="0" fontId="10" fillId="0" borderId="0" xfId="0" applyFont="1" applyBorder="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182" fontId="10" fillId="11" borderId="0" xfId="0" applyNumberFormat="1" applyFont="1" applyFill="1" applyAlignment="1" applyProtection="1">
      <alignment horizontal="right" vertical="center" shrinkToFit="1"/>
      <protection locked="0"/>
    </xf>
    <xf numFmtId="0" fontId="4" fillId="11" borderId="48" xfId="0" applyFont="1" applyFill="1" applyBorder="1" applyAlignment="1" applyProtection="1">
      <alignment horizontal="center" vertical="center"/>
      <protection locked="0"/>
    </xf>
    <xf numFmtId="0" fontId="4" fillId="11" borderId="48" xfId="0" applyFont="1" applyFill="1" applyBorder="1" applyAlignment="1" applyProtection="1">
      <alignment horizontal="center" vertical="center" shrinkToFit="1"/>
      <protection locked="0"/>
    </xf>
    <xf numFmtId="0" fontId="10" fillId="11" borderId="4" xfId="0" applyFont="1" applyFill="1" applyBorder="1" applyAlignment="1" applyProtection="1">
      <alignment horizontal="left" vertical="center" shrinkToFit="1"/>
      <protection locked="0"/>
    </xf>
    <xf numFmtId="0" fontId="10" fillId="11" borderId="5" xfId="0" applyFont="1" applyFill="1" applyBorder="1" applyAlignment="1" applyProtection="1">
      <alignment horizontal="left" vertical="center" shrinkToFit="1"/>
      <protection locked="0"/>
    </xf>
    <xf numFmtId="0" fontId="10" fillId="0" borderId="0" xfId="0" applyFont="1" applyBorder="1" applyAlignment="1" applyProtection="1">
      <alignment horizontal="left" vertical="top" wrapText="1"/>
      <protection locked="0"/>
    </xf>
    <xf numFmtId="0" fontId="10" fillId="11" borderId="3" xfId="0" applyFont="1" applyFill="1" applyBorder="1" applyAlignment="1" applyProtection="1">
      <alignment horizontal="left" vertical="center"/>
      <protection locked="0"/>
    </xf>
    <xf numFmtId="0" fontId="4" fillId="11" borderId="43" xfId="0" applyFont="1" applyFill="1" applyBorder="1" applyAlignment="1" applyProtection="1">
      <alignment horizontal="left" vertical="top" wrapText="1"/>
      <protection locked="0"/>
    </xf>
    <xf numFmtId="0" fontId="4" fillId="11" borderId="1" xfId="0" applyFont="1" applyFill="1" applyBorder="1" applyAlignment="1" applyProtection="1">
      <alignment horizontal="left" vertical="top" wrapText="1"/>
      <protection locked="0"/>
    </xf>
    <xf numFmtId="0" fontId="4" fillId="11" borderId="2" xfId="0" applyFont="1" applyFill="1" applyBorder="1" applyAlignment="1" applyProtection="1">
      <alignment horizontal="left" vertical="top" wrapText="1"/>
      <protection locked="0"/>
    </xf>
    <xf numFmtId="0" fontId="4" fillId="11" borderId="28" xfId="0" applyFont="1" applyFill="1" applyBorder="1" applyAlignment="1" applyProtection="1">
      <alignment horizontal="left" vertical="top" wrapText="1"/>
      <protection locked="0"/>
    </xf>
    <xf numFmtId="0" fontId="4" fillId="11" borderId="0" xfId="0" applyFont="1" applyFill="1" applyBorder="1" applyAlignment="1" applyProtection="1">
      <alignment horizontal="left" vertical="top" wrapText="1"/>
      <protection locked="0"/>
    </xf>
    <xf numFmtId="0" fontId="4" fillId="11" borderId="3" xfId="0" applyFont="1" applyFill="1" applyBorder="1" applyAlignment="1" applyProtection="1">
      <alignment horizontal="left" vertical="top" wrapText="1"/>
      <protection locked="0"/>
    </xf>
    <xf numFmtId="0" fontId="4" fillId="11" borderId="41" xfId="0" applyFont="1" applyFill="1" applyBorder="1" applyAlignment="1" applyProtection="1">
      <alignment horizontal="left" vertical="top" wrapText="1"/>
      <protection locked="0"/>
    </xf>
    <xf numFmtId="0" fontId="4" fillId="11" borderId="4" xfId="0" applyFont="1" applyFill="1" applyBorder="1" applyAlignment="1" applyProtection="1">
      <alignment horizontal="left" vertical="top" wrapText="1"/>
      <protection locked="0"/>
    </xf>
    <xf numFmtId="0" fontId="4" fillId="11" borderId="5" xfId="0" applyFont="1" applyFill="1" applyBorder="1" applyAlignment="1" applyProtection="1">
      <alignment horizontal="left" vertical="top" wrapText="1"/>
      <protection locked="0"/>
    </xf>
    <xf numFmtId="0" fontId="4" fillId="11" borderId="62" xfId="0" applyFont="1" applyFill="1" applyBorder="1" applyAlignment="1" applyProtection="1">
      <alignment horizontal="center" vertical="center" shrinkToFit="1"/>
      <protection locked="0"/>
    </xf>
    <xf numFmtId="0" fontId="47" fillId="11" borderId="0" xfId="0" applyFont="1" applyFill="1" applyAlignment="1" applyProtection="1">
      <alignment horizontal="center" vertical="center" shrinkToFit="1"/>
      <protection locked="0"/>
    </xf>
    <xf numFmtId="0" fontId="23" fillId="11" borderId="0" xfId="0" applyFont="1" applyFill="1" applyAlignment="1" applyProtection="1">
      <alignment horizontal="center" vertical="center"/>
      <protection locked="0"/>
    </xf>
    <xf numFmtId="0" fontId="47" fillId="11" borderId="0" xfId="0" applyFont="1" applyFill="1" applyAlignment="1" applyProtection="1">
      <alignment horizontal="left" vertical="top" shrinkToFit="1"/>
      <protection locked="0"/>
    </xf>
    <xf numFmtId="0" fontId="23" fillId="11" borderId="0" xfId="0" applyFont="1" applyFill="1" applyAlignment="1" applyProtection="1">
      <alignment horizontal="center" vertical="center" shrinkToFit="1"/>
      <protection locked="0"/>
    </xf>
    <xf numFmtId="0" fontId="39" fillId="0" borderId="7" xfId="0" applyFont="1" applyBorder="1" applyAlignment="1" applyProtection="1">
      <alignment horizontal="right" vertical="center"/>
      <protection locked="0"/>
    </xf>
    <xf numFmtId="0" fontId="39" fillId="0" borderId="28" xfId="0" applyFont="1" applyBorder="1" applyAlignment="1" applyProtection="1">
      <alignment horizontal="left" vertical="top"/>
      <protection locked="0"/>
    </xf>
    <xf numFmtId="0" fontId="39" fillId="0" borderId="0" xfId="0" applyFont="1" applyAlignment="1" applyProtection="1">
      <alignment horizontal="left" vertical="top"/>
      <protection locked="0"/>
    </xf>
    <xf numFmtId="0" fontId="39" fillId="0" borderId="3" xfId="0" applyFont="1" applyBorder="1" applyAlignment="1" applyProtection="1">
      <alignment horizontal="left" vertical="top"/>
      <protection locked="0"/>
    </xf>
    <xf numFmtId="0" fontId="39" fillId="0" borderId="41" xfId="0" applyFont="1" applyBorder="1" applyAlignment="1" applyProtection="1">
      <alignment horizontal="left" vertical="top"/>
      <protection locked="0"/>
    </xf>
    <xf numFmtId="0" fontId="39" fillId="0" borderId="4" xfId="0" applyFont="1" applyBorder="1" applyAlignment="1" applyProtection="1">
      <alignment horizontal="left" vertical="top"/>
      <protection locked="0"/>
    </xf>
    <xf numFmtId="0" fontId="39" fillId="0" borderId="5" xfId="0" applyFont="1" applyBorder="1" applyAlignment="1" applyProtection="1">
      <alignment horizontal="left" vertical="top"/>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39" fillId="0" borderId="8" xfId="0" applyFont="1" applyBorder="1" applyAlignment="1" applyProtection="1">
      <alignment horizontal="center" vertical="center"/>
      <protection locked="0"/>
    </xf>
    <xf numFmtId="0" fontId="41" fillId="0" borderId="43" xfId="0" applyFont="1" applyBorder="1" applyAlignment="1" applyProtection="1">
      <alignment horizontal="center" vertical="center" shrinkToFit="1"/>
      <protection locked="0"/>
    </xf>
    <xf numFmtId="0" fontId="41" fillId="0" borderId="1" xfId="0" applyFont="1" applyBorder="1" applyAlignment="1" applyProtection="1">
      <alignment horizontal="center" vertical="center" shrinkToFit="1"/>
      <protection locked="0"/>
    </xf>
    <xf numFmtId="0" fontId="41" fillId="0" borderId="2" xfId="0" applyFont="1" applyBorder="1" applyAlignment="1" applyProtection="1">
      <alignment horizontal="center" vertical="center" shrinkToFit="1"/>
      <protection locked="0"/>
    </xf>
    <xf numFmtId="0" fontId="23" fillId="6" borderId="9" xfId="0" applyFont="1" applyFill="1" applyBorder="1" applyAlignment="1" applyProtection="1">
      <alignment horizontal="left" vertical="center" shrinkToFit="1"/>
      <protection locked="0"/>
    </xf>
    <xf numFmtId="0" fontId="4" fillId="6" borderId="0" xfId="0" applyFont="1" applyFill="1" applyAlignment="1" applyProtection="1">
      <alignment horizontal="center" vertical="center"/>
      <protection locked="0"/>
    </xf>
    <xf numFmtId="0" fontId="18" fillId="0" borderId="4" xfId="0" applyFont="1" applyBorder="1" applyAlignment="1" applyProtection="1">
      <alignment horizontal="center" vertical="center" shrinkToFit="1"/>
      <protection locked="0"/>
    </xf>
    <xf numFmtId="0" fontId="4" fillId="6" borderId="4" xfId="0" applyFont="1" applyFill="1" applyBorder="1" applyAlignment="1" applyProtection="1">
      <alignment horizontal="left" vertical="center" shrinkToFit="1"/>
      <protection locked="0"/>
    </xf>
    <xf numFmtId="0" fontId="41" fillId="0" borderId="28" xfId="0"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69" fillId="16" borderId="7" xfId="0" quotePrefix="1" applyFont="1" applyFill="1" applyBorder="1" applyAlignment="1" applyProtection="1">
      <alignment horizontal="center" vertical="center" shrinkToFit="1"/>
      <protection locked="0"/>
    </xf>
    <xf numFmtId="0" fontId="69" fillId="16" borderId="8" xfId="0" quotePrefix="1" applyFont="1" applyFill="1" applyBorder="1" applyAlignment="1" applyProtection="1">
      <alignment horizontal="center" vertical="center" shrinkToFit="1"/>
      <protection locked="0"/>
    </xf>
    <xf numFmtId="0" fontId="53" fillId="0" borderId="28" xfId="0" applyFont="1" applyBorder="1" applyAlignment="1" applyProtection="1">
      <alignment horizontal="left" vertical="center" shrinkToFit="1"/>
      <protection locked="0"/>
    </xf>
    <xf numFmtId="0" fontId="53" fillId="0" borderId="0" xfId="0" applyFont="1" applyAlignment="1" applyProtection="1">
      <alignment horizontal="left" vertical="center" shrinkToFit="1"/>
      <protection locked="0"/>
    </xf>
    <xf numFmtId="0" fontId="53" fillId="0" borderId="3" xfId="0" applyFont="1" applyBorder="1" applyAlignment="1" applyProtection="1">
      <alignment horizontal="left" vertical="center" shrinkToFit="1"/>
      <protection locked="0"/>
    </xf>
    <xf numFmtId="38" fontId="13" fillId="0" borderId="1" xfId="2" applyFont="1" applyBorder="1" applyAlignment="1" applyProtection="1">
      <alignment horizontal="center" vertical="center"/>
      <protection locked="0"/>
    </xf>
    <xf numFmtId="0" fontId="4" fillId="0" borderId="0" xfId="0" applyFont="1" applyAlignment="1" applyProtection="1">
      <alignment horizontal="center"/>
      <protection locked="0"/>
    </xf>
    <xf numFmtId="0" fontId="5" fillId="0" borderId="0" xfId="0" applyFont="1" applyAlignment="1" applyProtection="1">
      <alignment horizontal="center"/>
      <protection locked="0"/>
    </xf>
    <xf numFmtId="0" fontId="54" fillId="0" borderId="0" xfId="0" applyFont="1" applyAlignment="1" applyProtection="1">
      <alignment horizontal="center" vertical="center"/>
      <protection locked="0"/>
    </xf>
    <xf numFmtId="0" fontId="44" fillId="0" borderId="0" xfId="1" applyFont="1" applyAlignment="1" applyProtection="1">
      <alignment horizontal="left" vertical="center" wrapText="1"/>
      <protection locked="0"/>
    </xf>
    <xf numFmtId="0" fontId="23" fillId="6" borderId="62" xfId="0" applyFont="1" applyFill="1" applyBorder="1" applyAlignment="1" applyProtection="1">
      <alignment horizontal="left" vertical="center" wrapText="1"/>
      <protection locked="0"/>
    </xf>
    <xf numFmtId="0" fontId="23" fillId="6" borderId="57" xfId="0" applyFont="1" applyFill="1" applyBorder="1" applyAlignment="1" applyProtection="1">
      <alignment horizontal="center" vertical="center"/>
      <protection locked="0"/>
    </xf>
    <xf numFmtId="179" fontId="23" fillId="6" borderId="57" xfId="0" applyNumberFormat="1" applyFont="1" applyFill="1" applyBorder="1" applyAlignment="1" applyProtection="1">
      <alignment horizontal="center" vertical="center"/>
      <protection locked="0"/>
    </xf>
    <xf numFmtId="0" fontId="23" fillId="6" borderId="0" xfId="0" applyFont="1" applyFill="1" applyAlignment="1" applyProtection="1">
      <alignment horizontal="left" vertical="top" wrapText="1"/>
      <protection locked="0"/>
    </xf>
    <xf numFmtId="0" fontId="47" fillId="6" borderId="0" xfId="0" applyFont="1" applyFill="1" applyAlignment="1" applyProtection="1">
      <alignment horizontal="center" vertical="top" wrapText="1"/>
      <protection locked="0"/>
    </xf>
    <xf numFmtId="0" fontId="4" fillId="3" borderId="43" xfId="0" applyFont="1" applyFill="1" applyBorder="1" applyAlignment="1" applyProtection="1">
      <alignment horizontal="left" vertical="center" wrapText="1"/>
      <protection locked="0"/>
    </xf>
    <xf numFmtId="0" fontId="4" fillId="3" borderId="1" xfId="0" applyFont="1" applyFill="1" applyBorder="1" applyAlignment="1" applyProtection="1">
      <alignment horizontal="left" vertical="center" wrapText="1"/>
      <protection locked="0"/>
    </xf>
    <xf numFmtId="0" fontId="4" fillId="3" borderId="2" xfId="0" applyFont="1" applyFill="1" applyBorder="1" applyAlignment="1" applyProtection="1">
      <alignment horizontal="left" vertical="center" wrapText="1"/>
      <protection locked="0"/>
    </xf>
    <xf numFmtId="0" fontId="4" fillId="3" borderId="41" xfId="0" applyFont="1" applyFill="1" applyBorder="1" applyAlignment="1" applyProtection="1">
      <alignment horizontal="left" vertical="center" wrapText="1"/>
      <protection locked="0"/>
    </xf>
    <xf numFmtId="0" fontId="4" fillId="3" borderId="4" xfId="0" applyFont="1" applyFill="1" applyBorder="1" applyAlignment="1" applyProtection="1">
      <alignment horizontal="left" vertical="center" wrapText="1"/>
      <protection locked="0"/>
    </xf>
    <xf numFmtId="0" fontId="4" fillId="3" borderId="5" xfId="0" applyFont="1" applyFill="1" applyBorder="1" applyAlignment="1" applyProtection="1">
      <alignment horizontal="left" vertical="center" wrapText="1"/>
      <protection locked="0"/>
    </xf>
    <xf numFmtId="0" fontId="4" fillId="0" borderId="62" xfId="0" applyFont="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10" fillId="3" borderId="0" xfId="0" applyFont="1" applyFill="1" applyAlignment="1" applyProtection="1">
      <alignment horizontal="center" vertical="center"/>
      <protection locked="0"/>
    </xf>
    <xf numFmtId="0" fontId="10" fillId="3" borderId="0" xfId="0" applyFont="1" applyFill="1" applyAlignment="1" applyProtection="1">
      <alignment horizontal="left" vertical="center"/>
      <protection locked="0"/>
    </xf>
    <xf numFmtId="0" fontId="10" fillId="3" borderId="4" xfId="0" applyFont="1" applyFill="1" applyBorder="1" applyAlignment="1" applyProtection="1">
      <alignment horizontal="left" vertical="center"/>
      <protection locked="0"/>
    </xf>
    <xf numFmtId="0" fontId="10" fillId="3" borderId="5" xfId="0" applyFont="1" applyFill="1" applyBorder="1" applyAlignment="1" applyProtection="1">
      <alignment horizontal="left" vertical="center"/>
      <protection locked="0"/>
    </xf>
    <xf numFmtId="0" fontId="10" fillId="3" borderId="1" xfId="0" applyFont="1" applyFill="1" applyBorder="1" applyAlignment="1" applyProtection="1">
      <alignment horizontal="left" vertical="center"/>
      <protection locked="0"/>
    </xf>
    <xf numFmtId="0" fontId="10" fillId="3" borderId="0" xfId="0" applyFont="1" applyFill="1" applyAlignment="1" applyProtection="1">
      <alignment vertical="center"/>
      <protection locked="0"/>
    </xf>
    <xf numFmtId="0" fontId="10" fillId="3" borderId="0" xfId="0" applyFont="1" applyFill="1" applyAlignment="1" applyProtection="1">
      <alignment horizontal="right" vertical="center"/>
      <protection locked="0"/>
    </xf>
    <xf numFmtId="179" fontId="10" fillId="3" borderId="0" xfId="0" applyNumberFormat="1" applyFont="1" applyFill="1" applyAlignment="1" applyProtection="1">
      <alignment horizontal="right" vertical="center"/>
      <protection locked="0"/>
    </xf>
    <xf numFmtId="0" fontId="10" fillId="0" borderId="7" xfId="0" applyFont="1" applyBorder="1" applyAlignment="1" applyProtection="1">
      <alignment horizontal="center" vertical="center"/>
      <protection locked="0"/>
    </xf>
    <xf numFmtId="0" fontId="10" fillId="0" borderId="7" xfId="0" applyFont="1" applyBorder="1" applyAlignment="1" applyProtection="1">
      <alignment horizontal="right" vertical="center"/>
      <protection locked="0"/>
    </xf>
    <xf numFmtId="179" fontId="10" fillId="0" borderId="7" xfId="0" applyNumberFormat="1" applyFont="1" applyBorder="1" applyAlignment="1" applyProtection="1">
      <alignment horizontal="right" vertical="center"/>
      <protection locked="0"/>
    </xf>
    <xf numFmtId="0" fontId="10" fillId="0" borderId="4" xfId="0" applyFont="1" applyBorder="1" applyAlignment="1" applyProtection="1">
      <alignment horizontal="right" vertical="center"/>
      <protection locked="0"/>
    </xf>
    <xf numFmtId="0" fontId="23" fillId="3" borderId="4" xfId="0" applyFont="1" applyFill="1" applyBorder="1" applyAlignment="1" applyProtection="1">
      <alignment horizontal="left" vertical="center"/>
      <protection locked="0"/>
    </xf>
    <xf numFmtId="0" fontId="10" fillId="0" borderId="7" xfId="0" applyFont="1" applyBorder="1" applyAlignment="1" applyProtection="1">
      <alignment horizontal="left" vertical="center" shrinkToFit="1"/>
      <protection locked="0"/>
    </xf>
    <xf numFmtId="0" fontId="10" fillId="0" borderId="8" xfId="0" applyFont="1" applyBorder="1" applyAlignment="1" applyProtection="1">
      <alignment horizontal="left" vertical="center" shrinkToFit="1"/>
      <protection locked="0"/>
    </xf>
    <xf numFmtId="179" fontId="10" fillId="0" borderId="0" xfId="0" applyNumberFormat="1" applyFont="1" applyAlignment="1" applyProtection="1">
      <alignment horizontal="right" vertical="center"/>
      <protection locked="0"/>
    </xf>
    <xf numFmtId="0" fontId="23" fillId="3" borderId="0" xfId="0" applyFont="1" applyFill="1" applyAlignment="1" applyProtection="1">
      <alignment horizontal="left" vertical="center"/>
      <protection locked="0"/>
    </xf>
    <xf numFmtId="0" fontId="23" fillId="3" borderId="0" xfId="0" applyFont="1" applyFill="1" applyAlignment="1" applyProtection="1">
      <alignment horizontal="left" vertical="center" shrinkToFit="1"/>
      <protection locked="0"/>
    </xf>
    <xf numFmtId="0" fontId="23" fillId="0" borderId="0" xfId="0" applyFont="1" applyAlignment="1" applyProtection="1">
      <alignment vertical="center"/>
      <protection locked="0"/>
    </xf>
    <xf numFmtId="0" fontId="23" fillId="0" borderId="4" xfId="0" applyFont="1" applyBorder="1" applyAlignment="1" applyProtection="1">
      <alignment vertical="center"/>
      <protection locked="0"/>
    </xf>
    <xf numFmtId="0" fontId="23" fillId="3" borderId="0" xfId="0" applyFont="1" applyFill="1" applyAlignment="1" applyProtection="1">
      <alignment vertical="center" shrinkToFit="1"/>
      <protection locked="0"/>
    </xf>
    <xf numFmtId="0" fontId="23" fillId="3" borderId="3" xfId="0" applyFont="1" applyFill="1" applyBorder="1" applyAlignment="1" applyProtection="1">
      <alignment vertical="center" shrinkToFit="1"/>
      <protection locked="0"/>
    </xf>
    <xf numFmtId="0" fontId="23" fillId="3" borderId="0" xfId="0" applyFont="1" applyFill="1" applyAlignment="1" applyProtection="1">
      <alignment vertical="center"/>
      <protection locked="0"/>
    </xf>
    <xf numFmtId="0" fontId="23" fillId="3" borderId="3" xfId="0" applyFont="1" applyFill="1" applyBorder="1" applyAlignment="1" applyProtection="1">
      <alignment vertical="center"/>
      <protection locked="0"/>
    </xf>
    <xf numFmtId="0" fontId="23" fillId="3" borderId="0" xfId="0" applyFont="1" applyFill="1" applyAlignment="1" applyProtection="1">
      <alignment horizontal="center" vertical="center" shrinkToFit="1"/>
      <protection locked="0"/>
    </xf>
    <xf numFmtId="0" fontId="10" fillId="3" borderId="1"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2" xfId="0" applyFont="1" applyFill="1" applyBorder="1" applyAlignment="1" applyProtection="1">
      <alignment horizontal="left" vertical="center" wrapText="1"/>
      <protection locked="0"/>
    </xf>
    <xf numFmtId="0" fontId="36" fillId="3" borderId="0" xfId="0" applyFont="1" applyFill="1" applyAlignment="1" applyProtection="1">
      <alignment horizontal="left" vertical="center" wrapText="1"/>
      <protection locked="0"/>
    </xf>
    <xf numFmtId="0" fontId="36" fillId="3" borderId="3"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wrapText="1"/>
      <protection locked="0"/>
    </xf>
    <xf numFmtId="0" fontId="36" fillId="3" borderId="5" xfId="0" applyFont="1" applyFill="1" applyBorder="1" applyAlignment="1" applyProtection="1">
      <alignment horizontal="left" vertical="center" wrapText="1"/>
      <protection locked="0"/>
    </xf>
    <xf numFmtId="0" fontId="23" fillId="0" borderId="3"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0" fillId="3" borderId="0" xfId="0" applyFont="1" applyFill="1" applyAlignment="1" applyProtection="1">
      <alignment horizontal="center" vertical="center" shrinkToFit="1"/>
      <protection locked="0"/>
    </xf>
    <xf numFmtId="0" fontId="23" fillId="0" borderId="3" xfId="0" applyFont="1" applyBorder="1" applyAlignment="1" applyProtection="1">
      <alignment vertical="center" shrinkToFit="1"/>
      <protection locked="0"/>
    </xf>
    <xf numFmtId="0" fontId="3" fillId="0" borderId="0" xfId="0" applyFont="1" applyAlignment="1" applyProtection="1">
      <alignment horizontal="center" vertical="center" shrinkToFit="1"/>
      <protection locked="0"/>
    </xf>
    <xf numFmtId="0" fontId="23" fillId="0" borderId="3" xfId="0" applyFont="1" applyBorder="1" applyAlignment="1" applyProtection="1">
      <alignment vertical="center"/>
      <protection locked="0"/>
    </xf>
    <xf numFmtId="0" fontId="4" fillId="3" borderId="0" xfId="0" applyFont="1" applyFill="1" applyAlignment="1" applyProtection="1">
      <alignment horizontal="center" vertical="center" shrinkToFit="1"/>
      <protection locked="0"/>
    </xf>
    <xf numFmtId="0" fontId="4"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4" fillId="3" borderId="4" xfId="0"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3" borderId="11" xfId="0" applyFont="1" applyFill="1" applyBorder="1" applyAlignment="1" applyProtection="1">
      <alignment horizontal="left" vertical="center"/>
      <protection locked="0"/>
    </xf>
    <xf numFmtId="0" fontId="4" fillId="3" borderId="68" xfId="0" applyFont="1" applyFill="1" applyBorder="1" applyAlignment="1" applyProtection="1">
      <alignment horizontal="center" vertical="center" shrinkToFit="1"/>
      <protection locked="0"/>
    </xf>
    <xf numFmtId="0" fontId="4" fillId="3" borderId="62" xfId="0" applyFont="1" applyFill="1" applyBorder="1" applyAlignment="1" applyProtection="1">
      <alignment horizontal="center" vertical="center" shrinkToFit="1"/>
      <protection locked="0"/>
    </xf>
    <xf numFmtId="0" fontId="4" fillId="3" borderId="57" xfId="0" applyFont="1" applyFill="1" applyBorder="1" applyAlignment="1" applyProtection="1">
      <alignment horizontal="center" vertical="center" shrinkToFit="1"/>
      <protection locked="0"/>
    </xf>
    <xf numFmtId="0" fontId="4" fillId="3" borderId="48" xfId="0" applyFont="1" applyFill="1" applyBorder="1" applyAlignment="1" applyProtection="1">
      <alignment horizontal="center" vertical="center" shrinkToFit="1"/>
      <protection locked="0"/>
    </xf>
    <xf numFmtId="0" fontId="4" fillId="3" borderId="0" xfId="0" applyFont="1" applyFill="1" applyAlignment="1" applyProtection="1">
      <alignment vertical="center"/>
      <protection locked="0"/>
    </xf>
    <xf numFmtId="0" fontId="4" fillId="3" borderId="7" xfId="0" applyFont="1" applyFill="1" applyBorder="1" applyAlignment="1" applyProtection="1">
      <alignment horizontal="center" vertical="center"/>
      <protection locked="0"/>
    </xf>
    <xf numFmtId="0" fontId="4" fillId="0" borderId="3" xfId="0" applyFont="1" applyBorder="1" applyAlignment="1" applyProtection="1">
      <alignment vertical="center" shrinkToFit="1"/>
      <protection locked="0"/>
    </xf>
    <xf numFmtId="0" fontId="4" fillId="3" borderId="4" xfId="0" applyFont="1" applyFill="1" applyBorder="1" applyAlignment="1" applyProtection="1">
      <alignment horizontal="left" vertical="center"/>
      <protection locked="0"/>
    </xf>
    <xf numFmtId="0" fontId="4" fillId="3" borderId="0" xfId="0" applyFont="1" applyFill="1" applyAlignment="1" applyProtection="1">
      <alignment horizontal="left" vertical="center" wrapText="1"/>
      <protection locked="0"/>
    </xf>
    <xf numFmtId="0" fontId="4" fillId="3" borderId="7" xfId="0" applyFont="1" applyFill="1" applyBorder="1" applyAlignment="1" applyProtection="1">
      <alignment horizontal="left" vertical="center"/>
      <protection locked="0"/>
    </xf>
    <xf numFmtId="0" fontId="4" fillId="0" borderId="7" xfId="0" applyFont="1" applyBorder="1" applyAlignment="1" applyProtection="1">
      <alignment horizontal="right" vertical="center"/>
      <protection locked="0"/>
    </xf>
    <xf numFmtId="0" fontId="4" fillId="3" borderId="10" xfId="0" applyFont="1" applyFill="1" applyBorder="1" applyAlignment="1" applyProtection="1">
      <alignment horizontal="center" vertical="center"/>
      <protection locked="0"/>
    </xf>
    <xf numFmtId="0" fontId="18" fillId="0" borderId="43" xfId="0" applyFont="1" applyBorder="1" applyAlignment="1" applyProtection="1">
      <alignment horizontal="left" vertical="center" wrapText="1" shrinkToFit="1"/>
      <protection locked="0"/>
    </xf>
    <xf numFmtId="0" fontId="18" fillId="0" borderId="1" xfId="0" applyFont="1" applyBorder="1" applyAlignment="1" applyProtection="1">
      <alignment horizontal="left" vertical="center" wrapText="1" shrinkToFit="1"/>
      <protection locked="0"/>
    </xf>
    <xf numFmtId="0" fontId="18" fillId="0" borderId="44" xfId="0" applyFont="1" applyBorder="1" applyAlignment="1" applyProtection="1">
      <alignment horizontal="left" vertical="center" wrapText="1" shrinkToFit="1"/>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0" fillId="0" borderId="80" xfId="0" applyFont="1" applyBorder="1" applyAlignment="1" applyProtection="1">
      <alignment horizontal="left" vertical="center"/>
      <protection locked="0"/>
    </xf>
    <xf numFmtId="0" fontId="39" fillId="0" borderId="7" xfId="0" applyFont="1" applyBorder="1" applyAlignment="1" applyProtection="1">
      <alignment vertical="center"/>
      <protection locked="0"/>
    </xf>
    <xf numFmtId="0" fontId="23" fillId="3" borderId="0" xfId="0" applyFont="1" applyFill="1" applyAlignment="1" applyProtection="1">
      <alignment horizontal="right" vertical="center"/>
      <protection locked="0"/>
    </xf>
    <xf numFmtId="0" fontId="23" fillId="3" borderId="0" xfId="0" applyFont="1" applyFill="1" applyAlignment="1" applyProtection="1">
      <alignment horizontal="left" vertical="top" wrapText="1"/>
      <protection locked="0"/>
    </xf>
    <xf numFmtId="0" fontId="23" fillId="3" borderId="0" xfId="0" applyFont="1" applyFill="1" applyAlignment="1" applyProtection="1">
      <alignment horizontal="center" vertical="center"/>
      <protection locked="0"/>
    </xf>
    <xf numFmtId="0" fontId="23" fillId="3" borderId="0" xfId="0" applyFont="1" applyFill="1" applyAlignment="1" applyProtection="1">
      <alignment horizontal="left" vertical="center" wrapText="1"/>
      <protection locked="0"/>
    </xf>
    <xf numFmtId="0" fontId="3" fillId="0" borderId="7" xfId="0" applyFont="1" applyBorder="1" applyAlignment="1" applyProtection="1">
      <alignment vertical="center"/>
      <protection locked="0"/>
    </xf>
    <xf numFmtId="0" fontId="6" fillId="0" borderId="0" xfId="0"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left" vertical="center" wrapText="1"/>
    </xf>
    <xf numFmtId="0" fontId="3" fillId="0" borderId="0" xfId="0" applyFont="1" applyAlignment="1">
      <alignment horizontal="left" vertical="center" shrinkToFit="1"/>
    </xf>
    <xf numFmtId="0" fontId="10" fillId="0" borderId="0" xfId="0" applyFont="1" applyAlignment="1">
      <alignment horizontal="left" vertical="center" shrinkToFit="1"/>
    </xf>
    <xf numFmtId="0" fontId="3" fillId="0" borderId="0" xfId="0" applyFont="1" applyAlignment="1">
      <alignment horizontal="center" vertical="top"/>
    </xf>
    <xf numFmtId="0" fontId="10" fillId="0" borderId="0" xfId="0" applyFont="1" applyAlignment="1">
      <alignment horizontal="center" vertical="center" shrinkToFit="1"/>
    </xf>
    <xf numFmtId="0" fontId="3" fillId="0" borderId="4" xfId="0" applyFont="1" applyBorder="1" applyAlignment="1">
      <alignment horizontal="center" vertical="center"/>
    </xf>
    <xf numFmtId="0" fontId="3" fillId="0" borderId="7" xfId="0" applyFont="1" applyBorder="1" applyAlignment="1">
      <alignment horizontal="right" vertical="center"/>
    </xf>
    <xf numFmtId="0" fontId="3" fillId="0" borderId="28"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41" xfId="0" applyFont="1" applyBorder="1" applyAlignment="1">
      <alignment horizontal="left" vertical="top"/>
    </xf>
    <xf numFmtId="0" fontId="3" fillId="0" borderId="4" xfId="0" applyFont="1" applyBorder="1" applyAlignment="1">
      <alignment horizontal="left" vertical="top"/>
    </xf>
    <xf numFmtId="0" fontId="3" fillId="0" borderId="5" xfId="0" applyFont="1" applyBorder="1" applyAlignment="1">
      <alignment horizontal="left" vertical="top"/>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11" xfId="0" applyFont="1" applyBorder="1" applyAlignment="1">
      <alignment horizontal="center" vertical="center"/>
    </xf>
    <xf numFmtId="0" fontId="4" fillId="0" borderId="82"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shrinkToFit="1"/>
    </xf>
    <xf numFmtId="0" fontId="4" fillId="0" borderId="24" xfId="0" applyFont="1" applyBorder="1" applyAlignment="1">
      <alignment horizontal="left" vertical="center" shrinkToFit="1"/>
    </xf>
    <xf numFmtId="0" fontId="4" fillId="0" borderId="34" xfId="0" applyFont="1" applyBorder="1" applyAlignment="1">
      <alignment horizontal="left" vertical="center" shrinkToFit="1"/>
    </xf>
    <xf numFmtId="0" fontId="4" fillId="0" borderId="9" xfId="0" applyFont="1" applyBorder="1" applyAlignment="1">
      <alignment horizontal="left" vertical="center" shrinkToFit="1"/>
    </xf>
    <xf numFmtId="0" fontId="4" fillId="0" borderId="45" xfId="0" applyFont="1" applyBorder="1" applyAlignment="1">
      <alignment horizontal="center" vertical="center"/>
    </xf>
    <xf numFmtId="0" fontId="4" fillId="0" borderId="10" xfId="0" applyFont="1" applyBorder="1" applyAlignment="1">
      <alignment horizontal="center" vertical="center"/>
    </xf>
    <xf numFmtId="0" fontId="4" fillId="0" borderId="46" xfId="0" applyFont="1" applyBorder="1" applyAlignment="1">
      <alignment horizontal="center" vertical="center"/>
    </xf>
    <xf numFmtId="0" fontId="4" fillId="0" borderId="9"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10" fillId="0" borderId="81" xfId="0" applyFont="1" applyBorder="1" applyAlignment="1">
      <alignment horizontal="left" vertical="center"/>
    </xf>
    <xf numFmtId="0" fontId="10" fillId="0" borderId="11" xfId="0" applyFont="1" applyBorder="1" applyAlignment="1">
      <alignment horizontal="left" vertical="center"/>
    </xf>
    <xf numFmtId="0" fontId="10" fillId="0" borderId="76" xfId="0" applyFont="1" applyBorder="1" applyAlignment="1">
      <alignment horizontal="left" vertical="center"/>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78" xfId="0" applyFont="1" applyBorder="1" applyAlignment="1">
      <alignment horizontal="left" vertical="center" shrinkToFit="1"/>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78" xfId="0" applyFont="1" applyBorder="1" applyAlignment="1">
      <alignment horizontal="left" vertical="center"/>
    </xf>
    <xf numFmtId="0" fontId="10" fillId="0" borderId="33" xfId="0" applyFont="1" applyBorder="1" applyAlignment="1">
      <alignment horizontal="left" vertical="center"/>
    </xf>
    <xf numFmtId="0" fontId="10" fillId="0" borderId="24" xfId="0" applyFont="1" applyBorder="1" applyAlignment="1">
      <alignment horizontal="left" vertical="center"/>
    </xf>
    <xf numFmtId="0" fontId="10" fillId="0" borderId="80" xfId="0" applyFont="1" applyBorder="1" applyAlignment="1">
      <alignment horizontal="left" vertical="center"/>
    </xf>
    <xf numFmtId="0" fontId="4" fillId="0" borderId="10" xfId="0" applyFont="1" applyBorder="1" applyAlignment="1">
      <alignment horizontal="center" vertical="center" shrinkToFit="1"/>
    </xf>
    <xf numFmtId="0" fontId="4" fillId="0" borderId="21" xfId="0" applyFont="1" applyBorder="1" applyAlignment="1">
      <alignment horizontal="center" vertical="center"/>
    </xf>
    <xf numFmtId="0" fontId="4" fillId="0" borderId="4" xfId="0" applyFont="1" applyBorder="1" applyAlignment="1">
      <alignment horizontal="left" vertical="center" shrinkToFit="1"/>
    </xf>
    <xf numFmtId="0" fontId="4" fillId="0" borderId="5" xfId="0" applyFont="1" applyBorder="1" applyAlignment="1">
      <alignment horizontal="left" vertical="center" shrinkToFit="1"/>
    </xf>
    <xf numFmtId="0" fontId="4" fillId="0" borderId="1" xfId="0" applyFont="1" applyBorder="1" applyAlignment="1">
      <alignment horizontal="left" vertical="center" shrinkToFit="1"/>
    </xf>
    <xf numFmtId="0" fontId="4"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3" xfId="0" applyFont="1" applyBorder="1" applyAlignment="1">
      <alignment horizontal="left" vertical="center" shrinkToFit="1"/>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center" vertical="center"/>
    </xf>
    <xf numFmtId="0" fontId="4" fillId="0" borderId="2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29"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30" xfId="0" applyFont="1" applyBorder="1" applyAlignment="1">
      <alignment horizontal="left" vertical="center" shrinkToFit="1"/>
    </xf>
    <xf numFmtId="0" fontId="4" fillId="0" borderId="28" xfId="0" applyFont="1" applyBorder="1" applyAlignment="1">
      <alignment horizontal="left" vertical="center" shrinkToFit="1"/>
    </xf>
    <xf numFmtId="0" fontId="4" fillId="0" borderId="0" xfId="0" applyFont="1" applyAlignment="1">
      <alignment horizontal="center" vertical="center"/>
    </xf>
    <xf numFmtId="0" fontId="4" fillId="0" borderId="7" xfId="0" applyFont="1" applyBorder="1" applyAlignment="1">
      <alignment horizontal="right" vertical="center"/>
    </xf>
    <xf numFmtId="0" fontId="4" fillId="0" borderId="1" xfId="0" applyFont="1" applyBorder="1" applyAlignment="1">
      <alignment horizontal="center" vertical="center"/>
    </xf>
    <xf numFmtId="0" fontId="4" fillId="0" borderId="29" xfId="0" applyFont="1" applyBorder="1" applyAlignment="1">
      <alignment horizontal="left" vertical="center"/>
    </xf>
    <xf numFmtId="0" fontId="4" fillId="0" borderId="10" xfId="0" applyFont="1" applyBorder="1" applyAlignment="1">
      <alignment horizontal="left" vertical="center"/>
    </xf>
    <xf numFmtId="0" fontId="4" fillId="0" borderId="30" xfId="0" applyFont="1" applyBorder="1" applyAlignment="1">
      <alignment horizontal="left" vertical="center"/>
    </xf>
    <xf numFmtId="0" fontId="4" fillId="0" borderId="0" xfId="0" applyFont="1" applyAlignment="1">
      <alignment horizontal="left" vertical="center"/>
    </xf>
    <xf numFmtId="0" fontId="4" fillId="0" borderId="3" xfId="0"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right" vertical="center"/>
    </xf>
    <xf numFmtId="0" fontId="4" fillId="0" borderId="4" xfId="0" applyFont="1" applyBorder="1" applyAlignment="1">
      <alignment horizontal="center" vertical="center"/>
    </xf>
    <xf numFmtId="0" fontId="4" fillId="0" borderId="1" xfId="0" applyFont="1" applyBorder="1" applyAlignment="1">
      <alignment horizontal="left" vertical="center" wrapText="1"/>
    </xf>
    <xf numFmtId="0" fontId="4" fillId="0" borderId="4"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left" vertical="center" wrapText="1"/>
    </xf>
    <xf numFmtId="0" fontId="4" fillId="0" borderId="0" xfId="0" applyFont="1" applyAlignment="1">
      <alignment vertical="center"/>
    </xf>
    <xf numFmtId="0" fontId="4" fillId="0" borderId="0" xfId="0" applyFont="1" applyAlignment="1">
      <alignment vertical="center" shrinkToFit="1"/>
    </xf>
    <xf numFmtId="0" fontId="4" fillId="0" borderId="3" xfId="0" applyFont="1" applyBorder="1" applyAlignment="1">
      <alignment vertical="center" shrinkToFit="1"/>
    </xf>
    <xf numFmtId="0" fontId="4" fillId="0" borderId="11"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shrinkToFit="1"/>
    </xf>
    <xf numFmtId="0" fontId="0" fillId="0" borderId="30" xfId="0" applyBorder="1" applyAlignment="1">
      <alignment horizontal="left" vertical="center" shrinkToFit="1"/>
    </xf>
    <xf numFmtId="0" fontId="5" fillId="0" borderId="0" xfId="0" applyFont="1" applyAlignment="1">
      <alignment horizontal="left" vertical="center" shrinkToFit="1"/>
    </xf>
    <xf numFmtId="0" fontId="5" fillId="0" borderId="3" xfId="0" applyFont="1" applyBorder="1" applyAlignment="1">
      <alignment horizontal="left" vertical="center" shrinkToFit="1"/>
    </xf>
    <xf numFmtId="0" fontId="0" fillId="0" borderId="0" xfId="0" applyAlignment="1">
      <alignment horizontal="left" vertical="center" shrinkToFit="1"/>
    </xf>
    <xf numFmtId="0" fontId="5" fillId="0" borderId="1" xfId="0" applyFont="1" applyBorder="1" applyAlignment="1">
      <alignment horizontal="left" vertical="center" shrinkToFit="1"/>
    </xf>
    <xf numFmtId="0" fontId="5" fillId="0" borderId="2" xfId="0" applyFont="1" applyBorder="1" applyAlignment="1">
      <alignment horizontal="left" vertical="center" shrinkToFit="1"/>
    </xf>
    <xf numFmtId="0" fontId="5" fillId="0" borderId="10" xfId="0" applyFont="1" applyBorder="1" applyAlignment="1">
      <alignment horizontal="left" vertical="center" shrinkToFit="1"/>
    </xf>
    <xf numFmtId="0" fontId="5" fillId="0" borderId="30" xfId="0" applyFont="1" applyBorder="1" applyAlignment="1">
      <alignment horizontal="left" vertical="center" shrinkToFit="1"/>
    </xf>
    <xf numFmtId="0" fontId="4" fillId="0" borderId="71" xfId="0" applyFont="1" applyBorder="1" applyAlignment="1">
      <alignment horizontal="left" vertical="center" shrinkToFit="1"/>
    </xf>
    <xf numFmtId="0" fontId="4" fillId="0" borderId="74" xfId="0" applyFont="1" applyBorder="1" applyAlignment="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top"/>
    </xf>
    <xf numFmtId="0" fontId="10" fillId="0" borderId="0" xfId="0" applyFont="1" applyAlignment="1">
      <alignment horizontal="left" vertical="center"/>
    </xf>
    <xf numFmtId="0" fontId="10" fillId="0" borderId="3" xfId="0" applyFont="1" applyBorder="1" applyAlignment="1">
      <alignment horizontal="left" vertical="center"/>
    </xf>
    <xf numFmtId="0" fontId="10" fillId="0" borderId="0" xfId="0" applyFont="1" applyAlignment="1">
      <alignment horizontal="center" vertical="center"/>
    </xf>
    <xf numFmtId="0" fontId="10" fillId="0" borderId="3" xfId="0" applyFont="1" applyBorder="1" applyAlignment="1">
      <alignment horizontal="left" vertical="center" shrinkToFit="1"/>
    </xf>
    <xf numFmtId="0" fontId="3" fillId="0" borderId="6" xfId="0" applyFont="1" applyBorder="1" applyAlignment="1">
      <alignment horizontal="center" vertical="center"/>
    </xf>
    <xf numFmtId="0" fontId="3" fillId="0" borderId="0" xfId="0" applyFont="1" applyAlignment="1">
      <alignment horizontal="center" vertical="center" shrinkToFit="1"/>
    </xf>
    <xf numFmtId="0" fontId="10" fillId="11" borderId="0" xfId="0" applyFont="1" applyFill="1" applyAlignment="1">
      <alignment horizontal="center" vertical="center"/>
    </xf>
    <xf numFmtId="0" fontId="10" fillId="11" borderId="0" xfId="0" applyFont="1" applyFill="1" applyAlignment="1">
      <alignment horizontal="center" vertical="center" shrinkToFit="1"/>
    </xf>
    <xf numFmtId="0" fontId="10" fillId="11" borderId="0" xfId="0" applyFont="1" applyFill="1" applyAlignment="1">
      <alignment horizontal="left" vertical="center" shrinkToFit="1"/>
    </xf>
    <xf numFmtId="0" fontId="10" fillId="11" borderId="3" xfId="0" applyFont="1" applyFill="1" applyBorder="1" applyAlignment="1">
      <alignment horizontal="left" vertical="center" shrinkToFit="1"/>
    </xf>
    <xf numFmtId="0" fontId="10" fillId="11" borderId="0" xfId="0" applyFont="1" applyFill="1" applyAlignment="1">
      <alignment horizontal="left" vertical="center"/>
    </xf>
    <xf numFmtId="0" fontId="10" fillId="11" borderId="3" xfId="0" applyFont="1" applyFill="1" applyBorder="1" applyAlignment="1">
      <alignment horizontal="left" vertical="center"/>
    </xf>
    <xf numFmtId="0" fontId="3" fillId="11" borderId="0" xfId="0" applyFont="1" applyFill="1" applyAlignment="1">
      <alignment horizontal="center" vertical="center"/>
    </xf>
    <xf numFmtId="0" fontId="10" fillId="0" borderId="1" xfId="0" applyFont="1" applyBorder="1" applyAlignment="1">
      <alignment vertical="center"/>
    </xf>
    <xf numFmtId="0" fontId="36" fillId="0" borderId="1" xfId="0" applyFont="1" applyBorder="1" applyAlignment="1">
      <alignment vertical="center"/>
    </xf>
    <xf numFmtId="0" fontId="36" fillId="0" borderId="2" xfId="0" applyFont="1" applyBorder="1" applyAlignment="1">
      <alignment vertical="center"/>
    </xf>
    <xf numFmtId="0" fontId="36" fillId="0" borderId="0" xfId="0" applyFont="1" applyAlignment="1">
      <alignment vertical="center"/>
    </xf>
    <xf numFmtId="0" fontId="36" fillId="0" borderId="3" xfId="0" applyFont="1" applyBorder="1" applyAlignment="1">
      <alignment vertical="center"/>
    </xf>
    <xf numFmtId="0" fontId="36" fillId="0" borderId="4" xfId="0" applyFont="1" applyBorder="1" applyAlignment="1">
      <alignment vertical="center"/>
    </xf>
    <xf numFmtId="0" fontId="36" fillId="0" borderId="5" xfId="0" applyFont="1" applyBorder="1" applyAlignment="1">
      <alignment vertical="center"/>
    </xf>
    <xf numFmtId="0" fontId="10" fillId="0" borderId="8" xfId="0" applyFont="1" applyBorder="1" applyAlignment="1">
      <alignment horizontal="left" vertical="center"/>
    </xf>
    <xf numFmtId="0" fontId="10" fillId="0" borderId="4" xfId="0" applyFont="1" applyBorder="1" applyAlignment="1">
      <alignment horizontal="left" vertical="center" shrinkToFit="1"/>
    </xf>
    <xf numFmtId="0" fontId="10" fillId="0" borderId="5" xfId="0" applyFont="1" applyBorder="1" applyAlignment="1">
      <alignment horizontal="left" vertical="center" shrinkToFit="1"/>
    </xf>
    <xf numFmtId="0" fontId="10" fillId="0" borderId="0" xfId="0" applyFont="1" applyAlignment="1">
      <alignment horizontal="right" vertical="center"/>
    </xf>
    <xf numFmtId="0" fontId="10" fillId="0" borderId="7" xfId="0" applyFont="1" applyBorder="1" applyAlignment="1">
      <alignment horizontal="center" vertical="center"/>
    </xf>
    <xf numFmtId="0" fontId="10" fillId="0" borderId="7" xfId="0" applyFont="1" applyBorder="1" applyAlignment="1">
      <alignment horizontal="right" vertical="center"/>
    </xf>
    <xf numFmtId="0" fontId="10" fillId="11" borderId="0" xfId="0" applyFont="1" applyFill="1" applyAlignment="1">
      <alignment horizontal="right" vertical="center"/>
    </xf>
    <xf numFmtId="0" fontId="10" fillId="0" borderId="4" xfId="0" applyFont="1" applyBorder="1" applyAlignment="1">
      <alignment horizontal="right" vertical="center"/>
    </xf>
    <xf numFmtId="0" fontId="10" fillId="11" borderId="4" xfId="0" applyFont="1" applyFill="1" applyBorder="1" applyAlignment="1">
      <alignment horizontal="left" vertical="center"/>
    </xf>
    <xf numFmtId="0" fontId="10" fillId="11" borderId="5" xfId="0" applyFont="1" applyFill="1" applyBorder="1" applyAlignment="1">
      <alignment horizontal="left" vertical="center"/>
    </xf>
    <xf numFmtId="0" fontId="10" fillId="0" borderId="1" xfId="0" applyFont="1" applyBorder="1" applyAlignment="1">
      <alignment horizontal="left" vertical="center"/>
    </xf>
    <xf numFmtId="0" fontId="10" fillId="11" borderId="0" xfId="0" applyFont="1" applyFill="1" applyAlignment="1">
      <alignment vertical="center"/>
    </xf>
    <xf numFmtId="0" fontId="4" fillId="11" borderId="43" xfId="0" applyFont="1" applyFill="1" applyBorder="1" applyAlignment="1">
      <alignment horizontal="center" vertical="center"/>
    </xf>
    <xf numFmtId="0" fontId="4" fillId="11" borderId="1" xfId="0" applyFont="1" applyFill="1" applyBorder="1" applyAlignment="1">
      <alignment horizontal="center" vertical="center"/>
    </xf>
    <xf numFmtId="0" fontId="4" fillId="11" borderId="2" xfId="0" applyFont="1" applyFill="1" applyBorder="1" applyAlignment="1">
      <alignment horizontal="center" vertical="center"/>
    </xf>
    <xf numFmtId="0" fontId="4" fillId="11" borderId="41" xfId="0" applyFont="1" applyFill="1" applyBorder="1" applyAlignment="1">
      <alignment horizontal="center" vertical="center"/>
    </xf>
    <xf numFmtId="0" fontId="4" fillId="11" borderId="4" xfId="0" applyFont="1" applyFill="1" applyBorder="1" applyAlignment="1">
      <alignment horizontal="center" vertical="center"/>
    </xf>
    <xf numFmtId="0" fontId="4" fillId="11" borderId="5" xfId="0" applyFont="1" applyFill="1" applyBorder="1" applyAlignment="1">
      <alignment horizontal="center" vertical="center"/>
    </xf>
    <xf numFmtId="0" fontId="4" fillId="0" borderId="62" xfId="0" applyFont="1" applyBorder="1" applyAlignment="1">
      <alignment horizontal="center" vertical="center"/>
    </xf>
    <xf numFmtId="0" fontId="4" fillId="0" borderId="48" xfId="0" applyFont="1" applyBorder="1" applyAlignment="1">
      <alignment horizontal="center" vertical="center"/>
    </xf>
    <xf numFmtId="0" fontId="10" fillId="0" borderId="4" xfId="0" applyFont="1" applyBorder="1" applyAlignment="1">
      <alignment horizontal="left" vertical="center"/>
    </xf>
    <xf numFmtId="0" fontId="39" fillId="0" borderId="0" xfId="0" applyFont="1" applyAlignment="1">
      <alignment horizontal="left" vertical="center" wrapText="1"/>
    </xf>
    <xf numFmtId="0" fontId="39" fillId="0" borderId="0" xfId="0" applyFont="1" applyAlignment="1">
      <alignment horizontal="center" vertical="center"/>
    </xf>
    <xf numFmtId="0" fontId="3" fillId="0" borderId="0" xfId="0" applyFont="1" applyAlignment="1">
      <alignment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7" xfId="0" applyFont="1" applyBorder="1" applyAlignment="1">
      <alignment horizontal="right" vertical="center"/>
    </xf>
    <xf numFmtId="0" fontId="39" fillId="0" borderId="28" xfId="0" applyFont="1" applyBorder="1" applyAlignment="1">
      <alignment horizontal="left" vertical="top"/>
    </xf>
    <xf numFmtId="0" fontId="39" fillId="0" borderId="0" xfId="0" applyFont="1" applyAlignment="1">
      <alignment horizontal="left" vertical="top"/>
    </xf>
    <xf numFmtId="0" fontId="39" fillId="0" borderId="3" xfId="0" applyFont="1" applyBorder="1" applyAlignment="1">
      <alignment horizontal="left" vertical="top"/>
    </xf>
    <xf numFmtId="0" fontId="39" fillId="0" borderId="41" xfId="0" applyFont="1" applyBorder="1" applyAlignment="1">
      <alignment horizontal="left" vertical="top"/>
    </xf>
    <xf numFmtId="0" fontId="39" fillId="0" borderId="4" xfId="0" applyFont="1" applyBorder="1" applyAlignment="1">
      <alignment horizontal="left" vertical="top"/>
    </xf>
    <xf numFmtId="0" fontId="39" fillId="0" borderId="5" xfId="0" applyFont="1" applyBorder="1" applyAlignment="1">
      <alignment horizontal="left" vertical="top"/>
    </xf>
    <xf numFmtId="0" fontId="39" fillId="0" borderId="7" xfId="0" applyFont="1" applyBorder="1" applyAlignment="1">
      <alignment vertical="center"/>
    </xf>
  </cellXfs>
  <cellStyles count="4">
    <cellStyle name="桁区切り" xfId="2" builtinId="6"/>
    <cellStyle name="標準" xfId="0" builtinId="0"/>
    <cellStyle name="標準 2" xfId="3" xr:uid="{00000000-0005-0000-0000-000002000000}"/>
    <cellStyle name="標準 4" xfId="1" xr:uid="{00000000-0005-0000-0000-000003000000}"/>
  </cellStyles>
  <dxfs count="145">
    <dxf>
      <font>
        <color theme="2"/>
      </font>
    </dxf>
    <dxf>
      <font>
        <color theme="2"/>
      </font>
    </dxf>
    <dxf>
      <fill>
        <patternFill patternType="solid">
          <bgColor theme="2" tint="-0.24994659260841701"/>
        </patternFill>
      </fill>
    </dxf>
    <dxf>
      <fill>
        <patternFill patternType="solid">
          <bgColor theme="2" tint="-0.24994659260841701"/>
        </patternFill>
      </fill>
    </dxf>
    <dxf>
      <font>
        <color theme="2"/>
      </font>
    </dxf>
    <dxf>
      <font>
        <color theme="2"/>
      </font>
    </dxf>
    <dxf>
      <font>
        <color theme="0"/>
      </font>
    </dxf>
    <dxf>
      <font>
        <color theme="2"/>
      </font>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font>
      <border>
        <vertical/>
        <horizontal/>
      </border>
    </dxf>
    <dxf>
      <font>
        <color theme="2"/>
      </font>
    </dxf>
    <dxf>
      <font>
        <color theme="2"/>
      </font>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theme="2"/>
      </font>
    </dxf>
    <dxf>
      <font>
        <color theme="0"/>
      </font>
    </dxf>
    <dxf>
      <font>
        <color theme="0"/>
      </font>
    </dxf>
    <dxf>
      <font>
        <color theme="0"/>
      </font>
    </dxf>
    <dxf>
      <fill>
        <patternFill>
          <bgColor theme="0"/>
        </patternFill>
      </fill>
    </dxf>
    <dxf>
      <font>
        <color theme="0"/>
      </font>
    </dxf>
    <dxf>
      <fill>
        <patternFill patternType="solid">
          <bgColor theme="2" tint="-0.24994659260841701"/>
        </patternFill>
      </fill>
    </dxf>
    <dxf>
      <font>
        <color theme="2"/>
      </font>
    </dxf>
    <dxf>
      <font>
        <color theme="0"/>
      </font>
    </dxf>
    <dxf>
      <font>
        <color theme="2"/>
      </font>
    </dxf>
    <dxf>
      <fill>
        <patternFill>
          <bgColor theme="2" tint="-0.24994659260841701"/>
        </patternFill>
      </fill>
    </dxf>
    <dxf>
      <fill>
        <patternFill>
          <bgColor theme="2" tint="-0.24994659260841701"/>
        </patternFill>
      </fill>
    </dxf>
    <dxf>
      <fill>
        <patternFill>
          <bgColor theme="2" tint="-0.24994659260841701"/>
        </patternFill>
      </fill>
    </dxf>
    <dxf>
      <font>
        <color theme="9" tint="0.79998168889431442"/>
      </font>
    </dxf>
    <dxf>
      <font>
        <color theme="0"/>
      </font>
    </dxf>
    <dxf>
      <fill>
        <patternFill>
          <bgColor theme="2" tint="-0.24994659260841701"/>
        </patternFill>
      </fill>
    </dxf>
    <dxf>
      <fill>
        <patternFill>
          <bgColor theme="2" tint="-0.24994659260841701"/>
        </patternFill>
      </fill>
    </dxf>
    <dxf>
      <fill>
        <patternFill>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gray125"/>
      </fill>
    </dxf>
    <dxf>
      <font>
        <color theme="0"/>
      </font>
    </dxf>
    <dxf>
      <font>
        <color theme="0"/>
      </font>
    </dxf>
    <dxf>
      <font>
        <color theme="0"/>
      </font>
    </dxf>
    <dxf>
      <font>
        <color theme="0"/>
      </font>
    </dxf>
    <dxf>
      <font>
        <color theme="2"/>
      </font>
    </dxf>
    <dxf>
      <font>
        <color theme="0"/>
      </font>
    </dxf>
    <dxf>
      <font>
        <color theme="2"/>
      </font>
      <border>
        <vertical/>
        <horizontal/>
      </border>
    </dxf>
    <dxf>
      <font>
        <color theme="2"/>
      </font>
      <border>
        <vertical/>
        <horizontal/>
      </border>
    </dxf>
    <dxf>
      <font>
        <color theme="2"/>
      </font>
      <border>
        <vertical/>
        <horizontal/>
      </border>
    </dxf>
    <dxf>
      <font>
        <color theme="2"/>
      </font>
      <border>
        <vertical/>
        <horizontal/>
      </border>
    </dxf>
    <dxf>
      <font>
        <color theme="2"/>
      </font>
      <border>
        <vertical/>
        <horizontal/>
      </border>
    </dxf>
    <dxf>
      <font>
        <color theme="2"/>
      </font>
      <border>
        <vertical/>
        <horizontal/>
      </border>
    </dxf>
    <dxf>
      <fill>
        <patternFill patternType="gray125"/>
      </fill>
    </dxf>
    <dxf>
      <fill>
        <patternFill patternType="gray125"/>
      </fill>
    </dxf>
    <dxf>
      <fill>
        <patternFill patternType="gray125"/>
      </fill>
    </dxf>
    <dxf>
      <fill>
        <patternFill patternType="gray125"/>
      </fill>
    </dxf>
    <dxf>
      <font>
        <color theme="2"/>
      </font>
    </dxf>
    <dxf>
      <fill>
        <patternFill patternType="gray125"/>
      </fill>
    </dxf>
    <dxf>
      <fill>
        <patternFill patternType="gray125"/>
      </fill>
    </dxf>
    <dxf>
      <fill>
        <patternFill patternType="gray125"/>
      </fill>
    </dxf>
    <dxf>
      <fill>
        <patternFill patternType="gray125"/>
      </fill>
    </dxf>
    <dxf>
      <fill>
        <patternFill patternType="gray125"/>
      </fill>
    </dxf>
    <dxf>
      <font>
        <color theme="2"/>
      </font>
      <border>
        <vertical/>
        <horizontal/>
      </border>
    </dxf>
    <dxf>
      <font>
        <color theme="2"/>
      </font>
      <border>
        <vertical/>
        <horizontal/>
      </border>
    </dxf>
    <dxf>
      <font>
        <color theme="2"/>
      </font>
    </dxf>
    <dxf>
      <font>
        <color theme="2"/>
      </font>
    </dxf>
    <dxf>
      <font>
        <color theme="2"/>
      </font>
      <border>
        <vertical/>
        <horizontal/>
      </border>
    </dxf>
    <dxf>
      <font>
        <color theme="2"/>
      </font>
      <fill>
        <patternFill patternType="solid">
          <bgColor auto="1"/>
        </patternFill>
      </fill>
    </dxf>
    <dxf>
      <font>
        <color theme="8" tint="0.79998168889431442"/>
      </font>
    </dxf>
    <dxf>
      <font>
        <color theme="8" tint="0.79998168889431442"/>
      </font>
    </dxf>
    <dxf>
      <font>
        <color theme="8" tint="0.79998168889431442"/>
      </font>
    </dxf>
    <dxf>
      <font>
        <color theme="0"/>
      </font>
    </dxf>
    <dxf>
      <font>
        <color theme="0"/>
      </font>
    </dxf>
    <dxf>
      <font>
        <color theme="0"/>
      </font>
    </dxf>
    <dxf>
      <font>
        <color theme="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fmlaLink="$AN$37" lockText="1" noThreeD="1"/>
</file>

<file path=xl/ctrlProps/ctrlProp152.xml><?xml version="1.0" encoding="utf-8"?>
<formControlPr xmlns="http://schemas.microsoft.com/office/spreadsheetml/2009/9/main" objectType="CheckBox" checked="Checked" fmlaLink="$AN$38" lockText="1" noThreeD="1"/>
</file>

<file path=xl/ctrlProps/ctrlProp153.xml><?xml version="1.0" encoding="utf-8"?>
<formControlPr xmlns="http://schemas.microsoft.com/office/spreadsheetml/2009/9/main" objectType="CheckBox" checked="Checked" fmlaLink="$AN$39" lockText="1" noThreeD="1"/>
</file>

<file path=xl/ctrlProps/ctrlProp154.xml><?xml version="1.0" encoding="utf-8"?>
<formControlPr xmlns="http://schemas.microsoft.com/office/spreadsheetml/2009/9/main" objectType="CheckBox" checked="Checked" fmlaLink="$AN$305" lockText="1" noThreeD="1"/>
</file>

<file path=xl/ctrlProps/ctrlProp155.xml><?xml version="1.0" encoding="utf-8"?>
<formControlPr xmlns="http://schemas.microsoft.com/office/spreadsheetml/2009/9/main" objectType="CheckBox" checked="Checked" fmlaLink="$AN$306" lockText="1" noThreeD="1"/>
</file>

<file path=xl/ctrlProps/ctrlProp156.xml><?xml version="1.0" encoding="utf-8"?>
<formControlPr xmlns="http://schemas.microsoft.com/office/spreadsheetml/2009/9/main" objectType="CheckBox" fmlaLink="#REF!" lockText="1" noThreeD="1"/>
</file>

<file path=xl/ctrlProps/ctrlProp157.xml><?xml version="1.0" encoding="utf-8"?>
<formControlPr xmlns="http://schemas.microsoft.com/office/spreadsheetml/2009/9/main" objectType="CheckBox" fmlaLink="#REF!" lockText="1" noThreeD="1"/>
</file>

<file path=xl/ctrlProps/ctrlProp158.xml><?xml version="1.0" encoding="utf-8"?>
<formControlPr xmlns="http://schemas.microsoft.com/office/spreadsheetml/2009/9/main" objectType="CheckBox" fmlaLink="#REF!" lockText="1" noThreeD="1"/>
</file>

<file path=xl/ctrlProps/ctrlProp159.xml><?xml version="1.0" encoding="utf-8"?>
<formControlPr xmlns="http://schemas.microsoft.com/office/spreadsheetml/2009/9/main" objectType="CheckBox" fmlaLink="#REF!" lockText="1" noThreeD="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CheckBox" checked="Checked" fmlaLink="#REF!" lockText="1" noThreeD="1"/>
</file>

<file path=xl/ctrlProps/ctrlProp161.xml><?xml version="1.0" encoding="utf-8"?>
<formControlPr xmlns="http://schemas.microsoft.com/office/spreadsheetml/2009/9/main" objectType="CheckBox" fmlaLink="#REF!" lockText="1" noThreeD="1"/>
</file>

<file path=xl/ctrlProps/ctrlProp162.xml><?xml version="1.0" encoding="utf-8"?>
<formControlPr xmlns="http://schemas.microsoft.com/office/spreadsheetml/2009/9/main" objectType="CheckBox" fmlaLink="$AN$34" lockText="1" noThreeD="1"/>
</file>

<file path=xl/ctrlProps/ctrlProp163.xml><?xml version="1.0" encoding="utf-8"?>
<formControlPr xmlns="http://schemas.microsoft.com/office/spreadsheetml/2009/9/main" objectType="CheckBox" fmlaLink="$AN$32" lockText="1" noThreeD="1"/>
</file>

<file path=xl/ctrlProps/ctrlProp164.xml><?xml version="1.0" encoding="utf-8"?>
<formControlPr xmlns="http://schemas.microsoft.com/office/spreadsheetml/2009/9/main" objectType="CheckBox" fmlaLink="$AN$33" lockText="1" noThreeD="1"/>
</file>

<file path=xl/ctrlProps/ctrlProp165.xml><?xml version="1.0" encoding="utf-8"?>
<formControlPr xmlns="http://schemas.microsoft.com/office/spreadsheetml/2009/9/main" objectType="CheckBox" fmlaLink="$AN$31" lockText="1" noThreeD="1"/>
</file>

<file path=xl/ctrlProps/ctrlProp166.xml><?xml version="1.0" encoding="utf-8"?>
<formControlPr xmlns="http://schemas.microsoft.com/office/spreadsheetml/2009/9/main" objectType="CheckBox" fmlaLink="$AN$35" lockText="1" noThreeD="1"/>
</file>

<file path=xl/ctrlProps/ctrlProp167.xml><?xml version="1.0" encoding="utf-8"?>
<formControlPr xmlns="http://schemas.microsoft.com/office/spreadsheetml/2009/9/main" objectType="CheckBox" fmlaLink="$AN$36" lockText="1" noThreeD="1"/>
</file>

<file path=xl/ctrlProps/ctrlProp168.xml><?xml version="1.0" encoding="utf-8"?>
<formControlPr xmlns="http://schemas.microsoft.com/office/spreadsheetml/2009/9/main" objectType="CheckBox" checked="Checked" fmlaLink="$AN$380" lockText="1" noThreeD="1"/>
</file>

<file path=xl/ctrlProps/ctrlProp169.xml><?xml version="1.0" encoding="utf-8"?>
<formControlPr xmlns="http://schemas.microsoft.com/office/spreadsheetml/2009/9/main" objectType="CheckBox" checked="Checked" fmlaLink="$AN$382" lockText="1" noThreeD="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CheckBox" checked="Checked" fmlaLink="$AN$388" lockText="1" noThreeD="1"/>
</file>

<file path=xl/ctrlProps/ctrlProp171.xml><?xml version="1.0" encoding="utf-8"?>
<formControlPr xmlns="http://schemas.microsoft.com/office/spreadsheetml/2009/9/main" objectType="CheckBox" checked="Checked" fmlaLink="$AN$390" lockText="1" noThreeD="1"/>
</file>

<file path=xl/ctrlProps/ctrlProp172.xml><?xml version="1.0" encoding="utf-8"?>
<formControlPr xmlns="http://schemas.microsoft.com/office/spreadsheetml/2009/9/main" objectType="CheckBox" checked="Checked" fmlaLink="$AN$393" lockText="1" noThreeD="1"/>
</file>

<file path=xl/ctrlProps/ctrlProp173.xml><?xml version="1.0" encoding="utf-8"?>
<formControlPr xmlns="http://schemas.microsoft.com/office/spreadsheetml/2009/9/main" objectType="CheckBox" checked="Checked" fmlaLink="$AN$394" lockText="1" noThreeD="1"/>
</file>

<file path=xl/ctrlProps/ctrlProp174.xml><?xml version="1.0" encoding="utf-8"?>
<formControlPr xmlns="http://schemas.microsoft.com/office/spreadsheetml/2009/9/main" objectType="CheckBox" checked="Checked" fmlaLink="$AN$396" lockText="1" noThreeD="1"/>
</file>

<file path=xl/ctrlProps/ctrlProp175.xml><?xml version="1.0" encoding="utf-8"?>
<formControlPr xmlns="http://schemas.microsoft.com/office/spreadsheetml/2009/9/main" objectType="CheckBox" checked="Checked" fmlaLink="$AN$397"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CheckBox" checked="Checked" fmlaLink="$AN$24" lockText="1" noThreeD="1"/>
</file>

<file path=xl/ctrlProps/ctrlProp181.xml><?xml version="1.0" encoding="utf-8"?>
<formControlPr xmlns="http://schemas.microsoft.com/office/spreadsheetml/2009/9/main" objectType="CheckBox" checked="Checked" fmlaLink="$AN$26" lockText="1" noThreeD="1"/>
</file>

<file path=xl/ctrlProps/ctrlProp182.xml><?xml version="1.0" encoding="utf-8"?>
<formControlPr xmlns="http://schemas.microsoft.com/office/spreadsheetml/2009/9/main" objectType="CheckBox" checked="Checked" fmlaLink="$AN$25" lockText="1" noThreeD="1"/>
</file>

<file path=xl/ctrlProps/ctrlProp183.xml><?xml version="1.0" encoding="utf-8"?>
<formControlPr xmlns="http://schemas.microsoft.com/office/spreadsheetml/2009/9/main" objectType="CheckBox" checked="Checked" fmlaLink="$AN$27" lockText="1" noThreeD="1"/>
</file>

<file path=xl/ctrlProps/ctrlProp184.xml><?xml version="1.0" encoding="utf-8"?>
<formControlPr xmlns="http://schemas.microsoft.com/office/spreadsheetml/2009/9/main" objectType="CheckBox" checked="Checked" fmlaLink="$AN$28" lockText="1" noThreeD="1"/>
</file>

<file path=xl/ctrlProps/ctrlProp185.xml><?xml version="1.0" encoding="utf-8"?>
<formControlPr xmlns="http://schemas.microsoft.com/office/spreadsheetml/2009/9/main" objectType="CheckBox" checked="Checked" fmlaLink="$AN$29" lockText="1" noThreeD="1"/>
</file>

<file path=xl/ctrlProps/ctrlProp186.xml><?xml version="1.0" encoding="utf-8"?>
<formControlPr xmlns="http://schemas.microsoft.com/office/spreadsheetml/2009/9/main" objectType="CheckBox" fmlaLink="#REF!" lockText="1" noThreeD="1"/>
</file>

<file path=xl/ctrlProps/ctrlProp187.xml><?xml version="1.0" encoding="utf-8"?>
<formControlPr xmlns="http://schemas.microsoft.com/office/spreadsheetml/2009/9/main" objectType="CheckBox" checked="Checked"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AN$31" lockText="1" noThreeD="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CheckBox" fmlaLink="$AN$36" lockText="1" noThreeD="1"/>
</file>

<file path=xl/ctrlProps/ctrlProp191.xml><?xml version="1.0" encoding="utf-8"?>
<formControlPr xmlns="http://schemas.microsoft.com/office/spreadsheetml/2009/9/main" objectType="CheckBox" fmlaLink="$AN$33" lockText="1" noThreeD="1"/>
</file>

<file path=xl/ctrlProps/ctrlProp192.xml><?xml version="1.0" encoding="utf-8"?>
<formControlPr xmlns="http://schemas.microsoft.com/office/spreadsheetml/2009/9/main" objectType="CheckBox" fmlaLink="$AN$34" lockText="1" noThreeD="1"/>
</file>

<file path=xl/ctrlProps/ctrlProp193.xml><?xml version="1.0" encoding="utf-8"?>
<formControlPr xmlns="http://schemas.microsoft.com/office/spreadsheetml/2009/9/main" objectType="CheckBox" fmlaLink="$AN$32" lockText="1" noThreeD="1"/>
</file>

<file path=xl/ctrlProps/ctrlProp194.xml><?xml version="1.0" encoding="utf-8"?>
<formControlPr xmlns="http://schemas.microsoft.com/office/spreadsheetml/2009/9/main" objectType="CheckBox" fmlaLink="$AN$35" lockText="1" noThreeD="1"/>
</file>

<file path=xl/ctrlProps/ctrlProp195.xml><?xml version="1.0" encoding="utf-8"?>
<formControlPr xmlns="http://schemas.microsoft.com/office/spreadsheetml/2009/9/main" objectType="CheckBox" fmlaLink="#REF!" lockText="1" noThreeD="1"/>
</file>

<file path=xl/ctrlProps/ctrlProp196.xml><?xml version="1.0" encoding="utf-8"?>
<formControlPr xmlns="http://schemas.microsoft.com/office/spreadsheetml/2009/9/main" objectType="CheckBox" fmlaLink="#REF!" lockText="1" noThreeD="1"/>
</file>

<file path=xl/ctrlProps/ctrlProp197.xml><?xml version="1.0" encoding="utf-8"?>
<formControlPr xmlns="http://schemas.microsoft.com/office/spreadsheetml/2009/9/main" objectType="CheckBox" fmlaLink="#REF!" lockText="1" noThreeD="1"/>
</file>

<file path=xl/ctrlProps/ctrlProp198.xml><?xml version="1.0" encoding="utf-8"?>
<formControlPr xmlns="http://schemas.microsoft.com/office/spreadsheetml/2009/9/main" objectType="CheckBox" checked="Checked" fmlaLink="$AN$39" lockText="1" noThreeD="1"/>
</file>

<file path=xl/ctrlProps/ctrlProp199.xml><?xml version="1.0" encoding="utf-8"?>
<formControlPr xmlns="http://schemas.microsoft.com/office/spreadsheetml/2009/9/main" objectType="CheckBox" checked="Checked" fmlaLink="$AN$38"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fmlaLink="$AN$24" lockText="1" noThreeD="1"/>
</file>

<file path=xl/ctrlProps/ctrlProp200.xml><?xml version="1.0" encoding="utf-8"?>
<formControlPr xmlns="http://schemas.microsoft.com/office/spreadsheetml/2009/9/main" objectType="CheckBox" checked="Checked" fmlaLink="$AN$37" lockText="1" noThreeD="1"/>
</file>

<file path=xl/ctrlProps/ctrlProp201.xml><?xml version="1.0" encoding="utf-8"?>
<formControlPr xmlns="http://schemas.microsoft.com/office/spreadsheetml/2009/9/main" objectType="CheckBox" checked="Checked" fmlaLink="$AN$41" lockText="1" noThreeD="1"/>
</file>

<file path=xl/ctrlProps/ctrlProp202.xml><?xml version="1.0" encoding="utf-8"?>
<formControlPr xmlns="http://schemas.microsoft.com/office/spreadsheetml/2009/9/main" objectType="CheckBox" checked="Checked" fmlaLink="$AN$42"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fmlaLink="$AN$26"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fmlaLink="$AN$2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fmlaLink="$AN$27"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fmlaLink="$AN$28"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fmlaLink="$AN$29"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REF!"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fmlaLink="#REF!"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REF!"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AN$31"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AN$36"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AN$33"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checked="Checked" fmlaLink="$AN$37" lockText="1" noThreeD="1"/>
</file>

<file path=xl/ctrlProps/ctrlProp312.xml><?xml version="1.0" encoding="utf-8"?>
<formControlPr xmlns="http://schemas.microsoft.com/office/spreadsheetml/2009/9/main" objectType="CheckBox" checked="Checked" fmlaLink="$AN$38" lockText="1" noThreeD="1"/>
</file>

<file path=xl/ctrlProps/ctrlProp313.xml><?xml version="1.0" encoding="utf-8"?>
<formControlPr xmlns="http://schemas.microsoft.com/office/spreadsheetml/2009/9/main" objectType="CheckBox" checked="Checked" fmlaLink="$AN$39" lockText="1" noThreeD="1"/>
</file>

<file path=xl/ctrlProps/ctrlProp314.xml><?xml version="1.0" encoding="utf-8"?>
<formControlPr xmlns="http://schemas.microsoft.com/office/spreadsheetml/2009/9/main" objectType="CheckBox" checked="Checked" fmlaLink="$AN$305" lockText="1" noThreeD="1"/>
</file>

<file path=xl/ctrlProps/ctrlProp315.xml><?xml version="1.0" encoding="utf-8"?>
<formControlPr xmlns="http://schemas.microsoft.com/office/spreadsheetml/2009/9/main" objectType="CheckBox" checked="Checked" fmlaLink="$AN$306" lockText="1" noThreeD="1"/>
</file>

<file path=xl/ctrlProps/ctrlProp316.xml><?xml version="1.0" encoding="utf-8"?>
<formControlPr xmlns="http://schemas.microsoft.com/office/spreadsheetml/2009/9/main" objectType="CheckBox" fmlaLink="#REF!" lockText="1" noThreeD="1"/>
</file>

<file path=xl/ctrlProps/ctrlProp317.xml><?xml version="1.0" encoding="utf-8"?>
<formControlPr xmlns="http://schemas.microsoft.com/office/spreadsheetml/2009/9/main" objectType="CheckBox" fmlaLink="#REF!" lockText="1" noThreeD="1"/>
</file>

<file path=xl/ctrlProps/ctrlProp318.xml><?xml version="1.0" encoding="utf-8"?>
<formControlPr xmlns="http://schemas.microsoft.com/office/spreadsheetml/2009/9/main" objectType="CheckBox" fmlaLink="#REF!" lockText="1" noThreeD="1"/>
</file>

<file path=xl/ctrlProps/ctrlProp319.xml><?xml version="1.0" encoding="utf-8"?>
<formControlPr xmlns="http://schemas.microsoft.com/office/spreadsheetml/2009/9/main" objectType="CheckBox" fmlaLink="#REF!" lockText="1" noThreeD="1"/>
</file>

<file path=xl/ctrlProps/ctrlProp32.xml><?xml version="1.0" encoding="utf-8"?>
<formControlPr xmlns="http://schemas.microsoft.com/office/spreadsheetml/2009/9/main" objectType="CheckBox" fmlaLink="$AN$34" lockText="1" noThreeD="1"/>
</file>

<file path=xl/ctrlProps/ctrlProp320.xml><?xml version="1.0" encoding="utf-8"?>
<formControlPr xmlns="http://schemas.microsoft.com/office/spreadsheetml/2009/9/main" objectType="CheckBox" checked="Checked" fmlaLink="#REF!" lockText="1" noThreeD="1"/>
</file>

<file path=xl/ctrlProps/ctrlProp321.xml><?xml version="1.0" encoding="utf-8"?>
<formControlPr xmlns="http://schemas.microsoft.com/office/spreadsheetml/2009/9/main" objectType="CheckBox" fmlaLink="#REF!" lockText="1" noThreeD="1"/>
</file>

<file path=xl/ctrlProps/ctrlProp322.xml><?xml version="1.0" encoding="utf-8"?>
<formControlPr xmlns="http://schemas.microsoft.com/office/spreadsheetml/2009/9/main" objectType="CheckBox" fmlaLink="$AN$34" lockText="1" noThreeD="1"/>
</file>

<file path=xl/ctrlProps/ctrlProp323.xml><?xml version="1.0" encoding="utf-8"?>
<formControlPr xmlns="http://schemas.microsoft.com/office/spreadsheetml/2009/9/main" objectType="CheckBox" fmlaLink="$AN$32" lockText="1" noThreeD="1"/>
</file>

<file path=xl/ctrlProps/ctrlProp324.xml><?xml version="1.0" encoding="utf-8"?>
<formControlPr xmlns="http://schemas.microsoft.com/office/spreadsheetml/2009/9/main" objectType="CheckBox" fmlaLink="$AN$33" lockText="1" noThreeD="1"/>
</file>

<file path=xl/ctrlProps/ctrlProp325.xml><?xml version="1.0" encoding="utf-8"?>
<formControlPr xmlns="http://schemas.microsoft.com/office/spreadsheetml/2009/9/main" objectType="CheckBox" fmlaLink="$AN$31" lockText="1" noThreeD="1"/>
</file>

<file path=xl/ctrlProps/ctrlProp326.xml><?xml version="1.0" encoding="utf-8"?>
<formControlPr xmlns="http://schemas.microsoft.com/office/spreadsheetml/2009/9/main" objectType="CheckBox" fmlaLink="$AN$35" lockText="1" noThreeD="1"/>
</file>

<file path=xl/ctrlProps/ctrlProp327.xml><?xml version="1.0" encoding="utf-8"?>
<formControlPr xmlns="http://schemas.microsoft.com/office/spreadsheetml/2009/9/main" objectType="CheckBox" fmlaLink="$AN$36" lockText="1" noThreeD="1"/>
</file>

<file path=xl/ctrlProps/ctrlProp328.xml><?xml version="1.0" encoding="utf-8"?>
<formControlPr xmlns="http://schemas.microsoft.com/office/spreadsheetml/2009/9/main" objectType="CheckBox" checked="Checked" fmlaLink="$AN$380" lockText="1" noThreeD="1"/>
</file>

<file path=xl/ctrlProps/ctrlProp329.xml><?xml version="1.0" encoding="utf-8"?>
<formControlPr xmlns="http://schemas.microsoft.com/office/spreadsheetml/2009/9/main" objectType="CheckBox" checked="Checked" fmlaLink="$AN$382" lockText="1" noThreeD="1"/>
</file>

<file path=xl/ctrlProps/ctrlProp33.xml><?xml version="1.0" encoding="utf-8"?>
<formControlPr xmlns="http://schemas.microsoft.com/office/spreadsheetml/2009/9/main" objectType="CheckBox" fmlaLink="$AN$32" lockText="1" noThreeD="1"/>
</file>

<file path=xl/ctrlProps/ctrlProp330.xml><?xml version="1.0" encoding="utf-8"?>
<formControlPr xmlns="http://schemas.microsoft.com/office/spreadsheetml/2009/9/main" objectType="CheckBox" checked="Checked" fmlaLink="$AN$388" lockText="1" noThreeD="1"/>
</file>

<file path=xl/ctrlProps/ctrlProp331.xml><?xml version="1.0" encoding="utf-8"?>
<formControlPr xmlns="http://schemas.microsoft.com/office/spreadsheetml/2009/9/main" objectType="CheckBox" checked="Checked" fmlaLink="$AN$390" lockText="1" noThreeD="1"/>
</file>

<file path=xl/ctrlProps/ctrlProp332.xml><?xml version="1.0" encoding="utf-8"?>
<formControlPr xmlns="http://schemas.microsoft.com/office/spreadsheetml/2009/9/main" objectType="CheckBox" checked="Checked" fmlaLink="$AN$393" lockText="1" noThreeD="1"/>
</file>

<file path=xl/ctrlProps/ctrlProp333.xml><?xml version="1.0" encoding="utf-8"?>
<formControlPr xmlns="http://schemas.microsoft.com/office/spreadsheetml/2009/9/main" objectType="CheckBox" checked="Checked" fmlaLink="$AN$394" lockText="1" noThreeD="1"/>
</file>

<file path=xl/ctrlProps/ctrlProp334.xml><?xml version="1.0" encoding="utf-8"?>
<formControlPr xmlns="http://schemas.microsoft.com/office/spreadsheetml/2009/9/main" objectType="CheckBox" checked="Checked" fmlaLink="$AN$396" lockText="1" noThreeD="1"/>
</file>

<file path=xl/ctrlProps/ctrlProp335.xml><?xml version="1.0" encoding="utf-8"?>
<formControlPr xmlns="http://schemas.microsoft.com/office/spreadsheetml/2009/9/main" objectType="CheckBox" checked="Checked" fmlaLink="$AN$397"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AN$35" lockText="1" noThreeD="1"/>
</file>

<file path=xl/ctrlProps/ctrlProp35.xml><?xml version="1.0" encoding="utf-8"?>
<formControlPr xmlns="http://schemas.microsoft.com/office/spreadsheetml/2009/9/main" objectType="CheckBox" fmlaLink="#REF!" lockText="1" noThreeD="1"/>
</file>

<file path=xl/ctrlProps/ctrlProp36.xml><?xml version="1.0" encoding="utf-8"?>
<formControlPr xmlns="http://schemas.microsoft.com/office/spreadsheetml/2009/9/main" objectType="CheckBox" fmlaLink="#REF!" lockText="1" noThreeD="1"/>
</file>

<file path=xl/ctrlProps/ctrlProp37.xml><?xml version="1.0" encoding="utf-8"?>
<formControlPr xmlns="http://schemas.microsoft.com/office/spreadsheetml/2009/9/main" objectType="CheckBox" fmlaLink="#REF!" lockText="1" noThreeD="1"/>
</file>

<file path=xl/ctrlProps/ctrlProp38.xml><?xml version="1.0" encoding="utf-8"?>
<formControlPr xmlns="http://schemas.microsoft.com/office/spreadsheetml/2009/9/main" objectType="CheckBox" checked="Checked" fmlaLink="$AN$39" lockText="1" noThreeD="1"/>
</file>

<file path=xl/ctrlProps/ctrlProp39.xml><?xml version="1.0" encoding="utf-8"?>
<formControlPr xmlns="http://schemas.microsoft.com/office/spreadsheetml/2009/9/main" objectType="CheckBox" checked="Checked" fmlaLink="$AN$38"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fmlaLink="$AN$37" lockText="1" noThreeD="1"/>
</file>

<file path=xl/ctrlProps/ctrlProp41.xml><?xml version="1.0" encoding="utf-8"?>
<formControlPr xmlns="http://schemas.microsoft.com/office/spreadsheetml/2009/9/main" objectType="CheckBox" checked="Checked" fmlaLink="$AN$41" lockText="1" noThreeD="1"/>
</file>

<file path=xl/ctrlProps/ctrlProp42.xml><?xml version="1.0" encoding="utf-8"?>
<formControlPr xmlns="http://schemas.microsoft.com/office/spreadsheetml/2009/9/main" objectType="CheckBox" checked="Checked" fmlaLink="$AN$42"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152400</xdr:colOff>
          <xdr:row>40</xdr:row>
          <xdr:rowOff>152400</xdr:rowOff>
        </xdr:from>
        <xdr:to>
          <xdr:col>5</xdr:col>
          <xdr:colOff>85725</xdr:colOff>
          <xdr:row>43</xdr:row>
          <xdr:rowOff>9525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42</xdr:row>
          <xdr:rowOff>19050</xdr:rowOff>
        </xdr:from>
        <xdr:to>
          <xdr:col>5</xdr:col>
          <xdr:colOff>85725</xdr:colOff>
          <xdr:row>45</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44</xdr:row>
          <xdr:rowOff>9525</xdr:rowOff>
        </xdr:from>
        <xdr:to>
          <xdr:col>5</xdr:col>
          <xdr:colOff>85725</xdr:colOff>
          <xdr:row>46</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45</xdr:row>
          <xdr:rowOff>161925</xdr:rowOff>
        </xdr:from>
        <xdr:to>
          <xdr:col>5</xdr:col>
          <xdr:colOff>76200</xdr:colOff>
          <xdr:row>49</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48</xdr:row>
          <xdr:rowOff>0</xdr:rowOff>
        </xdr:from>
        <xdr:to>
          <xdr:col>5</xdr:col>
          <xdr:colOff>85725</xdr:colOff>
          <xdr:row>51</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52</xdr:row>
          <xdr:rowOff>9525</xdr:rowOff>
        </xdr:from>
        <xdr:to>
          <xdr:col>5</xdr:col>
          <xdr:colOff>76200</xdr:colOff>
          <xdr:row>55</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54</xdr:row>
          <xdr:rowOff>0</xdr:rowOff>
        </xdr:from>
        <xdr:to>
          <xdr:col>5</xdr:col>
          <xdr:colOff>76200</xdr:colOff>
          <xdr:row>56</xdr:row>
          <xdr:rowOff>9525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56</xdr:row>
          <xdr:rowOff>0</xdr:rowOff>
        </xdr:from>
        <xdr:to>
          <xdr:col>5</xdr:col>
          <xdr:colOff>76200</xdr:colOff>
          <xdr:row>58</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50</xdr:row>
          <xdr:rowOff>9525</xdr:rowOff>
        </xdr:from>
        <xdr:to>
          <xdr:col>5</xdr:col>
          <xdr:colOff>76200</xdr:colOff>
          <xdr:row>53</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138113</xdr:colOff>
          <xdr:row>103</xdr:row>
          <xdr:rowOff>19050</xdr:rowOff>
        </xdr:from>
        <xdr:to>
          <xdr:col>5</xdr:col>
          <xdr:colOff>14288</xdr:colOff>
          <xdr:row>106</xdr:row>
          <xdr:rowOff>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636588" y="16148050"/>
              <a:ext cx="203200" cy="704850"/>
              <a:chOff x="995363" y="16144875"/>
              <a:chExt cx="200025" cy="714375"/>
            </a:xfrm>
          </xdr:grpSpPr>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100-000024100000}"/>
                  </a:ext>
                </a:extLst>
              </xdr:cNvPr>
              <xdr:cNvSpPr/>
            </xdr:nvSpPr>
            <xdr:spPr bwMode="auto">
              <a:xfrm>
                <a:off x="995363" y="16144875"/>
                <a:ext cx="200025"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995363" y="16373475"/>
                <a:ext cx="200025" cy="2286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995363" y="16583025"/>
                <a:ext cx="200025" cy="2762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146</xdr:row>
          <xdr:rowOff>152400</xdr:rowOff>
        </xdr:from>
        <xdr:to>
          <xdr:col>7</xdr:col>
          <xdr:colOff>19050</xdr:colOff>
          <xdr:row>153</xdr:row>
          <xdr:rowOff>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971550" y="24352250"/>
              <a:ext cx="203200" cy="590550"/>
              <a:chOff x="1304925" y="24317325"/>
              <a:chExt cx="200025" cy="590550"/>
            </a:xfrm>
          </xdr:grpSpPr>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100-000029100000}"/>
                  </a:ext>
                </a:extLst>
              </xdr:cNvPr>
              <xdr:cNvSpPr/>
            </xdr:nvSpPr>
            <xdr:spPr bwMode="auto">
              <a:xfrm>
                <a:off x="1304925" y="24317325"/>
                <a:ext cx="200025" cy="2000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1304925" y="24507825"/>
                <a:ext cx="200025"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1304925" y="24698325"/>
                <a:ext cx="200025"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896</xdr:row>
          <xdr:rowOff>0</xdr:rowOff>
        </xdr:from>
        <xdr:to>
          <xdr:col>1</xdr:col>
          <xdr:colOff>66675</xdr:colOff>
          <xdr:row>896</xdr:row>
          <xdr:rowOff>9525</xdr:rowOff>
        </xdr:to>
        <xdr:sp macro="" textlink="">
          <xdr:nvSpPr>
            <xdr:cNvPr id="1960" name="評価対象外1" hidden="1">
              <a:extLst>
                <a:ext uri="{63B3BB69-23CF-44E3-9099-C40C66FF867C}">
                  <a14:compatExt spid="_x0000_s1960"/>
                </a:ext>
                <a:ext uri="{FF2B5EF4-FFF2-40B4-BE49-F238E27FC236}">
                  <a16:creationId xmlns:a16="http://schemas.microsoft.com/office/drawing/2014/main" id="{00000000-0008-0000-02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896</xdr:row>
          <xdr:rowOff>0</xdr:rowOff>
        </xdr:from>
        <xdr:to>
          <xdr:col>1</xdr:col>
          <xdr:colOff>66675</xdr:colOff>
          <xdr:row>896</xdr:row>
          <xdr:rowOff>9525</xdr:rowOff>
        </xdr:to>
        <xdr:sp macro="" textlink="">
          <xdr:nvSpPr>
            <xdr:cNvPr id="1961" name="CheckBox1" hidden="1">
              <a:extLst>
                <a:ext uri="{63B3BB69-23CF-44E3-9099-C40C66FF867C}">
                  <a14:compatExt spid="_x0000_s1961"/>
                </a:ext>
                <a:ext uri="{FF2B5EF4-FFF2-40B4-BE49-F238E27FC236}">
                  <a16:creationId xmlns:a16="http://schemas.microsoft.com/office/drawing/2014/main" id="{00000000-0008-0000-02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28575</xdr:colOff>
      <xdr:row>1</xdr:row>
      <xdr:rowOff>0</xdr:rowOff>
    </xdr:from>
    <xdr:to>
      <xdr:col>88</xdr:col>
      <xdr:colOff>61998</xdr:colOff>
      <xdr:row>11</xdr:row>
      <xdr:rowOff>15240</xdr:rowOff>
    </xdr:to>
    <xdr:sp macro="" textlink="">
      <xdr:nvSpPr>
        <xdr:cNvPr id="7" name="テキスト ボックス 1">
          <a:extLst>
            <a:ext uri="{FF2B5EF4-FFF2-40B4-BE49-F238E27FC236}">
              <a16:creationId xmlns:a16="http://schemas.microsoft.com/office/drawing/2014/main" id="{00000000-0008-0000-0200-000007000000}"/>
            </a:ext>
          </a:extLst>
        </xdr:cNvPr>
        <xdr:cNvSpPr txBox="1"/>
      </xdr:nvSpPr>
      <xdr:spPr>
        <a:xfrm>
          <a:off x="6219825" y="171450"/>
          <a:ext cx="7034298" cy="1729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0">
              <a:latin typeface="BIZ UDPゴシック" panose="020B0400000000000000" pitchFamily="50" charset="-128"/>
              <a:ea typeface="BIZ UDPゴシック" panose="020B0400000000000000" pitchFamily="50" charset="-128"/>
            </a:rPr>
            <a:t>各面共通関係</a:t>
          </a:r>
        </a:p>
        <a:p>
          <a:r>
            <a:rPr kumimoji="1" lang="ja-JP" altLang="en-US" sz="900" b="0">
              <a:latin typeface="BIZ UDPゴシック" panose="020B0400000000000000" pitchFamily="50" charset="-128"/>
              <a:ea typeface="BIZ UDPゴシック" panose="020B0400000000000000" pitchFamily="50" charset="-128"/>
            </a:rPr>
            <a:t>　数字は算用数字を、単位はメートル法を用いてください。</a:t>
          </a:r>
        </a:p>
        <a:p>
          <a:r>
            <a:rPr kumimoji="1" lang="ja-JP" altLang="en-US" sz="900" b="0">
              <a:latin typeface="BIZ UDPゴシック" panose="020B0400000000000000" pitchFamily="50" charset="-128"/>
              <a:ea typeface="BIZ UDPゴシック" panose="020B0400000000000000" pitchFamily="50" charset="-128"/>
            </a:rPr>
            <a:t>第一面関係</a:t>
          </a:r>
        </a:p>
        <a:p>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印のある欄は記入しないでください。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備考　１　この用紙の大きさは、日本産業規格Ａ４としてください。</a:t>
          </a:r>
        </a:p>
        <a:p>
          <a:r>
            <a:rPr kumimoji="1" lang="ja-JP" altLang="en-US" sz="900" b="0">
              <a:latin typeface="BIZ UDPゴシック" panose="020B0400000000000000" pitchFamily="50" charset="-128"/>
              <a:ea typeface="BIZ UDPゴシック" panose="020B0400000000000000" pitchFamily="50" charset="-128"/>
            </a:rPr>
            <a:t>２　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a:t>
          </a:r>
        </a:p>
        <a:p>
          <a:r>
            <a:rPr kumimoji="1" lang="ja-JP" altLang="en-US" sz="900" b="0">
              <a:latin typeface="BIZ UDPゴシック" panose="020B0400000000000000" pitchFamily="50" charset="-128"/>
              <a:ea typeface="BIZ UDPゴシック" panose="020B0400000000000000" pitchFamily="50" charset="-128"/>
            </a:rPr>
            <a:t>３　共同住宅等に係る設計住宅性能評価の申請にあっては、第四面を申請に係る住戸ごとに作成した場合、この申請書を共同住宅等一棟又は複数の住戸につき一部とすることができます。</a:t>
          </a:r>
        </a:p>
        <a:p>
          <a:endParaRPr kumimoji="1" lang="ja-JP" altLang="en-US" sz="900" b="0">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53</xdr:col>
      <xdr:colOff>36195</xdr:colOff>
      <xdr:row>112</xdr:row>
      <xdr:rowOff>0</xdr:rowOff>
    </xdr:from>
    <xdr:to>
      <xdr:col>88</xdr:col>
      <xdr:colOff>69618</xdr:colOff>
      <xdr:row>127</xdr:row>
      <xdr:rowOff>15240</xdr:rowOff>
    </xdr:to>
    <xdr:sp macro="" textlink="">
      <xdr:nvSpPr>
        <xdr:cNvPr id="9" name="テキスト ボックス 1">
          <a:extLst>
            <a:ext uri="{FF2B5EF4-FFF2-40B4-BE49-F238E27FC236}">
              <a16:creationId xmlns:a16="http://schemas.microsoft.com/office/drawing/2014/main" id="{00000000-0008-0000-0200-000009000000}"/>
            </a:ext>
          </a:extLst>
        </xdr:cNvPr>
        <xdr:cNvSpPr txBox="1"/>
      </xdr:nvSpPr>
      <xdr:spPr>
        <a:xfrm>
          <a:off x="6227445" y="19230975"/>
          <a:ext cx="7034298" cy="37299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0">
              <a:latin typeface="BIZ UDPゴシック" panose="020B0400000000000000" pitchFamily="50" charset="-128"/>
              <a:ea typeface="BIZ UDPゴシック" panose="020B0400000000000000" pitchFamily="50" charset="-128"/>
            </a:rPr>
            <a:t>各面共通関係</a:t>
          </a:r>
        </a:p>
        <a:p>
          <a:r>
            <a:rPr kumimoji="1" lang="ja-JP" altLang="en-US" sz="900" b="0">
              <a:latin typeface="BIZ UDPゴシック" panose="020B0400000000000000" pitchFamily="50" charset="-128"/>
              <a:ea typeface="BIZ UDPゴシック" panose="020B0400000000000000" pitchFamily="50" charset="-128"/>
            </a:rPr>
            <a:t>　数字は算用数字を、単位はメートル法を用いてください。</a:t>
          </a:r>
        </a:p>
        <a:p>
          <a:r>
            <a:rPr kumimoji="1" lang="ja-JP" altLang="en-US" sz="900" b="0">
              <a:latin typeface="BIZ UDPゴシック" panose="020B0400000000000000" pitchFamily="50" charset="-128"/>
              <a:ea typeface="BIZ UDPゴシック" panose="020B0400000000000000" pitchFamily="50" charset="-128"/>
            </a:rPr>
            <a:t>３．第二面関係</a:t>
          </a:r>
        </a:p>
        <a:p>
          <a:r>
            <a:rPr kumimoji="1" lang="ja-JP" altLang="en-US" sz="900" b="0">
              <a:latin typeface="BIZ UDPゴシック" panose="020B0400000000000000" pitchFamily="50" charset="-128"/>
              <a:ea typeface="BIZ UDPゴシック" panose="020B0400000000000000" pitchFamily="50" charset="-128"/>
            </a:rPr>
            <a:t>①　申請者からの委任を受けて申請を代理で行う者がいる場合においては、２欄に記入してください。</a:t>
          </a:r>
        </a:p>
        <a:p>
          <a:r>
            <a:rPr kumimoji="1" lang="ja-JP" altLang="en-US" sz="900" b="0">
              <a:latin typeface="BIZ UDPゴシック" panose="020B0400000000000000" pitchFamily="50" charset="-128"/>
              <a:ea typeface="BIZ UDPゴシック" panose="020B0400000000000000" pitchFamily="50" charset="-128"/>
            </a:rPr>
            <a:t>②　申請者が２以上のときは、１欄には代表者となる申請者のみについて記入し、別紙に他の申請者についてそれぞれ必要な事項を記入してください。</a:t>
          </a:r>
        </a:p>
        <a:p>
          <a:r>
            <a:rPr kumimoji="1" lang="ja-JP" altLang="en-US" sz="900" b="0">
              <a:latin typeface="BIZ UDPゴシック" panose="020B0400000000000000" pitchFamily="50" charset="-128"/>
              <a:ea typeface="BIZ UDPゴシック" panose="020B0400000000000000" pitchFamily="50" charset="-128"/>
            </a:rPr>
            <a:t>③　建築主が２以上のときは、３欄には代表となる建築主のみについて記入し、別紙に他の建築主についてそれぞれ必要な事項を記入して添えてください。</a:t>
          </a:r>
        </a:p>
        <a:p>
          <a:r>
            <a:rPr kumimoji="1" lang="ja-JP" altLang="en-US" sz="900" b="0">
              <a:latin typeface="BIZ UDPゴシック" panose="020B0400000000000000" pitchFamily="50" charset="-128"/>
              <a:ea typeface="BIZ UDPゴシック" panose="020B0400000000000000" pitchFamily="50" charset="-128"/>
            </a:rPr>
            <a:t>④　４欄の郵便番号、所在地及び電話番号には、設計者が建築士事務所に属しているときはそれぞれ建築士事務所のものを、設計者が建築士事務所に属してないときはそれぞれ設計者のもの（所在地は住所とします。）を書いてください。</a:t>
          </a:r>
        </a:p>
        <a:p>
          <a:r>
            <a:rPr kumimoji="1" lang="ja-JP" altLang="en-US" sz="900" b="0">
              <a:latin typeface="BIZ UDPゴシック" panose="020B0400000000000000" pitchFamily="50" charset="-128"/>
              <a:ea typeface="BIZ UDPゴシック" panose="020B0400000000000000" pitchFamily="50" charset="-128"/>
            </a:rPr>
            <a:t>⑤　５欄は、必須評価事項以外で設計住宅性能評価を希望する性能表示事項を記入してください。</a:t>
          </a:r>
        </a:p>
        <a:p>
          <a:r>
            <a:rPr kumimoji="1" lang="ja-JP" altLang="en-US" sz="900" b="0">
              <a:latin typeface="BIZ UDPゴシック" panose="020B0400000000000000" pitchFamily="50" charset="-128"/>
              <a:ea typeface="BIZ UDPゴシック" panose="020B0400000000000000" pitchFamily="50" charset="-128"/>
            </a:rPr>
            <a:t>⑥　６欄には、住宅の品質確保の促進等に関する法律第６条の２の規定による長期使用構造等（長期優良住宅の普及の促進に関する法律（平成</a:t>
          </a:r>
          <a:r>
            <a:rPr kumimoji="1" lang="en-US" altLang="ja-JP" sz="900" b="0">
              <a:latin typeface="BIZ UDPゴシック" panose="020B0400000000000000" pitchFamily="50" charset="-128"/>
              <a:ea typeface="BIZ UDPゴシック" panose="020B0400000000000000" pitchFamily="50" charset="-128"/>
            </a:rPr>
            <a:t>20</a:t>
          </a:r>
          <a:r>
            <a:rPr kumimoji="1" lang="ja-JP" altLang="en-US" sz="900" b="0">
              <a:latin typeface="BIZ UDPゴシック" panose="020B0400000000000000" pitchFamily="50" charset="-128"/>
              <a:ea typeface="BIZ UDPゴシック" panose="020B0400000000000000" pitchFamily="50" charset="-128"/>
            </a:rPr>
            <a:t>年法律第</a:t>
          </a:r>
          <a:r>
            <a:rPr kumimoji="1" lang="en-US" altLang="ja-JP" sz="900" b="0">
              <a:latin typeface="BIZ UDPゴシック" panose="020B0400000000000000" pitchFamily="50" charset="-128"/>
              <a:ea typeface="BIZ UDPゴシック" panose="020B0400000000000000" pitchFamily="50" charset="-128"/>
            </a:rPr>
            <a:t>87</a:t>
          </a:r>
          <a:r>
            <a:rPr kumimoji="1" lang="ja-JP" altLang="en-US" sz="900" b="0">
              <a:latin typeface="BIZ UDPゴシック" panose="020B0400000000000000" pitchFamily="50" charset="-128"/>
              <a:ea typeface="BIZ UDPゴシック" panose="020B0400000000000000" pitchFamily="50" charset="-128"/>
            </a:rPr>
            <a:t>号）第２条第４項に規定する長期使用構造等をいう。）であることの確認の要否について、該当するチェックボックスに「レ」マークを入れてください。</a:t>
          </a:r>
        </a:p>
        <a:p>
          <a:r>
            <a:rPr kumimoji="1" lang="ja-JP" altLang="en-US" sz="900" b="0">
              <a:latin typeface="BIZ UDPゴシック" panose="020B0400000000000000" pitchFamily="50" charset="-128"/>
              <a:ea typeface="BIZ UDPゴシック" panose="020B0400000000000000" pitchFamily="50" charset="-128"/>
            </a:rPr>
            <a:t>⑦　６欄において、「要」のチェックボックスに「レ」マークを入れた場合は、７欄に工事の着手予定年月日及び認定申請予定年月日について記載してください。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備考　１　この用紙の大きさは、日本産業規格Ａ４としてください。</a:t>
          </a:r>
        </a:p>
        <a:p>
          <a:r>
            <a:rPr kumimoji="1" lang="ja-JP" altLang="en-US" sz="900" b="0">
              <a:latin typeface="BIZ UDPゴシック" panose="020B0400000000000000" pitchFamily="50" charset="-128"/>
              <a:ea typeface="BIZ UDPゴシック" panose="020B0400000000000000" pitchFamily="50" charset="-128"/>
            </a:rPr>
            <a:t>２　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a:t>
          </a:r>
        </a:p>
        <a:p>
          <a:r>
            <a:rPr kumimoji="1" lang="ja-JP" altLang="en-US" sz="900" b="0">
              <a:latin typeface="BIZ UDPゴシック" panose="020B0400000000000000" pitchFamily="50" charset="-128"/>
              <a:ea typeface="BIZ UDPゴシック" panose="020B0400000000000000" pitchFamily="50" charset="-128"/>
            </a:rPr>
            <a:t>３　共同住宅等に係る設計住宅性能評価の申請にあっては、第四面を申請に係る住戸ごとに作成した場合、この申請書を共同住宅等一棟又は複数の住戸につき一部とすることができます。</a:t>
          </a:r>
        </a:p>
        <a:p>
          <a:endParaRPr kumimoji="1" lang="ja-JP" altLang="en-US" sz="900" b="0">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53</xdr:col>
      <xdr:colOff>47625</xdr:colOff>
      <xdr:row>244</xdr:row>
      <xdr:rowOff>7620</xdr:rowOff>
    </xdr:from>
    <xdr:to>
      <xdr:col>80</xdr:col>
      <xdr:colOff>117243</xdr:colOff>
      <xdr:row>267</xdr:row>
      <xdr:rowOff>0</xdr:rowOff>
    </xdr:to>
    <xdr:sp macro="" textlink="">
      <xdr:nvSpPr>
        <xdr:cNvPr id="10" name="テキスト ボックス 1">
          <a:extLst>
            <a:ext uri="{FF2B5EF4-FFF2-40B4-BE49-F238E27FC236}">
              <a16:creationId xmlns:a16="http://schemas.microsoft.com/office/drawing/2014/main" id="{00000000-0008-0000-0200-00000A000000}"/>
            </a:ext>
          </a:extLst>
        </xdr:cNvPr>
        <xdr:cNvSpPr txBox="1"/>
      </xdr:nvSpPr>
      <xdr:spPr>
        <a:xfrm>
          <a:off x="6238875" y="47508795"/>
          <a:ext cx="5470293" cy="5269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0">
              <a:latin typeface="BIZ UDPゴシック" panose="020B0400000000000000" pitchFamily="50" charset="-128"/>
              <a:ea typeface="BIZ UDPゴシック" panose="020B0400000000000000" pitchFamily="50" charset="-128"/>
            </a:rPr>
            <a:t>各面共通関係</a:t>
          </a:r>
        </a:p>
        <a:p>
          <a:r>
            <a:rPr kumimoji="1" lang="ja-JP" altLang="en-US" sz="900" b="0">
              <a:latin typeface="BIZ UDPゴシック" panose="020B0400000000000000" pitchFamily="50" charset="-128"/>
              <a:ea typeface="BIZ UDPゴシック" panose="020B0400000000000000" pitchFamily="50" charset="-128"/>
            </a:rPr>
            <a:t>　数字は算用数字を、単位はメートル法を用いてください。</a:t>
          </a:r>
        </a:p>
        <a:p>
          <a:r>
            <a:rPr kumimoji="1" lang="ja-JP" altLang="en-US" sz="900" b="0">
              <a:latin typeface="BIZ UDPゴシック" panose="020B0400000000000000" pitchFamily="50" charset="-128"/>
              <a:ea typeface="BIZ UDPゴシック" panose="020B0400000000000000" pitchFamily="50" charset="-128"/>
            </a:rPr>
            <a:t>４．第三面関係</a:t>
          </a:r>
        </a:p>
        <a:p>
          <a:r>
            <a:rPr kumimoji="1" lang="ja-JP" altLang="en-US" sz="900" b="0">
              <a:latin typeface="BIZ UDPゴシック" panose="020B0400000000000000" pitchFamily="50" charset="-128"/>
              <a:ea typeface="BIZ UDPゴシック" panose="020B0400000000000000" pitchFamily="50" charset="-128"/>
            </a:rPr>
            <a:t>①　１欄は、地名地番と併せて住居表示が定まっているときは、当該住居表示を括弧書きで併記して下さい。</a:t>
          </a:r>
        </a:p>
        <a:p>
          <a:r>
            <a:rPr kumimoji="1" lang="ja-JP" altLang="en-US" sz="900" b="0">
              <a:latin typeface="BIZ UDPゴシック" panose="020B0400000000000000" pitchFamily="50" charset="-128"/>
              <a:ea typeface="BIZ UDPゴシック" panose="020B0400000000000000" pitchFamily="50" charset="-128"/>
            </a:rPr>
            <a:t>②　２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a:t>
          </a:r>
        </a:p>
        <a:p>
          <a:r>
            <a:rPr kumimoji="1" lang="ja-JP" altLang="en-US" sz="900" b="0">
              <a:latin typeface="BIZ UDPゴシック" panose="020B0400000000000000" pitchFamily="50" charset="-128"/>
              <a:ea typeface="BIZ UDPゴシック" panose="020B0400000000000000" pitchFamily="50" charset="-128"/>
            </a:rPr>
            <a:t>③　３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a:t>
          </a:r>
        </a:p>
        <a:p>
          <a:r>
            <a:rPr kumimoji="1" lang="ja-JP" altLang="en-US" sz="900" b="0">
              <a:latin typeface="BIZ UDPゴシック" panose="020B0400000000000000" pitchFamily="50" charset="-128"/>
              <a:ea typeface="BIZ UDPゴシック" panose="020B0400000000000000" pitchFamily="50" charset="-128"/>
            </a:rPr>
            <a:t>④　７欄は、第二面６欄において、「要」のチェックボックスに「レ」マークを入れた場合は、各階の床面積を併せて記載してください。</a:t>
          </a:r>
        </a:p>
        <a:p>
          <a:r>
            <a:rPr kumimoji="1" lang="ja-JP" altLang="en-US" sz="900" b="0">
              <a:latin typeface="BIZ UDPゴシック" panose="020B0400000000000000" pitchFamily="50" charset="-128"/>
              <a:ea typeface="BIZ UDPゴシック" panose="020B0400000000000000" pitchFamily="50" charset="-128"/>
            </a:rPr>
            <a:t>⑤　</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欄の「利用関係」は、該当するチェックボックスに「レ」マークを入れてください。なお、利用関係が未定のときは、予定する利用関係としてください。また、「持家」、「貸家」、「給与住宅」、「分譲住宅」とは、次のとおりです。</a:t>
          </a:r>
        </a:p>
        <a:p>
          <a:r>
            <a:rPr kumimoji="1" lang="ja-JP" altLang="en-US" sz="900" b="0">
              <a:latin typeface="BIZ UDPゴシック" panose="020B0400000000000000" pitchFamily="50" charset="-128"/>
              <a:ea typeface="BIZ UDPゴシック" panose="020B0400000000000000" pitchFamily="50" charset="-128"/>
            </a:rPr>
            <a:t>イ．持家　建築主が自ら居住する目的で建築する住宅</a:t>
          </a:r>
        </a:p>
        <a:p>
          <a:r>
            <a:rPr kumimoji="1" lang="ja-JP" altLang="en-US" sz="900" b="0">
              <a:latin typeface="BIZ UDPゴシック" panose="020B0400000000000000" pitchFamily="50" charset="-128"/>
              <a:ea typeface="BIZ UDPゴシック" panose="020B0400000000000000" pitchFamily="50" charset="-128"/>
            </a:rPr>
            <a:t>ロ．貸家　建築主が賃貸する目的で建築する住宅</a:t>
          </a:r>
        </a:p>
        <a:p>
          <a:r>
            <a:rPr kumimoji="1" lang="ja-JP" altLang="en-US" sz="900" b="0">
              <a:latin typeface="BIZ UDPゴシック" panose="020B0400000000000000" pitchFamily="50" charset="-128"/>
              <a:ea typeface="BIZ UDPゴシック" panose="020B0400000000000000" pitchFamily="50" charset="-128"/>
            </a:rPr>
            <a:t>ハ．給与住宅　会社、官公署等がその社員、職員等を居住させる目的で建築する住宅</a:t>
          </a:r>
        </a:p>
        <a:p>
          <a:r>
            <a:rPr kumimoji="1" lang="ja-JP" altLang="en-US" sz="900" b="0">
              <a:latin typeface="BIZ UDPゴシック" panose="020B0400000000000000" pitchFamily="50" charset="-128"/>
              <a:ea typeface="BIZ UDPゴシック" panose="020B0400000000000000" pitchFamily="50" charset="-128"/>
            </a:rPr>
            <a:t>ニ．分譲住宅　建売り又は分譲の目的で建築する住宅</a:t>
          </a:r>
        </a:p>
        <a:p>
          <a:r>
            <a:rPr kumimoji="1" lang="ja-JP" altLang="en-US" sz="900" b="0">
              <a:latin typeface="BIZ UDPゴシック" panose="020B0400000000000000" pitchFamily="50" charset="-128"/>
              <a:ea typeface="BIZ UDPゴシック" panose="020B0400000000000000" pitchFamily="50" charset="-128"/>
            </a:rPr>
            <a:t>⑥　ここに書き表せない事項で、評価に当たり特に注意を要する事項は、</a:t>
          </a:r>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欄又は別紙に記載して添えてください。</a:t>
          </a:r>
        </a:p>
        <a:p>
          <a:r>
            <a:rPr kumimoji="1" lang="ja-JP" altLang="en-US" sz="900" b="0">
              <a:latin typeface="BIZ UDPゴシック" panose="020B0400000000000000" pitchFamily="50" charset="-128"/>
              <a:ea typeface="BIZ UDPゴシック" panose="020B0400000000000000" pitchFamily="50" charset="-128"/>
            </a:rPr>
            <a:t>⑦　変更設計住宅性能評価に係る申請の際は、</a:t>
          </a:r>
          <a:r>
            <a:rPr kumimoji="1" lang="en-US" altLang="ja-JP" sz="900" b="0">
              <a:latin typeface="BIZ UDPゴシック" panose="020B0400000000000000" pitchFamily="50" charset="-128"/>
              <a:ea typeface="BIZ UDPゴシック" panose="020B0400000000000000" pitchFamily="50" charset="-128"/>
            </a:rPr>
            <a:t>12</a:t>
          </a:r>
          <a:r>
            <a:rPr kumimoji="1" lang="ja-JP" altLang="en-US" sz="900" b="0">
              <a:latin typeface="BIZ UDPゴシック" panose="020B0400000000000000" pitchFamily="50" charset="-128"/>
              <a:ea typeface="BIZ UDPゴシック" panose="020B0400000000000000" pitchFamily="50" charset="-128"/>
            </a:rPr>
            <a:t>欄に第三面に係る部分の変更の概要について記入してください。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備考　１　この用紙の大きさは、日本産業規格Ａ４としてください。</a:t>
          </a:r>
        </a:p>
        <a:p>
          <a:r>
            <a:rPr kumimoji="1" lang="ja-JP" altLang="en-US" sz="900" b="0">
              <a:latin typeface="BIZ UDPゴシック" panose="020B0400000000000000" pitchFamily="50" charset="-128"/>
              <a:ea typeface="BIZ UDPゴシック" panose="020B0400000000000000" pitchFamily="50" charset="-128"/>
            </a:rPr>
            <a:t>２　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a:t>
          </a:r>
        </a:p>
        <a:p>
          <a:r>
            <a:rPr kumimoji="1" lang="ja-JP" altLang="en-US" sz="900" b="0">
              <a:latin typeface="BIZ UDPゴシック" panose="020B0400000000000000" pitchFamily="50" charset="-128"/>
              <a:ea typeface="BIZ UDPゴシック" panose="020B0400000000000000" pitchFamily="50" charset="-128"/>
            </a:rPr>
            <a:t>３　共同住宅等に係る設計住宅性能評価の申請にあっては、第四面を申請に係る住戸ごとに作成した場合、この申請書を共同住宅等一棟又は複数の住戸につき一部とすることができます。</a:t>
          </a:r>
        </a:p>
        <a:p>
          <a:endParaRPr kumimoji="1" lang="ja-JP" altLang="en-US" sz="900" b="0">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53</xdr:col>
      <xdr:colOff>38100</xdr:colOff>
      <xdr:row>273</xdr:row>
      <xdr:rowOff>152400</xdr:rowOff>
    </xdr:from>
    <xdr:to>
      <xdr:col>80</xdr:col>
      <xdr:colOff>100098</xdr:colOff>
      <xdr:row>284</xdr:row>
      <xdr:rowOff>243840</xdr:rowOff>
    </xdr:to>
    <xdr:sp macro="" textlink="">
      <xdr:nvSpPr>
        <xdr:cNvPr id="12" name="テキスト ボックス 1">
          <a:extLst>
            <a:ext uri="{FF2B5EF4-FFF2-40B4-BE49-F238E27FC236}">
              <a16:creationId xmlns:a16="http://schemas.microsoft.com/office/drawing/2014/main" id="{00000000-0008-0000-0200-00000C000000}"/>
            </a:ext>
          </a:extLst>
        </xdr:cNvPr>
        <xdr:cNvSpPr txBox="1"/>
      </xdr:nvSpPr>
      <xdr:spPr>
        <a:xfrm>
          <a:off x="6229350" y="54225825"/>
          <a:ext cx="5462673" cy="2729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0">
              <a:latin typeface="BIZ UDPゴシック" panose="020B0400000000000000" pitchFamily="50" charset="-128"/>
              <a:ea typeface="BIZ UDPゴシック" panose="020B0400000000000000" pitchFamily="50" charset="-128"/>
            </a:rPr>
            <a:t>各面共通関係</a:t>
          </a:r>
        </a:p>
        <a:p>
          <a:r>
            <a:rPr kumimoji="1" lang="ja-JP" altLang="en-US" sz="900" b="0">
              <a:latin typeface="BIZ UDPゴシック" panose="020B0400000000000000" pitchFamily="50" charset="-128"/>
              <a:ea typeface="BIZ UDPゴシック" panose="020B0400000000000000" pitchFamily="50" charset="-128"/>
            </a:rPr>
            <a:t>　数字は算用数字を、単位はメートル法を用いてください。</a:t>
          </a:r>
        </a:p>
        <a:p>
          <a:r>
            <a:rPr kumimoji="1" lang="ja-JP" altLang="en-US" sz="900" b="0">
              <a:latin typeface="BIZ UDPゴシック" panose="020B0400000000000000" pitchFamily="50" charset="-128"/>
              <a:ea typeface="BIZ UDPゴシック" panose="020B0400000000000000" pitchFamily="50" charset="-128"/>
            </a:rPr>
            <a:t>５．第四面関係</a:t>
          </a:r>
        </a:p>
        <a:p>
          <a:r>
            <a:rPr kumimoji="1" lang="ja-JP" altLang="en-US" sz="900" b="0">
              <a:latin typeface="BIZ UDPゴシック" panose="020B0400000000000000" pitchFamily="50" charset="-128"/>
              <a:ea typeface="BIZ UDPゴシック" panose="020B0400000000000000" pitchFamily="50" charset="-128"/>
            </a:rPr>
            <a:t>①　１欄は、住戸の数が１のときは「１」と記入し、住戸の数が２以上のときは、申請住戸ごとに通し番号を付し、その番号を記入してください。</a:t>
          </a:r>
        </a:p>
        <a:p>
          <a:r>
            <a:rPr kumimoji="1" lang="ja-JP" altLang="en-US" sz="900" b="0">
              <a:latin typeface="BIZ UDPゴシック" panose="020B0400000000000000" pitchFamily="50" charset="-128"/>
              <a:ea typeface="BIZ UDPゴシック" panose="020B0400000000000000" pitchFamily="50" charset="-128"/>
            </a:rPr>
            <a:t>②　４欄及び５欄は、該当するチェックボックスに「レ」マークを入れてください。</a:t>
          </a:r>
        </a:p>
        <a:p>
          <a:r>
            <a:rPr kumimoji="1" lang="ja-JP" altLang="en-US" sz="900" b="0">
              <a:latin typeface="BIZ UDPゴシック" panose="020B0400000000000000" pitchFamily="50" charset="-128"/>
              <a:ea typeface="BIZ UDPゴシック" panose="020B0400000000000000" pitchFamily="50" charset="-128"/>
            </a:rPr>
            <a:t>③　ここに書き表せない事項で、評価に当たり特に注意を要する事項は、６欄又は別紙に記載して添えてください。</a:t>
          </a:r>
        </a:p>
        <a:p>
          <a:r>
            <a:rPr kumimoji="1" lang="ja-JP" altLang="en-US" sz="900" b="0">
              <a:latin typeface="BIZ UDPゴシック" panose="020B0400000000000000" pitchFamily="50" charset="-128"/>
              <a:ea typeface="BIZ UDPゴシック" panose="020B0400000000000000" pitchFamily="50" charset="-128"/>
            </a:rPr>
            <a:t>④　変更設計住宅性能評価に係る申請の際は、７欄に第四面に係る部分の変更の概要について記入してください。</a:t>
          </a:r>
        </a:p>
        <a:p>
          <a:r>
            <a:rPr kumimoji="1" lang="ja-JP" altLang="en-US" sz="900" b="0">
              <a:latin typeface="BIZ UDPゴシック" panose="020B0400000000000000" pitchFamily="50" charset="-128"/>
              <a:ea typeface="BIZ UDPゴシック" panose="020B0400000000000000" pitchFamily="50" charset="-128"/>
            </a:rPr>
            <a:t>備考　１　この用紙の大きさは、日本産業規格Ａ４としてください。</a:t>
          </a:r>
        </a:p>
        <a:p>
          <a:r>
            <a:rPr kumimoji="1" lang="ja-JP" altLang="en-US" sz="900" b="0">
              <a:latin typeface="BIZ UDPゴシック" panose="020B0400000000000000" pitchFamily="50" charset="-128"/>
              <a:ea typeface="BIZ UDPゴシック" panose="020B0400000000000000" pitchFamily="50" charset="-128"/>
            </a:rPr>
            <a:t>２　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a:t>
          </a:r>
        </a:p>
        <a:p>
          <a:r>
            <a:rPr kumimoji="1" lang="ja-JP" altLang="en-US" sz="900" b="0">
              <a:latin typeface="BIZ UDPゴシック" panose="020B0400000000000000" pitchFamily="50" charset="-128"/>
              <a:ea typeface="BIZ UDPゴシック" panose="020B0400000000000000" pitchFamily="50" charset="-128"/>
            </a:rPr>
            <a:t>３　共同住宅等に係る設計住宅性能評価の申請にあっては、第四面を申請に係る住戸ごとに作成した場合、この申請書を共同住宅等一棟又は複数の住戸につき一部とすることができます。</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36</xdr:col>
          <xdr:colOff>142875</xdr:colOff>
          <xdr:row>1</xdr:row>
          <xdr:rowOff>9525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200-0000AC07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0000"/>
                  </a:solidFill>
                  <a:latin typeface="BIZ UD明朝 Medium"/>
                  <a:ea typeface="BIZ UD明朝 Medium"/>
                </a:rPr>
                <a:t>※印刷は、シート申請・建物より実行してください</a:t>
              </a:r>
            </a:p>
          </xdr:txBody>
        </xdr:sp>
        <xdr:clientData fPrintsWithSheet="0"/>
      </xdr:twoCellAnchor>
    </mc:Choice>
    <mc:Fallback/>
  </mc:AlternateContent>
  <xdr:twoCellAnchor>
    <xdr:from>
      <xdr:col>53</xdr:col>
      <xdr:colOff>28574</xdr:colOff>
      <xdr:row>56</xdr:row>
      <xdr:rowOff>0</xdr:rowOff>
    </xdr:from>
    <xdr:to>
      <xdr:col>71</xdr:col>
      <xdr:colOff>133349</xdr:colOff>
      <xdr:row>58</xdr:row>
      <xdr:rowOff>104775</xdr:rowOff>
    </xdr:to>
    <xdr:sp macro="" textlink="">
      <xdr:nvSpPr>
        <xdr:cNvPr id="11" name="テキスト ボックス 1">
          <a:extLst>
            <a:ext uri="{FF2B5EF4-FFF2-40B4-BE49-F238E27FC236}">
              <a16:creationId xmlns:a16="http://schemas.microsoft.com/office/drawing/2014/main" id="{00000000-0008-0000-0200-00000B000000}"/>
            </a:ext>
          </a:extLst>
        </xdr:cNvPr>
        <xdr:cNvSpPr txBox="1"/>
      </xdr:nvSpPr>
      <xdr:spPr>
        <a:xfrm>
          <a:off x="13154024" y="9772650"/>
          <a:ext cx="37052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0">
              <a:latin typeface="BIZ UDPゴシック" panose="020B0400000000000000" pitchFamily="50" charset="-128"/>
              <a:ea typeface="BIZ UDPゴシック" panose="020B0400000000000000" pitchFamily="50" charset="-128"/>
            </a:rPr>
            <a:t>変更設計申請書は、変更の概要欄に入力するとアクティブになります。</a:t>
          </a:r>
        </a:p>
      </xdr:txBody>
    </xdr:sp>
    <xdr:clientData fPrintsWithSheet="0"/>
  </xdr:twoCellAnchor>
  <xdr:oneCellAnchor>
    <xdr:from>
      <xdr:col>52</xdr:col>
      <xdr:colOff>1085850</xdr:colOff>
      <xdr:row>178</xdr:row>
      <xdr:rowOff>114300</xdr:rowOff>
    </xdr:from>
    <xdr:ext cx="2505075" cy="328423"/>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411325" y="35423475"/>
          <a:ext cx="2505075"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参照セルの計算式修正から</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51</xdr:col>
      <xdr:colOff>7620</xdr:colOff>
      <xdr:row>9</xdr:row>
      <xdr:rowOff>47625</xdr:rowOff>
    </xdr:from>
    <xdr:to>
      <xdr:col>79</xdr:col>
      <xdr:colOff>19050</xdr:colOff>
      <xdr:row>19</xdr:row>
      <xdr:rowOff>76200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865995" y="1666875"/>
          <a:ext cx="5612130"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endParaRPr kumimoji="1" lang="en-US" altLang="ja-JP" sz="900" b="1">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１．依頼者が法人である場合には、代表者の氏名を併せて記載してください。 </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２．依頼者の氏名（法人にあってはその代表者の氏名）の記載を自署で行い場合においては、押印を省略す</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ることができます。</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３．工事種別において該当するもの（新築、増築・改築）に○を付けて下さい希望する場合はいずれかを選択</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してください。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４．技術的審査を依頼する認定基準の区分については、所管行政庁が定める区分の全てを依頼することとし</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てください。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５．地震に対する安全性の確保に関して免震建築物、耐震等級</a:t>
          </a:r>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又は耐震等級</a:t>
          </a:r>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に適合することを適合証に</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表示することを希望する場合はいずれかを選択してください。</a:t>
          </a:r>
        </a:p>
      </xdr:txBody>
    </xdr:sp>
    <xdr:clientData fPrintsWithSheet="0"/>
  </xdr:twoCellAnchor>
  <xdr:twoCellAnchor>
    <xdr:from>
      <xdr:col>51</xdr:col>
      <xdr:colOff>9525</xdr:colOff>
      <xdr:row>35</xdr:row>
      <xdr:rowOff>161926</xdr:rowOff>
    </xdr:from>
    <xdr:to>
      <xdr:col>70</xdr:col>
      <xdr:colOff>161925</xdr:colOff>
      <xdr:row>38</xdr:row>
      <xdr:rowOff>180976</xdr:rowOff>
    </xdr:to>
    <xdr:sp macro="" textlink="">
      <xdr:nvSpPr>
        <xdr:cNvPr id="3" name="テキスト ボックス 1">
          <a:extLst>
            <a:ext uri="{FF2B5EF4-FFF2-40B4-BE49-F238E27FC236}">
              <a16:creationId xmlns:a16="http://schemas.microsoft.com/office/drawing/2014/main" id="{00000000-0008-0000-0300-000003000000}"/>
            </a:ext>
          </a:extLst>
        </xdr:cNvPr>
        <xdr:cNvSpPr txBox="1"/>
      </xdr:nvSpPr>
      <xdr:spPr>
        <a:xfrm>
          <a:off x="9867900" y="7134226"/>
          <a:ext cx="395287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0000"/>
              </a:solidFill>
              <a:latin typeface="BIZ UDPゴシック" panose="020B0400000000000000" pitchFamily="50" charset="-128"/>
              <a:ea typeface="BIZ UDPゴシック" panose="020B0400000000000000" pitchFamily="50" charset="-128"/>
            </a:rPr>
            <a:t>（注意）</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a:p>
          <a:r>
            <a:rPr kumimoji="1" lang="ja-JP" altLang="en-US" sz="900" b="0">
              <a:solidFill>
                <a:srgbClr val="FF0000"/>
              </a:solidFill>
              <a:latin typeface="BIZ UDPゴシック" panose="020B0400000000000000" pitchFamily="50" charset="-128"/>
              <a:ea typeface="BIZ UDPゴシック" panose="020B0400000000000000" pitchFamily="50" charset="-128"/>
            </a:rPr>
            <a:t>　特記事項について、</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免震・耐震等級表示を”希望する”を選択された場合</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p>
        <a:p>
          <a:r>
            <a:rPr kumimoji="1" lang="ja-JP" altLang="en-US" sz="900" b="0">
              <a:solidFill>
                <a:srgbClr val="FF0000"/>
              </a:solidFill>
              <a:latin typeface="BIZ UDPゴシック" panose="020B0400000000000000" pitchFamily="50" charset="-128"/>
              <a:ea typeface="BIZ UDPゴシック" panose="020B0400000000000000" pitchFamily="50" charset="-128"/>
            </a:rPr>
            <a:t>　　設計内容説明書内の等級</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免震チェック”■”内容を反映します。</a:t>
          </a:r>
          <a:endParaRPr kumimoji="1" lang="en-US" altLang="ja-JP" sz="900" b="0">
            <a:solidFill>
              <a:srgbClr val="FF0000"/>
            </a:solidFill>
            <a:latin typeface="BIZ UDPゴシック" panose="020B0400000000000000" pitchFamily="50" charset="-128"/>
            <a:ea typeface="BIZ UDPゴシック" panose="020B0400000000000000" pitchFamily="50" charset="-128"/>
          </a:endParaRPr>
        </a:p>
      </xdr:txBody>
    </xdr:sp>
    <xdr:clientData fPrintsWithSheet="0"/>
  </xdr:twoCellAnchor>
  <mc:AlternateContent xmlns:mc="http://schemas.openxmlformats.org/markup-compatibility/2006">
    <mc:Choice xmlns:a14="http://schemas.microsoft.com/office/drawing/2010/main" Requires="a14">
      <xdr:twoCellAnchor>
        <xdr:from>
          <xdr:col>0</xdr:col>
          <xdr:colOff>19050</xdr:colOff>
          <xdr:row>0</xdr:row>
          <xdr:rowOff>9525</xdr:rowOff>
        </xdr:from>
        <xdr:to>
          <xdr:col>36</xdr:col>
          <xdr:colOff>152400</xdr:colOff>
          <xdr:row>1</xdr:row>
          <xdr:rowOff>28575</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0300-000001A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1" i="0" u="none" strike="noStrike" baseline="0">
                  <a:solidFill>
                    <a:srgbClr val="0000FF"/>
                  </a:solidFill>
                  <a:latin typeface="BIZ UDゴシック"/>
                  <a:ea typeface="BIZ UDゴシック"/>
                </a:rPr>
                <a:t>【 各申請書類の出力は『申請・建物』シートで行います 】</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37</xdr:col>
      <xdr:colOff>15240</xdr:colOff>
      <xdr:row>42</xdr:row>
      <xdr:rowOff>181755</xdr:rowOff>
    </xdr:from>
    <xdr:to>
      <xdr:col>65</xdr:col>
      <xdr:colOff>77238</xdr:colOff>
      <xdr:row>49</xdr:row>
      <xdr:rowOff>91441</xdr:rowOff>
    </xdr:to>
    <xdr:sp macro="" textlink="">
      <xdr:nvSpPr>
        <xdr:cNvPr id="3" name="テキスト ボックス 1">
          <a:extLst>
            <a:ext uri="{FF2B5EF4-FFF2-40B4-BE49-F238E27FC236}">
              <a16:creationId xmlns:a16="http://schemas.microsoft.com/office/drawing/2014/main" id="{00000000-0008-0000-0400-000003000000}"/>
            </a:ext>
          </a:extLst>
        </xdr:cNvPr>
        <xdr:cNvSpPr txBox="1"/>
      </xdr:nvSpPr>
      <xdr:spPr>
        <a:xfrm>
          <a:off x="9873615" y="8144655"/>
          <a:ext cx="5662698" cy="1433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～以下の部分は注意事項です。必ずご一読ください。ただし、申請書には添付不要です。～</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br>
            <a:rPr kumimoji="1" lang="en-US" altLang="ja-JP" sz="900">
              <a:latin typeface="BIZ UDPゴシック" panose="020B0400000000000000" pitchFamily="50" charset="-128"/>
              <a:ea typeface="BIZ UDPゴシック" panose="020B0400000000000000" pitchFamily="50" charset="-128"/>
            </a:rPr>
          </a:br>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 </a:t>
          </a:r>
        </a:p>
      </xdr:txBody>
    </xdr:sp>
    <xdr:clientData fPrintsWithSheet="0"/>
  </xdr:twoCellAnchor>
  <xdr:twoCellAnchor>
    <xdr:from>
      <xdr:col>37</xdr:col>
      <xdr:colOff>15240</xdr:colOff>
      <xdr:row>42</xdr:row>
      <xdr:rowOff>181755</xdr:rowOff>
    </xdr:from>
    <xdr:to>
      <xdr:col>65</xdr:col>
      <xdr:colOff>77238</xdr:colOff>
      <xdr:row>49</xdr:row>
      <xdr:rowOff>91441</xdr:rowOff>
    </xdr:to>
    <xdr:sp macro="" textlink="">
      <xdr:nvSpPr>
        <xdr:cNvPr id="5" name="テキスト ボックス 1">
          <a:extLst>
            <a:ext uri="{FF2B5EF4-FFF2-40B4-BE49-F238E27FC236}">
              <a16:creationId xmlns:a16="http://schemas.microsoft.com/office/drawing/2014/main" id="{00000000-0008-0000-0400-000005000000}"/>
            </a:ext>
          </a:extLst>
        </xdr:cNvPr>
        <xdr:cNvSpPr txBox="1"/>
      </xdr:nvSpPr>
      <xdr:spPr>
        <a:xfrm>
          <a:off x="9873615" y="8144655"/>
          <a:ext cx="5662698" cy="1433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～以下の部分は注意事項です。必ずご一読ください。ただし、申請書には添付不要です。～</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br>
            <a:rPr kumimoji="1" lang="en-US" altLang="ja-JP" sz="900">
              <a:latin typeface="BIZ UDPゴシック" panose="020B0400000000000000" pitchFamily="50" charset="-128"/>
              <a:ea typeface="BIZ UDPゴシック" panose="020B0400000000000000" pitchFamily="50" charset="-128"/>
            </a:rPr>
          </a:br>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 </a:t>
          </a:r>
          <a:endParaRPr kumimoji="1" lang="en-US" altLang="ja-JP" sz="900">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37</xdr:col>
      <xdr:colOff>0</xdr:colOff>
      <xdr:row>111</xdr:row>
      <xdr:rowOff>0</xdr:rowOff>
    </xdr:from>
    <xdr:to>
      <xdr:col>65</xdr:col>
      <xdr:colOff>127635</xdr:colOff>
      <xdr:row>125</xdr:row>
      <xdr:rowOff>152400</xdr:rowOff>
    </xdr:to>
    <xdr:sp macro="" textlink="">
      <xdr:nvSpPr>
        <xdr:cNvPr id="10" name="テキスト ボックス 1">
          <a:extLst>
            <a:ext uri="{FF2B5EF4-FFF2-40B4-BE49-F238E27FC236}">
              <a16:creationId xmlns:a16="http://schemas.microsoft.com/office/drawing/2014/main" id="{00000000-0008-0000-0400-00000A000000}"/>
            </a:ext>
          </a:extLst>
        </xdr:cNvPr>
        <xdr:cNvSpPr txBox="1"/>
      </xdr:nvSpPr>
      <xdr:spPr>
        <a:xfrm>
          <a:off x="9761220" y="22418040"/>
          <a:ext cx="5674995" cy="3307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p>
        <a:p>
          <a:r>
            <a:rPr kumimoji="1" lang="ja-JP" altLang="en-US" sz="900" b="1">
              <a:latin typeface="BIZ UDPゴシック" panose="020B0400000000000000" pitchFamily="50" charset="-128"/>
              <a:ea typeface="BIZ UDPゴシック" panose="020B0400000000000000" pitchFamily="50" charset="-128"/>
            </a:rPr>
            <a:t>（第一面関係）</a:t>
          </a:r>
        </a:p>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1. </a:t>
          </a:r>
          <a:r>
            <a:rPr kumimoji="1" lang="ja-JP" altLang="en-US" sz="900" b="1">
              <a:latin typeface="BIZ UDPゴシック" panose="020B0400000000000000" pitchFamily="50" charset="-128"/>
              <a:ea typeface="BIZ UDPゴシック" panose="020B0400000000000000" pitchFamily="50" charset="-128"/>
            </a:rPr>
            <a:t>この様式において使用する用語は、特別の定めのある場合を除くほか、建築物エネルギー消費性能基準等を</a:t>
          </a:r>
        </a:p>
        <a:p>
          <a:r>
            <a:rPr kumimoji="1" lang="ja-JP" altLang="en-US" sz="900" b="1">
              <a:latin typeface="BIZ UDPゴシック" panose="020B0400000000000000" pitchFamily="50" charset="-128"/>
              <a:ea typeface="BIZ UDPゴシック" panose="020B0400000000000000" pitchFamily="50" charset="-128"/>
            </a:rPr>
            <a:t>　　定める省令（平成</a:t>
          </a:r>
          <a:r>
            <a:rPr kumimoji="1" lang="en-US" altLang="ja-JP" sz="900" b="1">
              <a:latin typeface="BIZ UDPゴシック" panose="020B0400000000000000" pitchFamily="50" charset="-128"/>
              <a:ea typeface="BIZ UDPゴシック" panose="020B0400000000000000" pitchFamily="50" charset="-128"/>
            </a:rPr>
            <a:t>28</a:t>
          </a:r>
          <a:r>
            <a:rPr kumimoji="1" lang="ja-JP" altLang="en-US" sz="900" b="1">
              <a:latin typeface="BIZ UDPゴシック" panose="020B0400000000000000" pitchFamily="50" charset="-128"/>
              <a:ea typeface="BIZ UDPゴシック" panose="020B0400000000000000" pitchFamily="50" charset="-128"/>
            </a:rPr>
            <a:t>年経済産業省令・国土交通省令第</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号。この様式において「基準省令」という。）及びび建築物のエネルギー消費性能の向上の一層の促進その他の建築物の低炭素化の促進のために誘導すべき基準（平成</a:t>
          </a:r>
          <a:r>
            <a:rPr kumimoji="1" lang="en-US" altLang="ja-JP" sz="900" b="1">
              <a:latin typeface="BIZ UDPゴシック" panose="020B0400000000000000" pitchFamily="50" charset="-128"/>
              <a:ea typeface="BIZ UDPゴシック" panose="020B0400000000000000" pitchFamily="50" charset="-128"/>
            </a:rPr>
            <a:t>24</a:t>
          </a:r>
          <a:r>
            <a:rPr kumimoji="1" lang="ja-JP" altLang="en-US" sz="900" b="1">
              <a:latin typeface="BIZ UDPゴシック" panose="020B0400000000000000" pitchFamily="50" charset="-128"/>
              <a:ea typeface="BIZ UDPゴシック" panose="020B0400000000000000" pitchFamily="50" charset="-128"/>
            </a:rPr>
            <a:t>年経済産業省・国土交通省・環境省告示第</a:t>
          </a:r>
          <a:r>
            <a:rPr kumimoji="1" lang="en-US" altLang="ja-JP" sz="900" b="1">
              <a:latin typeface="BIZ UDPゴシック" panose="020B0400000000000000" pitchFamily="50" charset="-128"/>
              <a:ea typeface="BIZ UDPゴシック" panose="020B0400000000000000" pitchFamily="50" charset="-128"/>
            </a:rPr>
            <a:t>119</a:t>
          </a:r>
          <a:r>
            <a:rPr kumimoji="1" lang="ja-JP" altLang="en-US" sz="900" b="1">
              <a:latin typeface="BIZ UDPゴシック" panose="020B0400000000000000" pitchFamily="50" charset="-128"/>
              <a:ea typeface="BIZ UDPゴシック" panose="020B0400000000000000" pitchFamily="50" charset="-128"/>
            </a:rPr>
            <a:t>号。この様式において「建築物の低炭素化誘導基準」という。）において使用する用語の例によります。</a:t>
          </a:r>
          <a:endParaRPr kumimoji="1" lang="en-US" altLang="ja-JP" sz="900" b="1">
            <a:latin typeface="BIZ UDPゴシック" panose="020B0400000000000000" pitchFamily="50" charset="-128"/>
            <a:ea typeface="BIZ UDPゴシック" panose="020B0400000000000000" pitchFamily="50" charset="-128"/>
          </a:endParaRP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2. </a:t>
          </a:r>
          <a:r>
            <a:rPr kumimoji="1" lang="ja-JP" altLang="en-US" sz="900" b="1">
              <a:latin typeface="BIZ UDPゴシック" panose="020B0400000000000000" pitchFamily="50" charset="-128"/>
              <a:ea typeface="BIZ UDPゴシック" panose="020B0400000000000000" pitchFamily="50" charset="-128"/>
            </a:rPr>
            <a:t>この様式において、次に掲げる用語の意義は、それぞれ次のとおりとします。</a:t>
          </a:r>
        </a:p>
        <a:p>
          <a:r>
            <a:rPr kumimoji="1" lang="ja-JP" altLang="en-US" sz="900" b="1">
              <a:latin typeface="BIZ UDPゴシック" panose="020B0400000000000000" pitchFamily="50" charset="-128"/>
              <a:ea typeface="BIZ UDPゴシック" panose="020B0400000000000000" pitchFamily="50" charset="-128"/>
            </a:rPr>
            <a:t>　　　　 ①一戸建ての住宅　一棟の建築物からなる一戸の住宅</a:t>
          </a:r>
        </a:p>
        <a:p>
          <a:r>
            <a:rPr kumimoji="1" lang="ja-JP" altLang="en-US" sz="900" b="1">
              <a:latin typeface="BIZ UDPゴシック" panose="020B0400000000000000" pitchFamily="50" charset="-128"/>
              <a:ea typeface="BIZ UDPゴシック" panose="020B0400000000000000" pitchFamily="50" charset="-128"/>
            </a:rPr>
            <a:t>　　　　 ②共同住宅等　共同住宅、長屋その他の一戸建ての住宅以外の住宅</a:t>
          </a:r>
        </a:p>
        <a:p>
          <a:r>
            <a:rPr kumimoji="1" lang="ja-JP" altLang="en-US" sz="900" b="1">
              <a:latin typeface="BIZ UDPゴシック" panose="020B0400000000000000" pitchFamily="50" charset="-128"/>
              <a:ea typeface="BIZ UDPゴシック" panose="020B0400000000000000" pitchFamily="50" charset="-128"/>
            </a:rPr>
            <a:t>　　　　 ③非住宅建築物　基準省令第１条第１項第１号に規定する非住宅建築物</a:t>
          </a:r>
        </a:p>
        <a:p>
          <a:r>
            <a:rPr kumimoji="1" lang="ja-JP" altLang="en-US" sz="900" b="1">
              <a:latin typeface="BIZ UDPゴシック" panose="020B0400000000000000" pitchFamily="50" charset="-128"/>
              <a:ea typeface="BIZ UDPゴシック" panose="020B0400000000000000" pitchFamily="50" charset="-128"/>
            </a:rPr>
            <a:t>　　　　 ④複合建築物　基準省令第１条第１項第１号に規定する複合建築物</a:t>
          </a:r>
        </a:p>
        <a:p>
          <a:r>
            <a:rPr kumimoji="1" lang="ja-JP" altLang="en-US" sz="900" b="1">
              <a:latin typeface="BIZ UDPゴシック" panose="020B0400000000000000" pitchFamily="50" charset="-128"/>
              <a:ea typeface="BIZ UDPゴシック" panose="020B0400000000000000" pitchFamily="50" charset="-128"/>
            </a:rPr>
            <a:t>　　　　 ⑤ 施行日以後認定申請建築物　建築物エネルギー消費性能基準等を定める省令の一部を改正する省令</a:t>
          </a:r>
        </a:p>
        <a:p>
          <a:r>
            <a:rPr kumimoji="1" lang="ja-JP" altLang="en-US" sz="900" b="1">
              <a:latin typeface="BIZ UDPゴシック" panose="020B0400000000000000" pitchFamily="50" charset="-128"/>
              <a:ea typeface="BIZ UDPゴシック" panose="020B0400000000000000" pitchFamily="50" charset="-128"/>
            </a:rPr>
            <a:t>　　　　　　（令和</a:t>
          </a:r>
          <a:r>
            <a:rPr kumimoji="1" lang="en-US" altLang="ja-JP" sz="900" b="1">
              <a:latin typeface="BIZ UDPゴシック" panose="020B0400000000000000" pitchFamily="50" charset="-128"/>
              <a:ea typeface="BIZ UDPゴシック" panose="020B0400000000000000" pitchFamily="50" charset="-128"/>
            </a:rPr>
            <a:t>4</a:t>
          </a:r>
          <a:r>
            <a:rPr kumimoji="1" lang="ja-JP" altLang="en-US" sz="900" b="1">
              <a:latin typeface="BIZ UDPゴシック" panose="020B0400000000000000" pitchFamily="50" charset="-128"/>
              <a:ea typeface="BIZ UDPゴシック" panose="020B0400000000000000" pitchFamily="50" charset="-128"/>
            </a:rPr>
            <a:t>年経済産業省令・国土交通省令第</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号。この様式において「令和</a:t>
          </a:r>
          <a:r>
            <a:rPr kumimoji="1" lang="en-US" altLang="ja-JP" sz="900" b="1">
              <a:latin typeface="BIZ UDPゴシック" panose="020B0400000000000000" pitchFamily="50" charset="-128"/>
              <a:ea typeface="BIZ UDPゴシック" panose="020B0400000000000000" pitchFamily="50" charset="-128"/>
            </a:rPr>
            <a:t>4</a:t>
          </a:r>
          <a:r>
            <a:rPr kumimoji="1" lang="ja-JP" altLang="en-US" sz="900" b="1">
              <a:latin typeface="BIZ UDPゴシック" panose="020B0400000000000000" pitchFamily="50" charset="-128"/>
              <a:ea typeface="BIZ UDPゴシック" panose="020B0400000000000000" pitchFamily="50" charset="-128"/>
            </a:rPr>
            <a:t>年改正基準省令」という。）附</a:t>
          </a:r>
        </a:p>
        <a:p>
          <a:r>
            <a:rPr kumimoji="1" lang="ja-JP" altLang="en-US" sz="900" b="1">
              <a:latin typeface="BIZ UDPゴシック" panose="020B0400000000000000" pitchFamily="50" charset="-128"/>
              <a:ea typeface="BIZ UDPゴシック" panose="020B0400000000000000" pitchFamily="50" charset="-128"/>
            </a:rPr>
            <a:t>　　　　　　　則第</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項に規定する施行日以後認定申請建築物</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3. </a:t>
          </a:r>
          <a:r>
            <a:rPr kumimoji="1" lang="ja-JP" altLang="en-US" sz="900" b="1">
              <a:latin typeface="BIZ UDPゴシック" panose="020B0400000000000000" pitchFamily="50" charset="-128"/>
              <a:ea typeface="BIZ UDPゴシック" panose="020B0400000000000000" pitchFamily="50" charset="-128"/>
            </a:rPr>
            <a:t>申請者が法人である場合には、代表者の氏名を併せて記載してください。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4. 【</a:t>
          </a:r>
          <a:r>
            <a:rPr kumimoji="1" lang="ja-JP" altLang="en-US" sz="900" b="1">
              <a:latin typeface="BIZ UDPゴシック" panose="020B0400000000000000" pitchFamily="50" charset="-128"/>
              <a:ea typeface="BIZ UDPゴシック" panose="020B0400000000000000" pitchFamily="50" charset="-128"/>
            </a:rPr>
            <a:t>申請の対象とする範囲</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の欄は、一戸建ての住宅、非住宅建築物又は共同住宅等若しくは複合建築物の全</a:t>
          </a:r>
        </a:p>
        <a:p>
          <a:r>
            <a:rPr kumimoji="1" lang="ja-JP" altLang="en-US" sz="900" b="1">
              <a:latin typeface="BIZ UDPゴシック" panose="020B0400000000000000" pitchFamily="50" charset="-128"/>
              <a:ea typeface="BIZ UDPゴシック" panose="020B0400000000000000" pitchFamily="50" charset="-128"/>
            </a:rPr>
            <a:t>　　体に係る申請の場合には「建築物全体」に、複合建築物の非住宅部分のみに係る申請の場合には「複合建築</a:t>
          </a:r>
        </a:p>
        <a:p>
          <a:r>
            <a:rPr kumimoji="1" lang="ja-JP" altLang="en-US" sz="900" b="1">
              <a:latin typeface="BIZ UDPゴシック" panose="020B0400000000000000" pitchFamily="50" charset="-128"/>
              <a:ea typeface="BIZ UDPゴシック" panose="020B0400000000000000" pitchFamily="50" charset="-128"/>
            </a:rPr>
            <a:t>　　物の非住宅部分」に、複合建築物の住宅部分のみに係る申請の場合には「複合建築物の住宅部分」に、「レ」</a:t>
          </a:r>
        </a:p>
        <a:p>
          <a:r>
            <a:rPr kumimoji="1" lang="ja-JP" altLang="en-US" sz="900" b="1">
              <a:latin typeface="BIZ UDPゴシック" panose="020B0400000000000000" pitchFamily="50" charset="-128"/>
              <a:ea typeface="BIZ UDPゴシック" panose="020B0400000000000000" pitchFamily="50" charset="-128"/>
            </a:rPr>
            <a:t>　　マークを入れてください。 </a:t>
          </a:r>
        </a:p>
      </xdr:txBody>
    </xdr:sp>
    <xdr:clientData fPrintsWithSheet="0"/>
  </xdr:twoCellAnchor>
  <xdr:twoCellAnchor>
    <xdr:from>
      <xdr:col>37</xdr:col>
      <xdr:colOff>6350</xdr:colOff>
      <xdr:row>201</xdr:row>
      <xdr:rowOff>1</xdr:rowOff>
    </xdr:from>
    <xdr:to>
      <xdr:col>65</xdr:col>
      <xdr:colOff>73168</xdr:colOff>
      <xdr:row>252</xdr:row>
      <xdr:rowOff>57150</xdr:rowOff>
    </xdr:to>
    <xdr:sp macro="" textlink="">
      <xdr:nvSpPr>
        <xdr:cNvPr id="13" name="テキスト ボックス 1">
          <a:extLst>
            <a:ext uri="{FF2B5EF4-FFF2-40B4-BE49-F238E27FC236}">
              <a16:creationId xmlns:a16="http://schemas.microsoft.com/office/drawing/2014/main" id="{00000000-0008-0000-0400-00000D000000}"/>
            </a:ext>
          </a:extLst>
        </xdr:cNvPr>
        <xdr:cNvSpPr txBox="1"/>
      </xdr:nvSpPr>
      <xdr:spPr>
        <a:xfrm>
          <a:off x="6115050" y="38011101"/>
          <a:ext cx="5756418" cy="11595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p>
        <a:p>
          <a:r>
            <a:rPr kumimoji="1" lang="ja-JP" altLang="en-US" sz="900" b="1">
              <a:latin typeface="BIZ UDPゴシック" panose="020B0400000000000000" pitchFamily="50" charset="-128"/>
              <a:ea typeface="BIZ UDPゴシック" panose="020B0400000000000000" pitchFamily="50" charset="-128"/>
            </a:rPr>
            <a:t>（第三面関係）</a:t>
          </a:r>
        </a:p>
        <a:p>
          <a:r>
            <a:rPr kumimoji="1" lang="ja-JP" altLang="en-US" sz="900" b="1">
              <a:latin typeface="BIZ UDPゴシック" panose="020B0400000000000000" pitchFamily="50" charset="-128"/>
              <a:ea typeface="BIZ UDPゴシック" panose="020B0400000000000000" pitchFamily="50" charset="-128"/>
            </a:rPr>
            <a:t>（注意）</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市街化区域等</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の欄は、新築等をしようとする建築物の敷地が存する区域が該当するチェックボック</a:t>
          </a:r>
        </a:p>
        <a:p>
          <a:r>
            <a:rPr kumimoji="1" lang="ja-JP" altLang="en-US" sz="900" b="1">
              <a:latin typeface="BIZ UDPゴシック" panose="020B0400000000000000" pitchFamily="50" charset="-128"/>
              <a:ea typeface="BIZ UDPゴシック" panose="020B0400000000000000" pitchFamily="50" charset="-128"/>
            </a:rPr>
            <a:t>　　スに「レ」マークを入れてください。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a:t>
          </a:r>
          <a:r>
            <a:rPr kumimoji="1" lang="en-US" altLang="ja-JP" sz="900" b="1">
              <a:latin typeface="BIZ UDPゴシック" panose="020B0400000000000000" pitchFamily="50" charset="-128"/>
              <a:ea typeface="BIZ UDPゴシック" panose="020B0400000000000000" pitchFamily="50" charset="-128"/>
            </a:rPr>
            <a:t>【7.</a:t>
          </a:r>
          <a:r>
            <a:rPr kumimoji="1" lang="ja-JP" altLang="en-US" sz="900" b="1">
              <a:latin typeface="BIZ UDPゴシック" panose="020B0400000000000000" pitchFamily="50" charset="-128"/>
              <a:ea typeface="BIZ UDPゴシック" panose="020B0400000000000000" pitchFamily="50" charset="-128"/>
            </a:rPr>
            <a:t>建築物の用途</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及び</a:t>
          </a:r>
          <a:r>
            <a:rPr kumimoji="1" lang="en-US" altLang="ja-JP" sz="900" b="1">
              <a:latin typeface="BIZ UDPゴシック" panose="020B0400000000000000" pitchFamily="50" charset="-128"/>
              <a:ea typeface="BIZ UDPゴシック" panose="020B0400000000000000" pitchFamily="50" charset="-128"/>
            </a:rPr>
            <a:t>【9.</a:t>
          </a:r>
          <a:r>
            <a:rPr kumimoji="1" lang="ja-JP" altLang="en-US" sz="900" b="1">
              <a:latin typeface="BIZ UDPゴシック" panose="020B0400000000000000" pitchFamily="50" charset="-128"/>
              <a:ea typeface="BIZ UDPゴシック" panose="020B0400000000000000" pitchFamily="50" charset="-128"/>
            </a:rPr>
            <a:t>工事種別</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の欄は、該当するチェックボックスに「レ」 マークを入れてください。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3.【8.</a:t>
          </a:r>
          <a:r>
            <a:rPr kumimoji="1" lang="ja-JP" altLang="en-US" sz="900" b="1">
              <a:latin typeface="BIZ UDPゴシック" panose="020B0400000000000000" pitchFamily="50" charset="-128"/>
              <a:ea typeface="BIZ UDPゴシック" panose="020B0400000000000000" pitchFamily="50" charset="-128"/>
            </a:rPr>
            <a:t>建築物の住戸の数</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a:t>
          </a:r>
          <a:r>
            <a:rPr kumimoji="1" lang="en-US" altLang="ja-JP" sz="900" b="1">
              <a:latin typeface="BIZ UDPゴシック" panose="020B0400000000000000" pitchFamily="50" charset="-128"/>
              <a:ea typeface="BIZ UDPゴシック" panose="020B0400000000000000" pitchFamily="50" charset="-128"/>
            </a:rPr>
            <a:t>【7.</a:t>
          </a:r>
          <a:r>
            <a:rPr kumimoji="1" lang="ja-JP" altLang="en-US" sz="900" b="1">
              <a:latin typeface="BIZ UDPゴシック" panose="020B0400000000000000" pitchFamily="50" charset="-128"/>
              <a:ea typeface="BIZ UDPゴシック" panose="020B0400000000000000" pitchFamily="50" charset="-128"/>
            </a:rPr>
            <a:t>建築物の用途</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で「共同住宅等」又は「複合建築物」を選んだ場合のみ</a:t>
          </a:r>
        </a:p>
        <a:p>
          <a:r>
            <a:rPr kumimoji="1" lang="ja-JP" altLang="en-US" sz="900" b="1">
              <a:latin typeface="BIZ UDPゴシック" panose="020B0400000000000000" pitchFamily="50" charset="-128"/>
              <a:ea typeface="BIZ UDPゴシック" panose="020B0400000000000000" pitchFamily="50" charset="-128"/>
            </a:rPr>
            <a:t>　　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4.【12.</a:t>
          </a:r>
          <a:r>
            <a:rPr kumimoji="1" lang="ja-JP" altLang="en-US" sz="900" b="1">
              <a:latin typeface="BIZ UDPゴシック" panose="020B0400000000000000" pitchFamily="50" charset="-128"/>
              <a:ea typeface="BIZ UDPゴシック" panose="020B0400000000000000" pitchFamily="50" charset="-128"/>
            </a:rPr>
            <a:t>該当する地域区分</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の欄は、建築物の低炭素化誘導基準において定めるところにより該当する地域</a:t>
          </a:r>
        </a:p>
        <a:p>
          <a:r>
            <a:rPr kumimoji="1" lang="ja-JP" altLang="en-US" sz="900" b="1">
              <a:latin typeface="BIZ UDPゴシック" panose="020B0400000000000000" pitchFamily="50" charset="-128"/>
              <a:ea typeface="BIZ UDPゴシック" panose="020B0400000000000000" pitchFamily="50" charset="-128"/>
            </a:rPr>
            <a:t>　　区分を記載してください。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5.【</a:t>
          </a:r>
          <a:r>
            <a:rPr kumimoji="1" lang="ja-JP" altLang="en-US" sz="900" b="1">
              <a:latin typeface="BIZ UDPゴシック" panose="020B0400000000000000" pitchFamily="50" charset="-128"/>
              <a:ea typeface="BIZ UDPゴシック" panose="020B0400000000000000" pitchFamily="50" charset="-128"/>
            </a:rPr>
            <a:t>１３．非住宅部分の床面積</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の欄は、第三面の</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９．工事種別</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の欄の工事種別に応じ、非住宅部分の床面積</a:t>
          </a:r>
        </a:p>
        <a:p>
          <a:r>
            <a:rPr kumimoji="1" lang="ja-JP" altLang="en-US" sz="900" b="1">
              <a:latin typeface="BIZ UDPゴシック" panose="020B0400000000000000" pitchFamily="50" charset="-128"/>
              <a:ea typeface="BIZ UDPゴシック" panose="020B0400000000000000" pitchFamily="50" charset="-128"/>
            </a:rPr>
            <a:t>　　を記載して下さい。増築又は改築の場合は、延べ面積を併せて記載して下さい。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6.【</a:t>
          </a:r>
          <a:r>
            <a:rPr kumimoji="1" lang="ja-JP" altLang="en-US" sz="900" b="1">
              <a:latin typeface="BIZ UDPゴシック" panose="020B0400000000000000" pitchFamily="50" charset="-128"/>
              <a:ea typeface="BIZ UDPゴシック" panose="020B0400000000000000" pitchFamily="50" charset="-128"/>
            </a:rPr>
            <a:t>１３．非住宅部分の床面積</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及び</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１４．住宅部分の床面積</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の欄において、「床面積」は、それぞれ、単に非住宅</a:t>
          </a:r>
        </a:p>
        <a:p>
          <a:r>
            <a:rPr kumimoji="1" lang="ja-JP" altLang="en-US" sz="900" b="1">
              <a:latin typeface="BIZ UDPゴシック" panose="020B0400000000000000" pitchFamily="50" charset="-128"/>
              <a:ea typeface="BIZ UDPゴシック" panose="020B0400000000000000" pitchFamily="50" charset="-128"/>
            </a:rPr>
            <a:t>　　部分の床面積及び住宅部分の床面積をいい、「解放部分を除いた部分の床面積」は、建築物のエネルギー</a:t>
          </a:r>
        </a:p>
        <a:p>
          <a:r>
            <a:rPr kumimoji="1" lang="ja-JP" altLang="en-US" sz="900" b="1">
              <a:latin typeface="BIZ UDPゴシック" panose="020B0400000000000000" pitchFamily="50" charset="-128"/>
              <a:ea typeface="BIZ UDPゴシック" panose="020B0400000000000000" pitchFamily="50" charset="-128"/>
            </a:rPr>
            <a:t>　　消費性能の向上に関する法律施行令（平成２８年政令第８号）第４条第１項に規定する床面積をいいます。</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7.【</a:t>
          </a:r>
          <a:r>
            <a:rPr kumimoji="1" lang="ja-JP" altLang="en-US" sz="900" b="1">
              <a:latin typeface="BIZ UDPゴシック" panose="020B0400000000000000" pitchFamily="50" charset="-128"/>
              <a:ea typeface="BIZ UDPゴシック" panose="020B0400000000000000" pitchFamily="50" charset="-128"/>
            </a:rPr>
            <a:t>１４．住宅部分の床面積</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の欄において、「開放部分及び共用部分を除いた部分の床面積」は、住宅部分の</a:t>
          </a:r>
        </a:p>
        <a:p>
          <a:r>
            <a:rPr kumimoji="1" lang="ja-JP" altLang="en-US" sz="900" b="1">
              <a:latin typeface="BIZ UDPゴシック" panose="020B0400000000000000" pitchFamily="50" charset="-128"/>
              <a:ea typeface="BIZ UDPゴシック" panose="020B0400000000000000" pitchFamily="50" charset="-128"/>
            </a:rPr>
            <a:t>　　床面積のうち「開放部分を除いた部分の床面積」から共用部分の床面積を除いた部分の面積をいいます。</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8.【15.</a:t>
          </a:r>
          <a:r>
            <a:rPr kumimoji="1" lang="ja-JP" altLang="en-US" sz="900" b="1">
              <a:latin typeface="BIZ UDPゴシック" panose="020B0400000000000000" pitchFamily="50" charset="-128"/>
              <a:ea typeface="BIZ UDPゴシック" panose="020B0400000000000000" pitchFamily="50" charset="-128"/>
            </a:rPr>
            <a:t>建築物全体のエネルギーの使用の効率性</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７．建築物の用途</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の欄において選択した用途に</a:t>
          </a:r>
        </a:p>
        <a:p>
          <a:r>
            <a:rPr kumimoji="1" lang="ja-JP" altLang="en-US" sz="900" b="1">
              <a:latin typeface="BIZ UDPゴシック" panose="020B0400000000000000" pitchFamily="50" charset="-128"/>
              <a:ea typeface="BIZ UDPゴシック" panose="020B0400000000000000" pitchFamily="50" charset="-128"/>
            </a:rPr>
            <a:t>　　応じて、イからニまでのいずれかについて、以下の内容に従って記載してください。なお、イからニまでの</a:t>
          </a:r>
        </a:p>
        <a:p>
          <a:r>
            <a:rPr kumimoji="1" lang="ja-JP" altLang="en-US" sz="900" b="1">
              <a:latin typeface="BIZ UDPゴシック" panose="020B0400000000000000" pitchFamily="50" charset="-128"/>
              <a:ea typeface="BIZ UDPゴシック" panose="020B0400000000000000" pitchFamily="50" charset="-128"/>
            </a:rPr>
            <a:t>　　事項のうち、記載しないものについては削除して構いません。</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（外壁、窓等を通しての熱の損失の防止に関する事項）及び（一次エネルギー消費量に関する事項）の</a:t>
          </a:r>
        </a:p>
        <a:p>
          <a:r>
            <a:rPr kumimoji="1" lang="ja-JP" altLang="en-US" sz="900" b="1">
              <a:latin typeface="BIZ UDPゴシック" panose="020B0400000000000000" pitchFamily="50" charset="-128"/>
              <a:ea typeface="BIZ UDPゴシック" panose="020B0400000000000000" pitchFamily="50" charset="-128"/>
            </a:rPr>
            <a:t>　　　　それぞれについて、該当するチェックボックスに「レ」マークを入れた上で記載してください。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「年間熱負荷係数」については、基準値 （基準省令別表第１に掲げる数値をいう。）と併せて記載して</a:t>
          </a:r>
        </a:p>
        <a:p>
          <a:r>
            <a:rPr kumimoji="1" lang="ja-JP" altLang="en-US" sz="900" b="1">
              <a:latin typeface="BIZ UDPゴシック" panose="020B0400000000000000" pitchFamily="50" charset="-128"/>
              <a:ea typeface="BIZ UDPゴシック" panose="020B0400000000000000" pitchFamily="50" charset="-128"/>
            </a:rPr>
            <a:t>　　　　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(3)</a:t>
          </a:r>
          <a:r>
            <a:rPr kumimoji="1" lang="ja-JP" altLang="en-US" sz="900" b="1">
              <a:latin typeface="BIZ UDPゴシック" panose="020B0400000000000000" pitchFamily="50" charset="-128"/>
              <a:ea typeface="BIZ UDPゴシック" panose="020B0400000000000000" pitchFamily="50" charset="-128"/>
            </a:rPr>
            <a:t>「外皮平均熱貫流率」及び「冷房期の平均日射熱取得率」については、それぞれの基準値（基準省令第</a:t>
          </a:r>
          <a:r>
            <a:rPr kumimoji="1" lang="en-US" altLang="ja-JP" sz="900" b="1">
              <a:latin typeface="BIZ UDPゴシック" panose="020B0400000000000000" pitchFamily="50" charset="-128"/>
              <a:ea typeface="BIZ UDPゴシック" panose="020B0400000000000000" pitchFamily="50" charset="-128"/>
            </a:rPr>
            <a:t>10</a:t>
          </a:r>
        </a:p>
        <a:p>
          <a:r>
            <a:rPr kumimoji="1" lang="ja-JP" altLang="en-US" sz="900" b="1">
              <a:latin typeface="BIZ UDPゴシック" panose="020B0400000000000000" pitchFamily="50" charset="-128"/>
              <a:ea typeface="BIZ UDPゴシック" panose="020B0400000000000000" pitchFamily="50" charset="-128"/>
            </a:rPr>
            <a:t>　　　　条第２号イ</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の表に掲げる数値をいう。）と併せて記載してください。</a:t>
          </a:r>
        </a:p>
        <a:p>
          <a:r>
            <a:rPr kumimoji="1" lang="ja-JP" altLang="en-US" sz="900" b="1">
              <a:latin typeface="BIZ UDPゴシック" panose="020B0400000000000000" pitchFamily="50" charset="-128"/>
              <a:ea typeface="BIZ UDPゴシック" panose="020B0400000000000000" pitchFamily="50" charset="-128"/>
            </a:rPr>
            <a:t>　　（４）「基準省令第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条第２号イ</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の基準」又は「基準省令第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条第２号ロ</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の基準」を用いる場合は、</a:t>
          </a:r>
        </a:p>
        <a:p>
          <a:r>
            <a:rPr kumimoji="1" lang="ja-JP" altLang="en-US" sz="900" b="1">
              <a:latin typeface="BIZ UDPゴシック" panose="020B0400000000000000" pitchFamily="50" charset="-128"/>
              <a:ea typeface="BIZ UDPゴシック" panose="020B0400000000000000" pitchFamily="50" charset="-128"/>
            </a:rPr>
            <a:t>　　　　別紙に詳細を記載してください。また、「基準省令第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条第２号ロ</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の基準」を用いる場合は、共同</a:t>
          </a:r>
        </a:p>
        <a:p>
          <a:r>
            <a:rPr kumimoji="1" lang="ja-JP" altLang="en-US" sz="900" b="1">
              <a:latin typeface="BIZ UDPゴシック" panose="020B0400000000000000" pitchFamily="50" charset="-128"/>
              <a:ea typeface="BIZ UDPゴシック" panose="020B0400000000000000" pitchFamily="50" charset="-128"/>
            </a:rPr>
            <a:t>　　　　住宅等又は複合建築物の住宅部分の共用部分（基準省令第４条第３項第１号の共用部分をいう。）の一次</a:t>
          </a:r>
        </a:p>
        <a:p>
          <a:r>
            <a:rPr kumimoji="1" lang="ja-JP" altLang="en-US" sz="900" b="1">
              <a:latin typeface="BIZ UDPゴシック" panose="020B0400000000000000" pitchFamily="50" charset="-128"/>
              <a:ea typeface="BIZ UDPゴシック" panose="020B0400000000000000" pitchFamily="50" charset="-128"/>
            </a:rPr>
            <a:t>　　　　エネルギー消費量に関する事項は、「基準省令第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条第２号ロ</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の基準」に記載してください。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(5</a:t>
          </a:r>
          <a:r>
            <a:rPr kumimoji="1" lang="ja-JP" altLang="en-US" sz="900" b="1">
              <a:latin typeface="BIZ UDPゴシック" panose="020B0400000000000000" pitchFamily="50" charset="-128"/>
              <a:ea typeface="BIZ UDPゴシック" panose="020B0400000000000000" pitchFamily="50" charset="-128"/>
            </a:rPr>
            <a:t>）この欄において、次に掲げる用語の意義は、それぞれ次のとおりとします。</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ⅰ</a:t>
          </a:r>
          <a:r>
            <a:rPr kumimoji="1" lang="ja-JP" altLang="en-US" sz="900" b="1">
              <a:latin typeface="BIZ UDPゴシック" panose="020B0400000000000000" pitchFamily="50" charset="-128"/>
              <a:ea typeface="BIZ UDPゴシック" panose="020B0400000000000000" pitchFamily="50" charset="-128"/>
            </a:rPr>
            <a:t>）年間熱負荷係数</a:t>
          </a:r>
        </a:p>
        <a:p>
          <a:r>
            <a:rPr kumimoji="1" lang="ja-JP" altLang="en-US" sz="900" b="1">
              <a:latin typeface="BIZ UDPゴシック" panose="020B0400000000000000" pitchFamily="50" charset="-128"/>
              <a:ea typeface="BIZ UDPゴシック" panose="020B0400000000000000" pitchFamily="50" charset="-128"/>
            </a:rPr>
            <a:t>　　　　　　屋内周囲空間の年間熱負荷を屋内周囲空間の床面積の合計で除して得た数値をいいます。</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ⅱ</a:t>
          </a:r>
          <a:r>
            <a:rPr kumimoji="1" lang="ja-JP" altLang="en-US" sz="900" b="1">
              <a:latin typeface="BIZ UDPゴシック" panose="020B0400000000000000" pitchFamily="50" charset="-128"/>
              <a:ea typeface="BIZ UDPゴシック" panose="020B0400000000000000" pitchFamily="50" charset="-128"/>
            </a:rPr>
            <a:t>）ＢＰ</a:t>
          </a:r>
          <a:r>
            <a:rPr kumimoji="1" lang="en-US" altLang="ja-JP" sz="900" b="1">
              <a:latin typeface="BIZ UDPゴシック" panose="020B0400000000000000" pitchFamily="50" charset="-128"/>
              <a:ea typeface="BIZ UDPゴシック" panose="020B0400000000000000" pitchFamily="50" charset="-128"/>
            </a:rPr>
            <a:t>I</a:t>
          </a:r>
        </a:p>
        <a:p>
          <a:r>
            <a:rPr kumimoji="1" lang="ja-JP" altLang="en-US" sz="900" b="1">
              <a:latin typeface="BIZ UDPゴシック" panose="020B0400000000000000" pitchFamily="50" charset="-128"/>
              <a:ea typeface="BIZ UDPゴシック" panose="020B0400000000000000" pitchFamily="50" charset="-128"/>
            </a:rPr>
            <a:t>　　　　　　年間熱負荷係数を基準値で除したものをいいます。「ＢＰＩ」を記載する場合は、小数点第二位未満を</a:t>
          </a:r>
        </a:p>
        <a:p>
          <a:r>
            <a:rPr kumimoji="1" lang="ja-JP" altLang="en-US" sz="900" b="1">
              <a:latin typeface="BIZ UDPゴシック" panose="020B0400000000000000" pitchFamily="50" charset="-128"/>
              <a:ea typeface="BIZ UDPゴシック" panose="020B0400000000000000" pitchFamily="50" charset="-128"/>
            </a:rPr>
            <a:t>　　　　　　切り上げた数値としてください。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ⅲ</a:t>
          </a:r>
          <a:r>
            <a:rPr kumimoji="1" lang="ja-JP" altLang="en-US" sz="900" b="1">
              <a:latin typeface="BIZ UDPゴシック" panose="020B0400000000000000" pitchFamily="50" charset="-128"/>
              <a:ea typeface="BIZ UDPゴシック" panose="020B0400000000000000" pitchFamily="50" charset="-128"/>
            </a:rPr>
            <a:t>）ＢＥＩ</a:t>
          </a:r>
        </a:p>
        <a:p>
          <a:r>
            <a:rPr kumimoji="1" lang="ja-JP" altLang="en-US" sz="900" b="1">
              <a:latin typeface="BIZ UDPゴシック" panose="020B0400000000000000" pitchFamily="50" charset="-128"/>
              <a:ea typeface="BIZ UDPゴシック" panose="020B0400000000000000" pitchFamily="50" charset="-128"/>
            </a:rPr>
            <a:t>　　　　　　設計一次エネルギー消費量 （その他一次エネルギー消費量を除く 。） を基準一次エネルギー消費量 </a:t>
          </a:r>
        </a:p>
        <a:p>
          <a:r>
            <a:rPr kumimoji="1" lang="ja-JP" altLang="en-US" sz="900" b="1">
              <a:latin typeface="BIZ UDPゴシック" panose="020B0400000000000000" pitchFamily="50" charset="-128"/>
              <a:ea typeface="BIZ UDPゴシック" panose="020B0400000000000000" pitchFamily="50" charset="-128"/>
            </a:rPr>
            <a:t>　　　　　（その他一次エネルギー消費量を除く。）で除したものをいいます。「ＢＥＩ」を記載する場合は、小数点</a:t>
          </a:r>
        </a:p>
        <a:p>
          <a:r>
            <a:rPr kumimoji="1" lang="ja-JP" altLang="en-US" sz="900" b="1">
              <a:latin typeface="BIZ UDPゴシック" panose="020B0400000000000000" pitchFamily="50" charset="-128"/>
              <a:ea typeface="BIZ UDPゴシック" panose="020B0400000000000000" pitchFamily="50" charset="-128"/>
            </a:rPr>
            <a:t>　　　　　　第二位未満を切り上げた数値としてください。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ⅳ</a:t>
          </a:r>
          <a:r>
            <a:rPr kumimoji="1" lang="ja-JP" altLang="en-US" sz="900" b="1">
              <a:latin typeface="BIZ UDPゴシック" panose="020B0400000000000000" pitchFamily="50" charset="-128"/>
              <a:ea typeface="BIZ UDPゴシック" panose="020B0400000000000000" pitchFamily="50" charset="-128"/>
            </a:rPr>
            <a:t>）誘導ＢＥＩ</a:t>
          </a:r>
        </a:p>
        <a:p>
          <a:r>
            <a:rPr kumimoji="1" lang="ja-JP" altLang="en-US" sz="900" b="1">
              <a:latin typeface="BIZ UDPゴシック" panose="020B0400000000000000" pitchFamily="50" charset="-128"/>
              <a:ea typeface="BIZ UDPゴシック" panose="020B0400000000000000" pitchFamily="50" charset="-128"/>
            </a:rPr>
            <a:t>　　　　　　誘導設計一次エネルギー消費量（その他一次エネルギ消費量を除く。）を基準一次エネルギー消費</a:t>
          </a:r>
        </a:p>
        <a:p>
          <a:r>
            <a:rPr kumimoji="1" lang="ja-JP" altLang="en-US" sz="900" b="1">
              <a:latin typeface="BIZ UDPゴシック" panose="020B0400000000000000" pitchFamily="50" charset="-128"/>
              <a:ea typeface="BIZ UDPゴシック" panose="020B0400000000000000" pitchFamily="50" charset="-128"/>
            </a:rPr>
            <a:t>　　　　　　量（その他一次エネルギー消費量を除く。）で除したものをいいます。「誘導ＢＥＩ」を記載する場合は、</a:t>
          </a:r>
        </a:p>
        <a:p>
          <a:r>
            <a:rPr kumimoji="1" lang="ja-JP" altLang="en-US" sz="900" b="1">
              <a:latin typeface="BIZ UDPゴシック" panose="020B0400000000000000" pitchFamily="50" charset="-128"/>
              <a:ea typeface="BIZ UDPゴシック" panose="020B0400000000000000" pitchFamily="50" charset="-128"/>
            </a:rPr>
            <a:t>　　　　　　小数点第二位未満を切り上げた数値としてください。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ⅴ</a:t>
          </a:r>
          <a:r>
            <a:rPr kumimoji="1" lang="ja-JP" altLang="en-US" sz="900" b="1">
              <a:latin typeface="BIZ UDPゴシック" panose="020B0400000000000000" pitchFamily="50" charset="-128"/>
              <a:ea typeface="BIZ UDPゴシック" panose="020B0400000000000000" pitchFamily="50" charset="-128"/>
            </a:rPr>
            <a:t>）誘導ＢＥＩの基準値</a:t>
          </a:r>
        </a:p>
        <a:p>
          <a:r>
            <a:rPr kumimoji="1" lang="ja-JP" altLang="en-US" sz="900" b="1">
              <a:latin typeface="BIZ UDPゴシック" panose="020B0400000000000000" pitchFamily="50" charset="-128"/>
              <a:ea typeface="BIZ UDPゴシック" panose="020B0400000000000000" pitchFamily="50" charset="-128"/>
            </a:rPr>
            <a:t>　　　　　　誘導基準一次エネルギー消費量（その他一次エネルギー消費量を除く。）を基準一次エネルギー消費</a:t>
          </a:r>
        </a:p>
        <a:p>
          <a:r>
            <a:rPr kumimoji="1" lang="ja-JP" altLang="en-US" sz="900" b="1">
              <a:latin typeface="BIZ UDPゴシック" panose="020B0400000000000000" pitchFamily="50" charset="-128"/>
              <a:ea typeface="BIZ UDPゴシック" panose="020B0400000000000000" pitchFamily="50" charset="-128"/>
            </a:rPr>
            <a:t>　　　　　　量（その他一次エネルギー消費量を除く。）で除したものをいいます。なお、非住宅部分を二以上の</a:t>
          </a:r>
        </a:p>
        <a:p>
          <a:r>
            <a:rPr kumimoji="1" lang="ja-JP" altLang="en-US" sz="900" b="1">
              <a:latin typeface="BIZ UDPゴシック" panose="020B0400000000000000" pitchFamily="50" charset="-128"/>
              <a:ea typeface="BIZ UDPゴシック" panose="020B0400000000000000" pitchFamily="50" charset="-128"/>
            </a:rPr>
            <a:t>　　　　　　用途に供する場合にあっては、用途ごとに算出した誘導基準一次エネルギー消費量（その他一次エネ</a:t>
          </a:r>
        </a:p>
        <a:p>
          <a:r>
            <a:rPr kumimoji="1" lang="ja-JP" altLang="en-US" sz="900" b="1">
              <a:latin typeface="BIZ UDPゴシック" panose="020B0400000000000000" pitchFamily="50" charset="-128"/>
              <a:ea typeface="BIZ UDPゴシック" panose="020B0400000000000000" pitchFamily="50" charset="-128"/>
            </a:rPr>
            <a:t>　　　　　　ルギー消費量を除く。）の合計を、用途ごとに算出した基準一次エネルギー消費量（その他一次エネル</a:t>
          </a:r>
        </a:p>
        <a:p>
          <a:r>
            <a:rPr kumimoji="1" lang="ja-JP" altLang="en-US" sz="900" b="1">
              <a:latin typeface="BIZ UDPゴシック" panose="020B0400000000000000" pitchFamily="50" charset="-128"/>
              <a:ea typeface="BIZ UDPゴシック" panose="020B0400000000000000" pitchFamily="50" charset="-128"/>
            </a:rPr>
            <a:t>　　　　　　ギー消費量を除く。）の合計で除したものをいいます。「誘導ＢＥＩの基準値」を記載する場合は、小数</a:t>
          </a:r>
        </a:p>
        <a:p>
          <a:r>
            <a:rPr kumimoji="1" lang="ja-JP" altLang="en-US" sz="900" b="1">
              <a:latin typeface="BIZ UDPゴシック" panose="020B0400000000000000" pitchFamily="50" charset="-128"/>
              <a:ea typeface="BIZ UDPゴシック" panose="020B0400000000000000" pitchFamily="50" charset="-128"/>
            </a:rPr>
            <a:t>　　　　　　点第二位未満を切り上げた数値としてください。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６）施行日以後認定申請建築物の増築 、改築又は修繕等をする場合については、以下の内容に従って記</a:t>
          </a:r>
        </a:p>
        <a:p>
          <a:r>
            <a:rPr kumimoji="1" lang="ja-JP" altLang="en-US" sz="900" b="1">
              <a:latin typeface="BIZ UDPゴシック" panose="020B0400000000000000" pitchFamily="50" charset="-128"/>
              <a:ea typeface="BIZ UDPゴシック" panose="020B0400000000000000" pitchFamily="50" charset="-128"/>
            </a:rPr>
            <a:t>　　　　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i</a:t>
          </a:r>
          <a:r>
            <a:rPr kumimoji="1" lang="ja-JP" altLang="en-US" sz="900" b="1">
              <a:latin typeface="BIZ UDPゴシック" panose="020B0400000000000000" pitchFamily="50" charset="-128"/>
              <a:ea typeface="BIZ UDPゴシック" panose="020B0400000000000000" pitchFamily="50" charset="-128"/>
            </a:rPr>
            <a:t>　）非住宅建築物及び複合建築物の非住宅部分について、建築物全体の一次エネルギー消費量は、「基</a:t>
          </a:r>
        </a:p>
        <a:p>
          <a:r>
            <a:rPr kumimoji="1" lang="ja-JP" altLang="en-US" sz="900" b="1">
              <a:latin typeface="BIZ UDPゴシック" panose="020B0400000000000000" pitchFamily="50" charset="-128"/>
              <a:ea typeface="BIZ UDPゴシック" panose="020B0400000000000000" pitchFamily="50" charset="-128"/>
            </a:rPr>
            <a:t>　　　　　　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条第１号ロ</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の基準」又は「基準省令第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条第１号ロ</a:t>
          </a:r>
          <a:r>
            <a:rPr kumimoji="1" lang="en-US" altLang="ja-JP" sz="900" b="1">
              <a:latin typeface="BIZ UDPゴシック" panose="020B0400000000000000" pitchFamily="50" charset="-128"/>
              <a:ea typeface="BIZ UDPゴシック" panose="020B0400000000000000" pitchFamily="50" charset="-128"/>
            </a:rPr>
            <a:t>(2)</a:t>
          </a:r>
          <a:r>
            <a:rPr kumimoji="1" lang="ja-JP" altLang="en-US" sz="900" b="1">
              <a:latin typeface="BIZ UDPゴシック" panose="020B0400000000000000" pitchFamily="50" charset="-128"/>
              <a:ea typeface="BIZ UDPゴシック" panose="020B0400000000000000" pitchFamily="50" charset="-128"/>
            </a:rPr>
            <a:t>の基準」に、令和４年改正基</a:t>
          </a:r>
        </a:p>
        <a:p>
          <a:r>
            <a:rPr kumimoji="1" lang="ja-JP" altLang="en-US" sz="900" b="1">
              <a:latin typeface="BIZ UDPゴシック" panose="020B0400000000000000" pitchFamily="50" charset="-128"/>
              <a:ea typeface="BIZ UDPゴシック" panose="020B0400000000000000" pitchFamily="50" charset="-128"/>
            </a:rPr>
            <a:t>　　　　　　準省令附則第３項の一次エネルギー消費量に関する国土交通大臣が定める基準に関する事項は「令</a:t>
          </a:r>
        </a:p>
        <a:p>
          <a:r>
            <a:rPr kumimoji="1" lang="ja-JP" altLang="en-US" sz="900" b="1">
              <a:latin typeface="BIZ UDPゴシック" panose="020B0400000000000000" pitchFamily="50" charset="-128"/>
              <a:ea typeface="BIZ UDPゴシック" panose="020B0400000000000000" pitchFamily="50" charset="-128"/>
            </a:rPr>
            <a:t>　　　　　　和４年改正基準省令附則第３項に規定する増築、改築又は修繕等をする部分の基準」に記載してくだ</a:t>
          </a:r>
        </a:p>
        <a:p>
          <a:r>
            <a:rPr kumimoji="1" lang="ja-JP" altLang="en-US" sz="900" b="1">
              <a:latin typeface="BIZ UDPゴシック" panose="020B0400000000000000" pitchFamily="50" charset="-128"/>
              <a:ea typeface="BIZ UDPゴシック" panose="020B0400000000000000" pitchFamily="50" charset="-128"/>
            </a:rPr>
            <a:t>　　　　　　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ⅱ</a:t>
          </a:r>
          <a:r>
            <a:rPr kumimoji="1" lang="ja-JP" altLang="en-US" sz="900" b="1">
              <a:latin typeface="BIZ UDPゴシック" panose="020B0400000000000000" pitchFamily="50" charset="-128"/>
              <a:ea typeface="BIZ UDPゴシック" panose="020B0400000000000000" pitchFamily="50" charset="-128"/>
            </a:rPr>
            <a:t>）一戸建ての住宅、共同住宅等又は複合建築物の住宅部分について、住戸全体の外壁、窓等を通して</a:t>
          </a:r>
        </a:p>
        <a:p>
          <a:r>
            <a:rPr kumimoji="1" lang="ja-JP" altLang="en-US" sz="900" b="1">
              <a:latin typeface="BIZ UDPゴシック" panose="020B0400000000000000" pitchFamily="50" charset="-128"/>
              <a:ea typeface="BIZ UDPゴシック" panose="020B0400000000000000" pitchFamily="50" charset="-128"/>
            </a:rPr>
            <a:t>　　　　　　の熱の損失の防止に関する事項は「基準省令第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条第２号イ</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の基準」に、住戸全体の一次エネル</a:t>
          </a:r>
        </a:p>
        <a:p>
          <a:r>
            <a:rPr kumimoji="1" lang="ja-JP" altLang="en-US" sz="900" b="1">
              <a:latin typeface="BIZ UDPゴシック" panose="020B0400000000000000" pitchFamily="50" charset="-128"/>
              <a:ea typeface="BIZ UDPゴシック" panose="020B0400000000000000" pitchFamily="50" charset="-128"/>
            </a:rPr>
            <a:t>　　　　　　ギー消費量に関する事項は「基準省令第</a:t>
          </a:r>
          <a:r>
            <a:rPr kumimoji="1" lang="en-US" altLang="ja-JP" sz="900" b="1">
              <a:latin typeface="BIZ UDPゴシック" panose="020B0400000000000000" pitchFamily="50" charset="-128"/>
              <a:ea typeface="BIZ UDPゴシック" panose="020B0400000000000000" pitchFamily="50" charset="-128"/>
            </a:rPr>
            <a:t>10</a:t>
          </a:r>
          <a:r>
            <a:rPr kumimoji="1" lang="ja-JP" altLang="en-US" sz="900" b="1">
              <a:latin typeface="BIZ UDPゴシック" panose="020B0400000000000000" pitchFamily="50" charset="-128"/>
              <a:ea typeface="BIZ UDPゴシック" panose="020B0400000000000000" pitchFamily="50" charset="-128"/>
            </a:rPr>
            <a:t>条第２号ロ</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の基準」に記載するとともに、令和４年改</a:t>
          </a:r>
        </a:p>
        <a:p>
          <a:r>
            <a:rPr kumimoji="1" lang="ja-JP" altLang="en-US" sz="900" b="1">
              <a:latin typeface="BIZ UDPゴシック" panose="020B0400000000000000" pitchFamily="50" charset="-128"/>
              <a:ea typeface="BIZ UDPゴシック" panose="020B0400000000000000" pitchFamily="50" charset="-128"/>
            </a:rPr>
            <a:t>　　　　　　正基準省令附則第４項の基準の適用を受ける場合には、「令和４年改正基準省令附則第４項に規定</a:t>
          </a:r>
        </a:p>
        <a:p>
          <a:r>
            <a:rPr kumimoji="1" lang="ja-JP" altLang="en-US" sz="900" b="1">
              <a:latin typeface="BIZ UDPゴシック" panose="020B0400000000000000" pitchFamily="50" charset="-128"/>
              <a:ea typeface="BIZ UDPゴシック" panose="020B0400000000000000" pitchFamily="50" charset="-128"/>
            </a:rPr>
            <a:t>　　　　　　する増築、改築又は修繕等をする部分の基準」に「レ」マークを入れ、別紙に詳細を記載してください。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9.【</a:t>
          </a:r>
          <a:r>
            <a:rPr kumimoji="1" lang="ja-JP" altLang="en-US" sz="900" b="1">
              <a:latin typeface="BIZ UDPゴシック" panose="020B0400000000000000" pitchFamily="50" charset="-128"/>
              <a:ea typeface="BIZ UDPゴシック" panose="020B0400000000000000" pitchFamily="50" charset="-128"/>
            </a:rPr>
            <a:t>１６</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再生可能エネルギー利用設備</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の欄の「低炭素化促進基準一次エネルギー消費量」及び「低炭素化促進</a:t>
          </a:r>
        </a:p>
        <a:p>
          <a:r>
            <a:rPr kumimoji="1" lang="ja-JP" altLang="en-US" sz="900" b="1">
              <a:latin typeface="BIZ UDPゴシック" panose="020B0400000000000000" pitchFamily="50" charset="-128"/>
              <a:ea typeface="BIZ UDPゴシック" panose="020B0400000000000000" pitchFamily="50" charset="-128"/>
            </a:rPr>
            <a:t>　　設計一次エネルギー消費量」は、建築物の低炭素化誘導基準において定められるところに従って算出した</a:t>
          </a:r>
        </a:p>
        <a:p>
          <a:r>
            <a:rPr kumimoji="1" lang="ja-JP" altLang="en-US" sz="900" b="1">
              <a:latin typeface="BIZ UDPゴシック" panose="020B0400000000000000" pitchFamily="50" charset="-128"/>
              <a:ea typeface="BIZ UDPゴシック" panose="020B0400000000000000" pitchFamily="50" charset="-128"/>
            </a:rPr>
            <a:t>　　数値を記載してください。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10.【17.</a:t>
          </a:r>
          <a:r>
            <a:rPr kumimoji="1" lang="ja-JP" altLang="en-US" sz="900" b="1">
              <a:latin typeface="BIZ UDPゴシック" panose="020B0400000000000000" pitchFamily="50" charset="-128"/>
              <a:ea typeface="BIZ UDPゴシック" panose="020B0400000000000000" pitchFamily="50" charset="-128"/>
            </a:rPr>
            <a:t>確認の特例</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の欄は、認定の申請に併せて建築基準法（昭和</a:t>
          </a:r>
          <a:r>
            <a:rPr kumimoji="1" lang="en-US" altLang="ja-JP" sz="900" b="1">
              <a:latin typeface="BIZ UDPゴシック" panose="020B0400000000000000" pitchFamily="50" charset="-128"/>
              <a:ea typeface="BIZ UDPゴシック" panose="020B0400000000000000" pitchFamily="50" charset="-128"/>
            </a:rPr>
            <a:t>25</a:t>
          </a:r>
          <a:r>
            <a:rPr kumimoji="1" lang="ja-JP" altLang="en-US" sz="900" b="1">
              <a:latin typeface="BIZ UDPゴシック" panose="020B0400000000000000" pitchFamily="50" charset="-128"/>
              <a:ea typeface="BIZ UDPゴシック" panose="020B0400000000000000" pitchFamily="50" charset="-128"/>
            </a:rPr>
            <a:t>年法律第</a:t>
          </a:r>
          <a:r>
            <a:rPr kumimoji="1" lang="en-US" altLang="ja-JP" sz="900" b="1">
              <a:latin typeface="BIZ UDPゴシック" panose="020B0400000000000000" pitchFamily="50" charset="-128"/>
              <a:ea typeface="BIZ UDPゴシック" panose="020B0400000000000000" pitchFamily="50" charset="-128"/>
            </a:rPr>
            <a:t>201</a:t>
          </a:r>
          <a:r>
            <a:rPr kumimoji="1" lang="ja-JP" altLang="en-US" sz="900" b="1">
              <a:latin typeface="BIZ UDPゴシック" panose="020B0400000000000000" pitchFamily="50" charset="-128"/>
              <a:ea typeface="BIZ UDPゴシック" panose="020B0400000000000000" pitchFamily="50" charset="-128"/>
            </a:rPr>
            <a:t>号）第６条第１項の規定</a:t>
          </a:r>
        </a:p>
        <a:p>
          <a:r>
            <a:rPr kumimoji="1" lang="ja-JP" altLang="en-US" sz="900" b="1">
              <a:latin typeface="BIZ UDPゴシック" panose="020B0400000000000000" pitchFamily="50" charset="-128"/>
              <a:ea typeface="BIZ UDPゴシック" panose="020B0400000000000000" pitchFamily="50" charset="-128"/>
            </a:rPr>
            <a:t>　　による確認の申請書を提出して同項に規定する建築基準関係規定に適合するかどうかの審査を受けるよう</a:t>
          </a:r>
        </a:p>
        <a:p>
          <a:r>
            <a:rPr kumimoji="1" lang="ja-JP" altLang="en-US" sz="900" b="1">
              <a:latin typeface="BIZ UDPゴシック" panose="020B0400000000000000" pitchFamily="50" charset="-128"/>
              <a:ea typeface="BIZ UDPゴシック" panose="020B0400000000000000" pitchFamily="50" charset="-128"/>
            </a:rPr>
            <a:t>　　申し出る場合には「有」に、申し出ない場合には、「無」に、「レ」マークを入れてください。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１</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１８</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建築物の床面積のうち、通常の建築物の床面積を超える部分</a:t>
          </a:r>
          <a:r>
            <a:rPr kumimoji="1" lang="en-US" altLang="ja-JP" sz="900" b="1">
              <a:latin typeface="BIZ UDPゴシック" panose="020B0400000000000000" pitchFamily="50" charset="-128"/>
              <a:ea typeface="BIZ UDPゴシック" panose="020B0400000000000000" pitchFamily="50" charset="-128"/>
            </a:rPr>
            <a:t>】</a:t>
          </a:r>
          <a:r>
            <a:rPr kumimoji="1" lang="ja-JP" altLang="en-US" sz="900" b="1">
              <a:latin typeface="BIZ UDPゴシック" panose="020B0400000000000000" pitchFamily="50" charset="-128"/>
              <a:ea typeface="BIZ UDPゴシック" panose="020B0400000000000000" pitchFamily="50" charset="-128"/>
            </a:rPr>
            <a:t>の欄には、法</a:t>
          </a:r>
          <a:r>
            <a:rPr kumimoji="1" lang="en-US" altLang="ja-JP" sz="900" b="1">
              <a:latin typeface="BIZ UDPゴシック" panose="020B0400000000000000" pitchFamily="50" charset="-128"/>
              <a:ea typeface="BIZ UDPゴシック" panose="020B0400000000000000" pitchFamily="50" charset="-128"/>
            </a:rPr>
            <a:t>60</a:t>
          </a:r>
          <a:r>
            <a:rPr kumimoji="1" lang="ja-JP" altLang="en-US" sz="900" b="1">
              <a:latin typeface="BIZ UDPゴシック" panose="020B0400000000000000" pitchFamily="50" charset="-128"/>
              <a:ea typeface="BIZ UDPゴシック" panose="020B0400000000000000" pitchFamily="50" charset="-128"/>
            </a:rPr>
            <a:t>条の規定により容積</a:t>
          </a:r>
        </a:p>
        <a:p>
          <a:r>
            <a:rPr kumimoji="1" lang="ja-JP" altLang="en-US" sz="900" b="1">
              <a:latin typeface="BIZ UDPゴシック" panose="020B0400000000000000" pitchFamily="50" charset="-128"/>
              <a:ea typeface="BIZ UDPゴシック" panose="020B0400000000000000" pitchFamily="50" charset="-128"/>
            </a:rPr>
            <a:t>　　率の算定の基礎となる延べ面積に算入しない部分の床面積（建築基準法第</a:t>
          </a:r>
          <a:r>
            <a:rPr kumimoji="1" lang="en-US" altLang="ja-JP" sz="900" b="1">
              <a:latin typeface="BIZ UDPゴシック" panose="020B0400000000000000" pitchFamily="50" charset="-128"/>
              <a:ea typeface="BIZ UDPゴシック" panose="020B0400000000000000" pitchFamily="50" charset="-128"/>
            </a:rPr>
            <a:t>52</a:t>
          </a:r>
          <a:r>
            <a:rPr kumimoji="1" lang="ja-JP" altLang="en-US" sz="900" b="1">
              <a:latin typeface="BIZ UDPゴシック" panose="020B0400000000000000" pitchFamily="50" charset="-128"/>
              <a:ea typeface="BIZ UDPゴシック" panose="020B0400000000000000" pitchFamily="50" charset="-128"/>
            </a:rPr>
            <a:t>条第</a:t>
          </a:r>
          <a:r>
            <a:rPr kumimoji="1" lang="en-US" altLang="ja-JP" sz="900" b="1">
              <a:latin typeface="BIZ UDPゴシック" panose="020B0400000000000000" pitchFamily="50" charset="-128"/>
              <a:ea typeface="BIZ UDPゴシック" panose="020B0400000000000000" pitchFamily="50" charset="-128"/>
            </a:rPr>
            <a:t>3</a:t>
          </a:r>
          <a:r>
            <a:rPr kumimoji="1" lang="ja-JP" altLang="en-US" sz="900" b="1">
              <a:latin typeface="BIZ UDPゴシック" panose="020B0400000000000000" pitchFamily="50" charset="-128"/>
              <a:ea typeface="BIZ UDPゴシック" panose="020B0400000000000000" pitchFamily="50" charset="-128"/>
            </a:rPr>
            <a:t>項及び第</a:t>
          </a:r>
          <a:r>
            <a:rPr kumimoji="1" lang="en-US" altLang="ja-JP" sz="900" b="1">
              <a:latin typeface="BIZ UDPゴシック" panose="020B0400000000000000" pitchFamily="50" charset="-128"/>
              <a:ea typeface="BIZ UDPゴシック" panose="020B0400000000000000" pitchFamily="50" charset="-128"/>
            </a:rPr>
            <a:t>6</a:t>
          </a:r>
          <a:r>
            <a:rPr kumimoji="1" lang="ja-JP" altLang="en-US" sz="900" b="1">
              <a:latin typeface="BIZ UDPゴシック" panose="020B0400000000000000" pitchFamily="50" charset="-128"/>
              <a:ea typeface="BIZ UDPゴシック" panose="020B0400000000000000" pitchFamily="50" charset="-128"/>
            </a:rPr>
            <a:t>項並びに</a:t>
          </a:r>
        </a:p>
        <a:p>
          <a:r>
            <a:rPr kumimoji="1" lang="ja-JP" altLang="en-US" sz="900" b="1">
              <a:latin typeface="BIZ UDPゴシック" panose="020B0400000000000000" pitchFamily="50" charset="-128"/>
              <a:ea typeface="BIZ UDPゴシック" panose="020B0400000000000000" pitchFamily="50" charset="-128"/>
            </a:rPr>
            <a:t>　　建築基準法施行令（昭和</a:t>
          </a:r>
          <a:r>
            <a:rPr kumimoji="1" lang="en-US" altLang="ja-JP" sz="900" b="1">
              <a:latin typeface="BIZ UDPゴシック" panose="020B0400000000000000" pitchFamily="50" charset="-128"/>
              <a:ea typeface="BIZ UDPゴシック" panose="020B0400000000000000" pitchFamily="50" charset="-128"/>
            </a:rPr>
            <a:t>25</a:t>
          </a:r>
          <a:r>
            <a:rPr kumimoji="1" lang="ja-JP" altLang="en-US" sz="900" b="1">
              <a:latin typeface="BIZ UDPゴシック" panose="020B0400000000000000" pitchFamily="50" charset="-128"/>
              <a:ea typeface="BIZ UDPゴシック" panose="020B0400000000000000" pitchFamily="50" charset="-128"/>
            </a:rPr>
            <a:t>年政令第</a:t>
          </a:r>
          <a:r>
            <a:rPr kumimoji="1" lang="en-US" altLang="ja-JP" sz="900" b="1">
              <a:latin typeface="BIZ UDPゴシック" panose="020B0400000000000000" pitchFamily="50" charset="-128"/>
              <a:ea typeface="BIZ UDPゴシック" panose="020B0400000000000000" pitchFamily="50" charset="-128"/>
            </a:rPr>
            <a:t>338</a:t>
          </a:r>
          <a:r>
            <a:rPr kumimoji="1" lang="ja-JP" altLang="en-US" sz="900" b="1">
              <a:latin typeface="BIZ UDPゴシック" panose="020B0400000000000000" pitchFamily="50" charset="-128"/>
              <a:ea typeface="BIZ UDPゴシック" panose="020B0400000000000000" pitchFamily="50" charset="-128"/>
            </a:rPr>
            <a:t>号）第２条第</a:t>
          </a:r>
          <a:r>
            <a:rPr kumimoji="1" lang="en-US" altLang="ja-JP" sz="900" b="1">
              <a:latin typeface="BIZ UDPゴシック" panose="020B0400000000000000" pitchFamily="50" charset="-128"/>
              <a:ea typeface="BIZ UDPゴシック" panose="020B0400000000000000" pitchFamily="50" charset="-128"/>
            </a:rPr>
            <a:t>1</a:t>
          </a:r>
          <a:r>
            <a:rPr kumimoji="1" lang="ja-JP" altLang="en-US" sz="900" b="1">
              <a:latin typeface="BIZ UDPゴシック" panose="020B0400000000000000" pitchFamily="50" charset="-128"/>
              <a:ea typeface="BIZ UDPゴシック" panose="020B0400000000000000" pitchFamily="50" charset="-128"/>
            </a:rPr>
            <a:t>項第</a:t>
          </a:r>
          <a:r>
            <a:rPr kumimoji="1" lang="en-US" altLang="ja-JP" sz="900" b="1">
              <a:latin typeface="BIZ UDPゴシック" panose="020B0400000000000000" pitchFamily="50" charset="-128"/>
              <a:ea typeface="BIZ UDPゴシック" panose="020B0400000000000000" pitchFamily="50" charset="-128"/>
            </a:rPr>
            <a:t>4</a:t>
          </a:r>
          <a:r>
            <a:rPr kumimoji="1" lang="ja-JP" altLang="en-US" sz="900" b="1">
              <a:latin typeface="BIZ UDPゴシック" panose="020B0400000000000000" pitchFamily="50" charset="-128"/>
              <a:ea typeface="BIZ UDPゴシック" panose="020B0400000000000000" pitchFamily="50" charset="-128"/>
            </a:rPr>
            <a:t>号及び第</a:t>
          </a:r>
          <a:r>
            <a:rPr kumimoji="1" lang="en-US" altLang="ja-JP" sz="900" b="1">
              <a:latin typeface="BIZ UDPゴシック" panose="020B0400000000000000" pitchFamily="50" charset="-128"/>
              <a:ea typeface="BIZ UDPゴシック" panose="020B0400000000000000" pitchFamily="50" charset="-128"/>
            </a:rPr>
            <a:t>3</a:t>
          </a:r>
          <a:r>
            <a:rPr kumimoji="1" lang="ja-JP" altLang="en-US" sz="900" b="1">
              <a:latin typeface="BIZ UDPゴシック" panose="020B0400000000000000" pitchFamily="50" charset="-128"/>
              <a:ea typeface="BIZ UDPゴシック" panose="020B0400000000000000" pitchFamily="50" charset="-128"/>
            </a:rPr>
            <a:t>項の規定に基づき延べ面積に算</a:t>
          </a:r>
        </a:p>
        <a:p>
          <a:r>
            <a:rPr kumimoji="1" lang="ja-JP" altLang="en-US" sz="900" b="1">
              <a:latin typeface="BIZ UDPゴシック" panose="020B0400000000000000" pitchFamily="50" charset="-128"/>
              <a:ea typeface="BIZ UDPゴシック" panose="020B0400000000000000" pitchFamily="50" charset="-128"/>
            </a:rPr>
            <a:t>　　入しない部分の床面積を除き、建築物の延べ面積の</a:t>
          </a:r>
          <a:r>
            <a:rPr kumimoji="1" lang="en-US" altLang="ja-JP" sz="900" b="1">
              <a:latin typeface="BIZ UDPゴシック" panose="020B0400000000000000" pitchFamily="50" charset="-128"/>
              <a:ea typeface="BIZ UDPゴシック" panose="020B0400000000000000" pitchFamily="50" charset="-128"/>
            </a:rPr>
            <a:t>20</a:t>
          </a:r>
          <a:r>
            <a:rPr kumimoji="1" lang="ja-JP" altLang="en-US" sz="900" b="1">
              <a:latin typeface="BIZ UDPゴシック" panose="020B0400000000000000" pitchFamily="50" charset="-128"/>
              <a:ea typeface="BIZ UDPゴシック" panose="020B0400000000000000" pitchFamily="50" charset="-128"/>
            </a:rPr>
            <a:t>分の１を超えるときは当該建築物の延べ面積の</a:t>
          </a:r>
          <a:r>
            <a:rPr kumimoji="1" lang="en-US" altLang="ja-JP" sz="900" b="1">
              <a:latin typeface="BIZ UDPゴシック" panose="020B0400000000000000" pitchFamily="50" charset="-128"/>
              <a:ea typeface="BIZ UDPゴシック" panose="020B0400000000000000" pitchFamily="50" charset="-128"/>
            </a:rPr>
            <a:t>20</a:t>
          </a:r>
        </a:p>
        <a:p>
          <a:r>
            <a:rPr kumimoji="1" lang="ja-JP" altLang="en-US" sz="900" b="1">
              <a:latin typeface="BIZ UDPゴシック" panose="020B0400000000000000" pitchFamily="50" charset="-128"/>
              <a:ea typeface="BIZ UDPゴシック" panose="020B0400000000000000" pitchFamily="50" charset="-128"/>
            </a:rPr>
            <a:t>　　分の１とする。）を記入してください。また、当該床面積の算定根拠を示す資料を別に添付してください。</a:t>
          </a:r>
        </a:p>
        <a:p>
          <a:r>
            <a:rPr kumimoji="1" lang="ja-JP" altLang="en-US" sz="900" b="1">
              <a:latin typeface="BIZ UDPゴシック" panose="020B0400000000000000" pitchFamily="50" charset="-128"/>
              <a:ea typeface="BIZ UDPゴシック" panose="020B0400000000000000" pitchFamily="50" charset="-128"/>
            </a:rPr>
            <a:t> </a:t>
          </a:r>
          <a:r>
            <a:rPr kumimoji="1" lang="en-US" altLang="ja-JP" sz="900" b="1">
              <a:latin typeface="BIZ UDPゴシック" panose="020B0400000000000000" pitchFamily="50" charset="-128"/>
              <a:ea typeface="BIZ UDPゴシック" panose="020B0400000000000000" pitchFamily="50" charset="-128"/>
            </a:rPr>
            <a:t>12</a:t>
          </a:r>
          <a:r>
            <a:rPr kumimoji="1" lang="ja-JP" altLang="en-US" sz="900" b="1">
              <a:latin typeface="BIZ UDPゴシック" panose="020B0400000000000000" pitchFamily="50" charset="-128"/>
              <a:ea typeface="BIZ UDPゴシック" panose="020B0400000000000000" pitchFamily="50" charset="-128"/>
            </a:rPr>
            <a:t>．この面は、建築確認等他の制度の申請書の写しに必要事項を補って追加して記載した書面その他の記載</a:t>
          </a:r>
        </a:p>
        <a:p>
          <a:r>
            <a:rPr kumimoji="1" lang="ja-JP" altLang="en-US" sz="900" b="1">
              <a:latin typeface="BIZ UDPゴシック" panose="020B0400000000000000" pitchFamily="50" charset="-128"/>
              <a:ea typeface="BIZ UDPゴシック" panose="020B0400000000000000" pitchFamily="50" charset="-128"/>
            </a:rPr>
            <a:t>　　すべき事項の全てが明示された別の書面をもって代えることができます。</a:t>
          </a:r>
        </a:p>
      </xdr:txBody>
    </xdr:sp>
    <xdr:clientData fPrintsWithSheet="0"/>
  </xdr:twoCellAnchor>
  <xdr:twoCellAnchor>
    <xdr:from>
      <xdr:col>37</xdr:col>
      <xdr:colOff>0</xdr:colOff>
      <xdr:row>163</xdr:row>
      <xdr:rowOff>95250</xdr:rowOff>
    </xdr:from>
    <xdr:to>
      <xdr:col>65</xdr:col>
      <xdr:colOff>130810</xdr:colOff>
      <xdr:row>185</xdr:row>
      <xdr:rowOff>139700</xdr:rowOff>
    </xdr:to>
    <xdr:sp macro="" textlink="">
      <xdr:nvSpPr>
        <xdr:cNvPr id="4" name="テキスト ボックス 1">
          <a:extLst>
            <a:ext uri="{FF2B5EF4-FFF2-40B4-BE49-F238E27FC236}">
              <a16:creationId xmlns:a16="http://schemas.microsoft.com/office/drawing/2014/main" id="{00000000-0008-0000-0400-000004000000}"/>
            </a:ext>
          </a:extLst>
        </xdr:cNvPr>
        <xdr:cNvSpPr txBox="1"/>
      </xdr:nvSpPr>
      <xdr:spPr>
        <a:xfrm>
          <a:off x="6108700" y="31730950"/>
          <a:ext cx="5820410"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（第二面関係）</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１．この面は、低炭素建築物新築等計画に係る建築物の新築等が、建築物のエネルギー消費性能の向上に関する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法律第</a:t>
          </a:r>
          <a:r>
            <a:rPr kumimoji="1" lang="en-US" altLang="ja-JP" sz="900">
              <a:latin typeface="BIZ UDPゴシック" panose="020B0400000000000000" pitchFamily="50" charset="-128"/>
              <a:ea typeface="BIZ UDPゴシック" panose="020B0400000000000000" pitchFamily="50" charset="-128"/>
            </a:rPr>
            <a:t>12</a:t>
          </a:r>
          <a:r>
            <a:rPr kumimoji="1" lang="ja-JP" altLang="en-US" sz="900">
              <a:latin typeface="BIZ UDPゴシック" panose="020B0400000000000000" pitchFamily="50" charset="-128"/>
              <a:ea typeface="BIZ UDPゴシック" panose="020B0400000000000000" pitchFamily="50" charset="-128"/>
            </a:rPr>
            <a:t>条第１項の建築物のエネルギー消費性能適合性判定を受けなければならない場合にのみ、記載して</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ください。</a:t>
          </a:r>
        </a:p>
        <a:p>
          <a:r>
            <a:rPr kumimoji="1" lang="ja-JP" altLang="en-US" sz="900">
              <a:latin typeface="BIZ UDPゴシック" panose="020B0400000000000000" pitchFamily="50" charset="-128"/>
              <a:ea typeface="BIZ UDPゴシック" panose="020B0400000000000000" pitchFamily="50" charset="-128"/>
            </a:rPr>
            <a:t>２．建築主が２者以上の場合は、</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１．建築主</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の欄は代表となる建築主について記入し、別紙に他の建築主につい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て記入して添えてください。</a:t>
          </a: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１．建築主</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の欄は、建築主が法人の場合は、「イ」は法人の名称及び代表者の氏名のフリガナを、「ロ」は法人</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の名称及び代表者の氏名を、「ニ」は法人の所在地を、建築主がマンションの管理を行う建物の区分所有等に関</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する法律第３条又は第</a:t>
          </a:r>
          <a:r>
            <a:rPr kumimoji="1" lang="en-US" altLang="ja-JP" sz="900">
              <a:latin typeface="BIZ UDPゴシック" panose="020B0400000000000000" pitchFamily="50" charset="-128"/>
              <a:ea typeface="BIZ UDPゴシック" panose="020B0400000000000000" pitchFamily="50" charset="-128"/>
            </a:rPr>
            <a:t>65</a:t>
          </a:r>
          <a:r>
            <a:rPr kumimoji="1" lang="ja-JP" altLang="en-US" sz="900">
              <a:latin typeface="BIZ UDPゴシック" panose="020B0400000000000000" pitchFamily="50" charset="-128"/>
              <a:ea typeface="BIZ UDPゴシック" panose="020B0400000000000000" pitchFamily="50" charset="-128"/>
            </a:rPr>
            <a:t>条に規定する団体の場合は、「イ」は団体の名称及び代表者の氏名のフリガナを、「ロ」</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は団体の名称及び代表者の氏名を、「ニ」は団体の所在地を記入してください。</a:t>
          </a:r>
        </a:p>
        <a:p>
          <a:r>
            <a:rPr kumimoji="1" lang="ja-JP" altLang="en-US" sz="900">
              <a:latin typeface="BIZ UDPゴシック" panose="020B0400000000000000" pitchFamily="50" charset="-128"/>
              <a:ea typeface="BIZ UDPゴシック" panose="020B0400000000000000" pitchFamily="50" charset="-128"/>
            </a:rPr>
            <a:t>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２．代理者</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の欄は、建築主からの委任を受けて提出をする場合に記入してください。</a:t>
          </a:r>
        </a:p>
        <a:p>
          <a:r>
            <a:rPr kumimoji="1" lang="ja-JP" altLang="en-US" sz="900">
              <a:latin typeface="BIZ UDPゴシック" panose="020B0400000000000000" pitchFamily="50" charset="-128"/>
              <a:ea typeface="BIZ UDPゴシック" panose="020B0400000000000000" pitchFamily="50" charset="-128"/>
            </a:rPr>
            <a:t>５．</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２．代理者</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及び</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３．設計者</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の欄は、代理者又は設計者が建築士事務所に属しているときは、その名称を書</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き、建築士事務所に属していないときは、所在地はそれぞれ代理者又は設計者の住所を書いてください。</a:t>
          </a:r>
        </a:p>
        <a:p>
          <a:r>
            <a:rPr kumimoji="1" lang="ja-JP" altLang="en-US" sz="900">
              <a:latin typeface="BIZ UDPゴシック" panose="020B0400000000000000" pitchFamily="50" charset="-128"/>
              <a:ea typeface="BIZ UDPゴシック" panose="020B0400000000000000" pitchFamily="50" charset="-128"/>
            </a:rPr>
            <a:t>６．</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３．設計者</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の欄は、代表となる設計者及び申請に係る低炭素建築物新築等計画に係る他のすべての設計者</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について記入してください。</a:t>
          </a:r>
        </a:p>
        <a:p>
          <a:r>
            <a:rPr kumimoji="1" lang="ja-JP" altLang="en-US" sz="900">
              <a:latin typeface="BIZ UDPゴシック" panose="020B0400000000000000" pitchFamily="50" charset="-128"/>
              <a:ea typeface="BIZ UDPゴシック" panose="020B0400000000000000" pitchFamily="50" charset="-128"/>
            </a:rPr>
            <a:t>７．</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４．確認の申請</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の欄は、該当するチェックボックスに「」マークを入れ、申請済の場合には、申請をした市町村</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名若しくは都道府県名又は指定確認検査機関の名称及び事務所の所在地を記入してください。未申請の場合</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には、申請する予定の市町村名若しくは都道府県名又は指定確認検査機関の名称及び事務所の所在地を記入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し、申請をした後に、遅滞なく、申請をした旨（申請先を変更した場合においては、申請をした市町村名若しくは</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都道府県名又は指定確認検査機関の名称及び事務所の所在地を含む。）を届け出てください。なお、所在地</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については、〇〇県〇〇市、郡〇〇町、村、程度で結構です。</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51</xdr:col>
      <xdr:colOff>7620</xdr:colOff>
      <xdr:row>9</xdr:row>
      <xdr:rowOff>47625</xdr:rowOff>
    </xdr:from>
    <xdr:to>
      <xdr:col>79</xdr:col>
      <xdr:colOff>19050</xdr:colOff>
      <xdr:row>19</xdr:row>
      <xdr:rowOff>76200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865995" y="1666875"/>
          <a:ext cx="5612130"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（注意）</a:t>
          </a:r>
          <a:endParaRPr kumimoji="1" lang="en-US" altLang="ja-JP" sz="900" b="1">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１．依頼者が法人である場合には、代表者の氏名を併せて記載してください。 </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２．依頼者の氏名（法人にあってはその代表者の氏名）の記載を自署で行い場合においては、押印を省略す</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ることができます。</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３．工事種別において該当するもの（新築、増築・改築）に○を付けて下さい希望する場合はいずれかを選択</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してください。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４．技術的審査を依頼する認定基準の区分については、所管行政庁が定める区分の全てを依頼することとし</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てください。</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５．地震に対する安全性の確保に関して免震建築物、耐震等級</a:t>
          </a:r>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又は耐震等級</a:t>
          </a:r>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に適合することを適合証に</a:t>
          </a:r>
          <a:endParaRPr kumimoji="1" lang="en-US" altLang="ja-JP" sz="900" b="0">
            <a:latin typeface="BIZ UDPゴシック" panose="020B0400000000000000" pitchFamily="50" charset="-128"/>
            <a:ea typeface="BIZ UDPゴシック" panose="020B0400000000000000" pitchFamily="50" charset="-128"/>
          </a:endParaRPr>
        </a:p>
        <a:p>
          <a:r>
            <a:rPr kumimoji="1" lang="ja-JP" altLang="en-US" sz="900" b="0">
              <a:latin typeface="BIZ UDPゴシック" panose="020B0400000000000000" pitchFamily="50" charset="-128"/>
              <a:ea typeface="BIZ UDPゴシック" panose="020B0400000000000000" pitchFamily="50" charset="-128"/>
            </a:rPr>
            <a:t>　　　表示することを希望する場合はいずれかを選択してください。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36</xdr:col>
          <xdr:colOff>152400</xdr:colOff>
          <xdr:row>1</xdr:row>
          <xdr:rowOff>19050</xdr:rowOff>
        </xdr:to>
        <xdr:sp macro="" textlink="">
          <xdr:nvSpPr>
            <xdr:cNvPr id="89089" name="Button 1" hidden="1">
              <a:extLst>
                <a:ext uri="{63B3BB69-23CF-44E3-9099-C40C66FF867C}">
                  <a14:compatExt spid="_x0000_s89089"/>
                </a:ext>
                <a:ext uri="{FF2B5EF4-FFF2-40B4-BE49-F238E27FC236}">
                  <a16:creationId xmlns:a16="http://schemas.microsoft.com/office/drawing/2014/main" id="{00000000-0008-0000-0600-0000015C01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0000"/>
                  </a:solidFill>
                  <a:latin typeface="BIZ UD明朝 Medium"/>
                  <a:ea typeface="BIZ UD明朝 Medium"/>
                </a:rPr>
                <a:t>※印刷は、シート申請・建物より実行してください</a:t>
              </a:r>
            </a:p>
          </xdr:txBody>
        </xdr:sp>
        <xdr:clientData fPrintsWithSheet="0"/>
      </xdr:twoCellAnchor>
    </mc:Choice>
    <mc:Fallback/>
  </mc:AlternateContent>
  <xdr:twoCellAnchor>
    <xdr:from>
      <xdr:col>51</xdr:col>
      <xdr:colOff>9525</xdr:colOff>
      <xdr:row>35</xdr:row>
      <xdr:rowOff>161926</xdr:rowOff>
    </xdr:from>
    <xdr:to>
      <xdr:col>70</xdr:col>
      <xdr:colOff>161925</xdr:colOff>
      <xdr:row>38</xdr:row>
      <xdr:rowOff>180976</xdr:rowOff>
    </xdr:to>
    <xdr:sp macro="" textlink="">
      <xdr:nvSpPr>
        <xdr:cNvPr id="4" name="テキスト ボックス 1">
          <a:extLst>
            <a:ext uri="{FF2B5EF4-FFF2-40B4-BE49-F238E27FC236}">
              <a16:creationId xmlns:a16="http://schemas.microsoft.com/office/drawing/2014/main" id="{00000000-0008-0000-0600-000004000000}"/>
            </a:ext>
          </a:extLst>
        </xdr:cNvPr>
        <xdr:cNvSpPr txBox="1"/>
      </xdr:nvSpPr>
      <xdr:spPr>
        <a:xfrm>
          <a:off x="9867900" y="7134226"/>
          <a:ext cx="395287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0000"/>
              </a:solidFill>
              <a:latin typeface="BIZ UDPゴシック" panose="020B0400000000000000" pitchFamily="50" charset="-128"/>
              <a:ea typeface="BIZ UDPゴシック" panose="020B0400000000000000" pitchFamily="50" charset="-128"/>
            </a:rPr>
            <a:t>（注意）</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a:p>
          <a:r>
            <a:rPr kumimoji="1" lang="ja-JP" altLang="en-US" sz="900" b="0">
              <a:solidFill>
                <a:srgbClr val="FF0000"/>
              </a:solidFill>
              <a:latin typeface="BIZ UDPゴシック" panose="020B0400000000000000" pitchFamily="50" charset="-128"/>
              <a:ea typeface="BIZ UDPゴシック" panose="020B0400000000000000" pitchFamily="50" charset="-128"/>
            </a:rPr>
            <a:t>　特記事項について、</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免震・耐震等級表示を”希望する”を選択された場合</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p>
        <a:p>
          <a:r>
            <a:rPr kumimoji="1" lang="ja-JP" altLang="en-US" sz="900" b="0">
              <a:solidFill>
                <a:srgbClr val="FF0000"/>
              </a:solidFill>
              <a:latin typeface="BIZ UDPゴシック" panose="020B0400000000000000" pitchFamily="50" charset="-128"/>
              <a:ea typeface="BIZ UDPゴシック" panose="020B0400000000000000" pitchFamily="50" charset="-128"/>
            </a:rPr>
            <a:t>　　設計内容説明書内の等級</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免震チェック”■”内容を反映します。</a:t>
          </a:r>
          <a:endParaRPr kumimoji="1" lang="en-US" altLang="ja-JP" sz="900" b="0">
            <a:solidFill>
              <a:srgbClr val="FF0000"/>
            </a:solidFill>
            <a:latin typeface="BIZ UDPゴシック" panose="020B0400000000000000" pitchFamily="50" charset="-128"/>
            <a:ea typeface="BIZ UDPゴシック" panose="020B0400000000000000"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51</xdr:col>
      <xdr:colOff>7794</xdr:colOff>
      <xdr:row>84</xdr:row>
      <xdr:rowOff>72738</xdr:rowOff>
    </xdr:from>
    <xdr:to>
      <xdr:col>80</xdr:col>
      <xdr:colOff>133004</xdr:colOff>
      <xdr:row>91</xdr:row>
      <xdr:rowOff>69273</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99044" y="15236538"/>
          <a:ext cx="5925935" cy="1472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a:t>
          </a:r>
          <a:endParaRPr kumimoji="1" lang="en-US" altLang="ja-JP" sz="900">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a:t>
          </a:r>
        </a:p>
      </xdr:txBody>
    </xdr:sp>
    <xdr:clientData fPrintsWithSheet="0"/>
  </xdr:twoCellAnchor>
  <xdr:twoCellAnchor>
    <xdr:from>
      <xdr:col>51</xdr:col>
      <xdr:colOff>12557</xdr:colOff>
      <xdr:row>428</xdr:row>
      <xdr:rowOff>139843</xdr:rowOff>
    </xdr:from>
    <xdr:to>
      <xdr:col>85</xdr:col>
      <xdr:colOff>38100</xdr:colOff>
      <xdr:row>452</xdr:row>
      <xdr:rowOff>61479</xdr:rowOff>
    </xdr:to>
    <xdr:sp macro="" textlink="">
      <xdr:nvSpPr>
        <xdr:cNvPr id="3" name="テキスト ボックス 1">
          <a:extLst>
            <a:ext uri="{FF2B5EF4-FFF2-40B4-BE49-F238E27FC236}">
              <a16:creationId xmlns:a16="http://schemas.microsoft.com/office/drawing/2014/main" id="{00000000-0008-0000-0700-000003000000}"/>
            </a:ext>
          </a:extLst>
        </xdr:cNvPr>
        <xdr:cNvSpPr txBox="1"/>
      </xdr:nvSpPr>
      <xdr:spPr>
        <a:xfrm>
          <a:off x="6203807" y="80768968"/>
          <a:ext cx="6826393" cy="52365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市街化区域等</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の欄は、新築しようとする建築物の敷地が存する区域が該当するチェックボックスに</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「レ」マークを 　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建築物の用途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及び</a:t>
          </a:r>
          <a:r>
            <a:rPr kumimoji="1" lang="en-US" altLang="ja-JP" sz="900">
              <a:latin typeface="BIZ UDPゴシック" panose="020B0400000000000000" pitchFamily="50" charset="-128"/>
              <a:ea typeface="BIZ UDPゴシック" panose="020B0400000000000000" pitchFamily="50" charset="-128"/>
            </a:rPr>
            <a:t>【9.</a:t>
          </a:r>
          <a:r>
            <a:rPr kumimoji="1" lang="ja-JP" altLang="en-US" sz="900">
              <a:latin typeface="BIZ UDPゴシック" panose="020B0400000000000000" pitchFamily="50" charset="-128"/>
              <a:ea typeface="BIZ UDPゴシック" panose="020B0400000000000000" pitchFamily="50" charset="-128"/>
            </a:rPr>
            <a:t>工事種別</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の欄は、該当するチェックボックスに「レ」 マークを入れてください。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3.【8.</a:t>
          </a:r>
          <a:r>
            <a:rPr kumimoji="1" lang="ja-JP" altLang="en-US" sz="900">
              <a:latin typeface="BIZ UDPゴシック" panose="020B0400000000000000" pitchFamily="50" charset="-128"/>
              <a:ea typeface="BIZ UDPゴシック" panose="020B0400000000000000" pitchFamily="50" charset="-128"/>
            </a:rPr>
            <a:t>建築物の住戸の数</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建築物の用途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で「共同住宅等」又は「複合建築物」を選んだ場合のみ</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4.【12.</a:t>
          </a:r>
          <a:r>
            <a:rPr kumimoji="1" lang="ja-JP" altLang="en-US" sz="900">
              <a:latin typeface="BIZ UDPゴシック" panose="020B0400000000000000" pitchFamily="50" charset="-128"/>
              <a:ea typeface="BIZ UDPゴシック" panose="020B0400000000000000" pitchFamily="50" charset="-128"/>
            </a:rPr>
            <a:t>建築物全体のエネルギーの使用の効率性</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の欄は、第一面の</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申請の対象とする範囲</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の欄で「建築物</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全体」又は 　「建築物全体及び住戸の部分」を選んだ場合のみに記載してください。この欄に用いる次に掲</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げる用語の意義は、 　それぞれ次に掲げる値として法第</a:t>
          </a:r>
          <a:r>
            <a:rPr kumimoji="1" lang="en-US" altLang="ja-JP" sz="900">
              <a:latin typeface="BIZ UDPゴシック" panose="020B0400000000000000" pitchFamily="50" charset="-128"/>
              <a:ea typeface="BIZ UDPゴシック" panose="020B0400000000000000" pitchFamily="50" charset="-128"/>
            </a:rPr>
            <a:t>54</a:t>
          </a:r>
          <a:r>
            <a:rPr kumimoji="1" lang="ja-JP" altLang="en-US" sz="900">
              <a:latin typeface="BIZ UDPゴシック" panose="020B0400000000000000" pitchFamily="50" charset="-128"/>
              <a:ea typeface="BIZ UDPゴシック" panose="020B0400000000000000" pitchFamily="50" charset="-128"/>
            </a:rPr>
            <a:t>条第１項第　１号に規定する経済産業大臣、国</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土交通大臣及び環境大臣が 　定める基準において定めるものとします。なお、①及び②に掲げる値について</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は、小数点第二位以下の切り上げた 　値を記載してください。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①　基準一次エネルギー消費量　建築物の床面積、設備等の条件により定まる、基準となる一次エネルギー</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消費量 　（１年間に消費するエネルギーの量を熱量に換算したものをいう。以下同じ。）</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②　設計一次エネルギー消費量　建築物における実際の設計仕様の条件を基に算定した一次エネルギー</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消費量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③　外皮平均熱貫流率　建築物の内外温度差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度当たりの総熱損失（換気による熱損失を除く。）を外皮等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（外気等（住宅の外気又は外気に通じる床裏、小屋裏、天井裏等をいう。）に接する天井（小屋裏又は天井裏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が外気に通じていない場合には、屋根）、壁、床及び開口部、共同住宅における隣接する住戸又は共用部</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に接する部分等をいう。 　以下同じ。）面積の合計で除した値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④　冷房期の平均日射熱取得率　冷房期おいて、建築物に入射する日射量に対する室内に侵入する日射量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の割合を外皮等面積で平均した値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⑤　年間熱負荷係数　</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年間に外皮等を通して流出入する熱量を各階の屋内周囲空間の床面積の合計で除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して得た値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5.【13.</a:t>
          </a:r>
          <a:r>
            <a:rPr kumimoji="1" lang="ja-JP" altLang="en-US" sz="900">
              <a:latin typeface="BIZ UDPゴシック" panose="020B0400000000000000" pitchFamily="50" charset="-128"/>
              <a:ea typeface="BIZ UDPゴシック" panose="020B0400000000000000" pitchFamily="50" charset="-128"/>
            </a:rPr>
            <a:t>確認の特例</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の欄は、認定の申請に併せて建築基準法（昭和</a:t>
          </a:r>
          <a:r>
            <a:rPr kumimoji="1" lang="en-US" altLang="ja-JP" sz="900">
              <a:latin typeface="BIZ UDPゴシック" panose="020B0400000000000000" pitchFamily="50" charset="-128"/>
              <a:ea typeface="BIZ UDPゴシック" panose="020B0400000000000000" pitchFamily="50" charset="-128"/>
            </a:rPr>
            <a:t>25</a:t>
          </a:r>
          <a:r>
            <a:rPr kumimoji="1" lang="ja-JP" altLang="en-US" sz="900">
              <a:latin typeface="BIZ UDPゴシック" panose="020B0400000000000000" pitchFamily="50" charset="-128"/>
              <a:ea typeface="BIZ UDPゴシック" panose="020B0400000000000000" pitchFamily="50" charset="-128"/>
            </a:rPr>
            <a:t>年法律第</a:t>
          </a:r>
          <a:r>
            <a:rPr kumimoji="1" lang="en-US" altLang="ja-JP" sz="900">
              <a:latin typeface="BIZ UDPゴシック" panose="020B0400000000000000" pitchFamily="50" charset="-128"/>
              <a:ea typeface="BIZ UDPゴシック" panose="020B0400000000000000" pitchFamily="50" charset="-128"/>
            </a:rPr>
            <a:t>201</a:t>
          </a:r>
          <a:r>
            <a:rPr kumimoji="1" lang="ja-JP" altLang="en-US" sz="900">
              <a:latin typeface="BIZ UDPゴシック" panose="020B0400000000000000" pitchFamily="50" charset="-128"/>
              <a:ea typeface="BIZ UDPゴシック" panose="020B0400000000000000" pitchFamily="50" charset="-128"/>
            </a:rPr>
            <a:t>号）第</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条第１項の規定</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による確認の申請書を提出して同項に規定する建築基準法関係規定に適合するかどうかの審査を受ける</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よう申し出る場合には「有」に、 申し出ない場合には「無」に、「レ」マークを入れてください。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6.【14.</a:t>
          </a:r>
          <a:r>
            <a:rPr kumimoji="1" lang="ja-JP" altLang="en-US" sz="900">
              <a:latin typeface="BIZ UDPゴシック" panose="020B0400000000000000" pitchFamily="50" charset="-128"/>
              <a:ea typeface="BIZ UDPゴシック" panose="020B0400000000000000" pitchFamily="50" charset="-128"/>
            </a:rPr>
            <a:t>建築物の床面積のうち、通常の建築物の床面積を超える部分</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の欄には、法第</a:t>
          </a:r>
          <a:r>
            <a:rPr kumimoji="1" lang="en-US" altLang="ja-JP" sz="900">
              <a:latin typeface="BIZ UDPゴシック" panose="020B0400000000000000" pitchFamily="50" charset="-128"/>
              <a:ea typeface="BIZ UDPゴシック" panose="020B0400000000000000" pitchFamily="50" charset="-128"/>
            </a:rPr>
            <a:t>60</a:t>
          </a:r>
          <a:r>
            <a:rPr kumimoji="1" lang="ja-JP" altLang="en-US" sz="900">
              <a:latin typeface="BIZ UDPゴシック" panose="020B0400000000000000" pitchFamily="50" charset="-128"/>
              <a:ea typeface="BIZ UDPゴシック" panose="020B0400000000000000" pitchFamily="50" charset="-128"/>
            </a:rPr>
            <a:t>条の規定により容積率</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の算定の基礎となる延べ面積に算入しない部分の床面積（建築基準法第</a:t>
          </a:r>
          <a:r>
            <a:rPr kumimoji="1" lang="en-US" altLang="ja-JP" sz="900">
              <a:latin typeface="BIZ UDPゴシック" panose="020B0400000000000000" pitchFamily="50" charset="-128"/>
              <a:ea typeface="BIZ UDPゴシック" panose="020B0400000000000000" pitchFamily="50" charset="-128"/>
            </a:rPr>
            <a:t>52</a:t>
          </a:r>
          <a:r>
            <a:rPr kumimoji="1" lang="ja-JP" altLang="en-US" sz="900">
              <a:latin typeface="BIZ UDPゴシック" panose="020B0400000000000000" pitchFamily="50" charset="-128"/>
              <a:ea typeface="BIZ UDPゴシック" panose="020B0400000000000000" pitchFamily="50" charset="-128"/>
            </a:rPr>
            <a:t>条第</a:t>
          </a:r>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項及び第</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項並びに建築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基準法施行令（昭和</a:t>
          </a:r>
          <a:r>
            <a:rPr kumimoji="1" lang="en-US" altLang="ja-JP" sz="900">
              <a:latin typeface="BIZ UDPゴシック" panose="020B0400000000000000" pitchFamily="50" charset="-128"/>
              <a:ea typeface="BIZ UDPゴシック" panose="020B0400000000000000" pitchFamily="50" charset="-128"/>
            </a:rPr>
            <a:t>25</a:t>
          </a:r>
          <a:r>
            <a:rPr kumimoji="1" lang="ja-JP" altLang="en-US" sz="900">
              <a:latin typeface="BIZ UDPゴシック" panose="020B0400000000000000" pitchFamily="50" charset="-128"/>
              <a:ea typeface="BIZ UDPゴシック" panose="020B0400000000000000" pitchFamily="50" charset="-128"/>
            </a:rPr>
            <a:t>年 　政令第</a:t>
          </a:r>
          <a:r>
            <a:rPr kumimoji="1" lang="en-US" altLang="ja-JP" sz="900">
              <a:latin typeface="BIZ UDPゴシック" panose="020B0400000000000000" pitchFamily="50" charset="-128"/>
              <a:ea typeface="BIZ UDPゴシック" panose="020B0400000000000000" pitchFamily="50" charset="-128"/>
            </a:rPr>
            <a:t>338</a:t>
          </a:r>
          <a:r>
            <a:rPr kumimoji="1" lang="ja-JP" altLang="en-US" sz="900">
              <a:latin typeface="BIZ UDPゴシック" panose="020B0400000000000000" pitchFamily="50" charset="-128"/>
              <a:ea typeface="BIZ UDPゴシック" panose="020B0400000000000000" pitchFamily="50" charset="-128"/>
            </a:rPr>
            <a:t>号）第</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条第</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項第</a:t>
          </a:r>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号及び第</a:t>
          </a:r>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項の規定に基づき延べ面積に算入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しない部分の床面積を除き、建築物の延べ面積の</a:t>
          </a:r>
          <a:r>
            <a:rPr kumimoji="1" lang="en-US" altLang="ja-JP" sz="900">
              <a:latin typeface="BIZ UDPゴシック" panose="020B0400000000000000" pitchFamily="50" charset="-128"/>
              <a:ea typeface="BIZ UDPゴシック" panose="020B0400000000000000" pitchFamily="50" charset="-128"/>
            </a:rPr>
            <a:t>20</a:t>
          </a:r>
          <a:r>
            <a:rPr kumimoji="1" lang="ja-JP" altLang="en-US" sz="900">
              <a:latin typeface="BIZ UDPゴシック" panose="020B0400000000000000" pitchFamily="50" charset="-128"/>
              <a:ea typeface="BIZ UDPゴシック" panose="020B0400000000000000" pitchFamily="50" charset="-128"/>
            </a:rPr>
            <a:t>分の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を超えるときは当該建築物の延べ面積の</a:t>
          </a:r>
          <a:r>
            <a:rPr kumimoji="1" lang="en-US" altLang="ja-JP" sz="900">
              <a:latin typeface="BIZ UDPゴシック" panose="020B0400000000000000" pitchFamily="50" charset="-128"/>
              <a:ea typeface="BIZ UDPゴシック" panose="020B0400000000000000" pitchFamily="50" charset="-128"/>
            </a:rPr>
            <a:t>20</a:t>
          </a:r>
          <a:r>
            <a:rPr kumimoji="1" lang="ja-JP" altLang="en-US" sz="900">
              <a:latin typeface="BIZ UDPゴシック" panose="020B0400000000000000" pitchFamily="50" charset="-128"/>
              <a:ea typeface="BIZ UDPゴシック" panose="020B0400000000000000" pitchFamily="50" charset="-128"/>
            </a:rPr>
            <a:t>分</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）を記入してください。また、当該床面積の算定根拠がわかる資料を別に添付してください。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この面は、建築確認等他の制度の申請書の写しに必要事項を補うこと等により記載すべき事項の全てが明示</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された別の書面をもって代えることができます。 </a:t>
          </a:r>
        </a:p>
      </xdr:txBody>
    </xdr:sp>
    <xdr:clientData fPrintsWithSheet="0"/>
  </xdr:twoCellAnchor>
  <xdr:twoCellAnchor>
    <xdr:from>
      <xdr:col>51</xdr:col>
      <xdr:colOff>15240</xdr:colOff>
      <xdr:row>42</xdr:row>
      <xdr:rowOff>181755</xdr:rowOff>
    </xdr:from>
    <xdr:to>
      <xdr:col>79</xdr:col>
      <xdr:colOff>77238</xdr:colOff>
      <xdr:row>49</xdr:row>
      <xdr:rowOff>91441</xdr:rowOff>
    </xdr:to>
    <xdr:sp macro="" textlink="">
      <xdr:nvSpPr>
        <xdr:cNvPr id="4" name="テキスト ボックス 1">
          <a:extLst>
            <a:ext uri="{FF2B5EF4-FFF2-40B4-BE49-F238E27FC236}">
              <a16:creationId xmlns:a16="http://schemas.microsoft.com/office/drawing/2014/main" id="{00000000-0008-0000-0700-000004000000}"/>
            </a:ext>
          </a:extLst>
        </xdr:cNvPr>
        <xdr:cNvSpPr txBox="1"/>
      </xdr:nvSpPr>
      <xdr:spPr>
        <a:xfrm>
          <a:off x="6206490" y="8144655"/>
          <a:ext cx="5662698" cy="1433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～以下の部分は注意事項です。必ずご一読ください。ただし、申請書には添付不要です。～</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br>
            <a:rPr kumimoji="1" lang="en-US" altLang="ja-JP" sz="900">
              <a:latin typeface="BIZ UDPゴシック" panose="020B0400000000000000" pitchFamily="50" charset="-128"/>
              <a:ea typeface="BIZ UDPゴシック" panose="020B0400000000000000" pitchFamily="50" charset="-128"/>
            </a:rPr>
          </a:br>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37</xdr:col>
          <xdr:colOff>0</xdr:colOff>
          <xdr:row>1</xdr:row>
          <xdr:rowOff>9525</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700-0000016401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0000"/>
                  </a:solidFill>
                  <a:latin typeface="BIZ UD明朝 Medium"/>
                  <a:ea typeface="BIZ UD明朝 Medium"/>
                </a:rPr>
                <a:t>※印刷は、シート申請・建物より実行してください</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45894</xdr:colOff>
      <xdr:row>542</xdr:row>
      <xdr:rowOff>34638</xdr:rowOff>
    </xdr:from>
    <xdr:to>
      <xdr:col>36</xdr:col>
      <xdr:colOff>155864</xdr:colOff>
      <xdr:row>549</xdr:row>
      <xdr:rowOff>31173</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894" y="106590813"/>
          <a:ext cx="5939270" cy="1472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a:t>
          </a:r>
          <a:endParaRPr kumimoji="1" lang="en-US" altLang="ja-JP" sz="900">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123825</xdr:colOff>
          <xdr:row>23</xdr:row>
          <xdr:rowOff>76200</xdr:rowOff>
        </xdr:from>
        <xdr:to>
          <xdr:col>3</xdr:col>
          <xdr:colOff>152400</xdr:colOff>
          <xdr:row>25</xdr:row>
          <xdr:rowOff>66675</xdr:rowOff>
        </xdr:to>
        <xdr:sp macro="" textlink="">
          <xdr:nvSpPr>
            <xdr:cNvPr id="36865" name="Check Box 1" descr="　" hidden="1">
              <a:extLst>
                <a:ext uri="{63B3BB69-23CF-44E3-9099-C40C66FF867C}">
                  <a14:compatExt spid="_x0000_s36865"/>
                </a:ext>
                <a:ext uri="{FF2B5EF4-FFF2-40B4-BE49-F238E27FC236}">
                  <a16:creationId xmlns:a16="http://schemas.microsoft.com/office/drawing/2014/main" id="{00000000-0008-0000-08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25</xdr:row>
          <xdr:rowOff>171450</xdr:rowOff>
        </xdr:from>
        <xdr:to>
          <xdr:col>4</xdr:col>
          <xdr:colOff>142875</xdr:colOff>
          <xdr:row>27</xdr:row>
          <xdr:rowOff>19050</xdr:rowOff>
        </xdr:to>
        <xdr:sp macro="" textlink="">
          <xdr:nvSpPr>
            <xdr:cNvPr id="36866" name="Check Box 2" descr="　" hidden="1">
              <a:extLst>
                <a:ext uri="{63B3BB69-23CF-44E3-9099-C40C66FF867C}">
                  <a14:compatExt spid="_x0000_s36866"/>
                </a:ext>
                <a:ext uri="{FF2B5EF4-FFF2-40B4-BE49-F238E27FC236}">
                  <a16:creationId xmlns:a16="http://schemas.microsoft.com/office/drawing/2014/main" id="{00000000-0008-0000-08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24</xdr:row>
          <xdr:rowOff>190500</xdr:rowOff>
        </xdr:from>
        <xdr:to>
          <xdr:col>4</xdr:col>
          <xdr:colOff>123825</xdr:colOff>
          <xdr:row>26</xdr:row>
          <xdr:rowOff>9525</xdr:rowOff>
        </xdr:to>
        <xdr:sp macro="" textlink="">
          <xdr:nvSpPr>
            <xdr:cNvPr id="36867" name="Check Box 3" descr="　" hidden="1">
              <a:extLst>
                <a:ext uri="{63B3BB69-23CF-44E3-9099-C40C66FF867C}">
                  <a14:compatExt spid="_x0000_s36867"/>
                </a:ext>
                <a:ext uri="{FF2B5EF4-FFF2-40B4-BE49-F238E27FC236}">
                  <a16:creationId xmlns:a16="http://schemas.microsoft.com/office/drawing/2014/main" id="{00000000-0008-0000-08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0</xdr:rowOff>
        </xdr:from>
        <xdr:to>
          <xdr:col>4</xdr:col>
          <xdr:colOff>104775</xdr:colOff>
          <xdr:row>28</xdr:row>
          <xdr:rowOff>9525</xdr:rowOff>
        </xdr:to>
        <xdr:sp macro="" textlink="">
          <xdr:nvSpPr>
            <xdr:cNvPr id="36868" name="Check Box 4" descr="　" hidden="1">
              <a:extLst>
                <a:ext uri="{63B3BB69-23CF-44E3-9099-C40C66FF867C}">
                  <a14:compatExt spid="_x0000_s36868"/>
                </a:ext>
                <a:ext uri="{FF2B5EF4-FFF2-40B4-BE49-F238E27FC236}">
                  <a16:creationId xmlns:a16="http://schemas.microsoft.com/office/drawing/2014/main" id="{00000000-0008-0000-08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27</xdr:row>
          <xdr:rowOff>171450</xdr:rowOff>
        </xdr:from>
        <xdr:to>
          <xdr:col>3</xdr:col>
          <xdr:colOff>152400</xdr:colOff>
          <xdr:row>29</xdr:row>
          <xdr:rowOff>19050</xdr:rowOff>
        </xdr:to>
        <xdr:sp macro="" textlink="">
          <xdr:nvSpPr>
            <xdr:cNvPr id="36869" name="Check Box 5" descr="　" hidden="1">
              <a:extLst>
                <a:ext uri="{63B3BB69-23CF-44E3-9099-C40C66FF867C}">
                  <a14:compatExt spid="_x0000_s36869"/>
                </a:ext>
                <a:ext uri="{FF2B5EF4-FFF2-40B4-BE49-F238E27FC236}">
                  <a16:creationId xmlns:a16="http://schemas.microsoft.com/office/drawing/2014/main" id="{00000000-0008-0000-08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28</xdr:row>
          <xdr:rowOff>161925</xdr:rowOff>
        </xdr:from>
        <xdr:to>
          <xdr:col>3</xdr:col>
          <xdr:colOff>152400</xdr:colOff>
          <xdr:row>30</xdr:row>
          <xdr:rowOff>19050</xdr:rowOff>
        </xdr:to>
        <xdr:sp macro="" textlink="">
          <xdr:nvSpPr>
            <xdr:cNvPr id="36870" name="Check Box 6" descr="　" hidden="1">
              <a:extLst>
                <a:ext uri="{63B3BB69-23CF-44E3-9099-C40C66FF867C}">
                  <a14:compatExt spid="_x0000_s36870"/>
                </a:ext>
                <a:ext uri="{FF2B5EF4-FFF2-40B4-BE49-F238E27FC236}">
                  <a16:creationId xmlns:a16="http://schemas.microsoft.com/office/drawing/2014/main" id="{00000000-0008-0000-08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33</xdr:row>
          <xdr:rowOff>171450</xdr:rowOff>
        </xdr:from>
        <xdr:to>
          <xdr:col>32</xdr:col>
          <xdr:colOff>0</xdr:colOff>
          <xdr:row>35</xdr:row>
          <xdr:rowOff>9525</xdr:rowOff>
        </xdr:to>
        <xdr:sp macro="" textlink="">
          <xdr:nvSpPr>
            <xdr:cNvPr id="36871" name="Check Box 7" descr="　" hidden="1">
              <a:extLst>
                <a:ext uri="{63B3BB69-23CF-44E3-9099-C40C66FF867C}">
                  <a14:compatExt spid="_x0000_s36871"/>
                </a:ext>
                <a:ext uri="{FF2B5EF4-FFF2-40B4-BE49-F238E27FC236}">
                  <a16:creationId xmlns:a16="http://schemas.microsoft.com/office/drawing/2014/main" id="{00000000-0008-0000-08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33</xdr:row>
          <xdr:rowOff>180975</xdr:rowOff>
        </xdr:from>
        <xdr:to>
          <xdr:col>25</xdr:col>
          <xdr:colOff>152400</xdr:colOff>
          <xdr:row>35</xdr:row>
          <xdr:rowOff>9525</xdr:rowOff>
        </xdr:to>
        <xdr:sp macro="" textlink="">
          <xdr:nvSpPr>
            <xdr:cNvPr id="36872" name="Check Box 8" descr="　" hidden="1">
              <a:extLst>
                <a:ext uri="{63B3BB69-23CF-44E3-9099-C40C66FF867C}">
                  <a14:compatExt spid="_x0000_s36872"/>
                </a:ext>
                <a:ext uri="{FF2B5EF4-FFF2-40B4-BE49-F238E27FC236}">
                  <a16:creationId xmlns:a16="http://schemas.microsoft.com/office/drawing/2014/main" id="{00000000-0008-0000-08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33</xdr:row>
          <xdr:rowOff>133350</xdr:rowOff>
        </xdr:from>
        <xdr:to>
          <xdr:col>18</xdr:col>
          <xdr:colOff>133350</xdr:colOff>
          <xdr:row>35</xdr:row>
          <xdr:rowOff>57150</xdr:rowOff>
        </xdr:to>
        <xdr:sp macro="" textlink="">
          <xdr:nvSpPr>
            <xdr:cNvPr id="36873" name="Check Box 9" descr="　" hidden="1">
              <a:extLst>
                <a:ext uri="{63B3BB69-23CF-44E3-9099-C40C66FF867C}">
                  <a14:compatExt spid="_x0000_s36873"/>
                </a:ext>
                <a:ext uri="{FF2B5EF4-FFF2-40B4-BE49-F238E27FC236}">
                  <a16:creationId xmlns:a16="http://schemas.microsoft.com/office/drawing/2014/main" id="{00000000-0008-0000-08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35</xdr:row>
          <xdr:rowOff>0</xdr:rowOff>
        </xdr:from>
        <xdr:to>
          <xdr:col>10</xdr:col>
          <xdr:colOff>142875</xdr:colOff>
          <xdr:row>36</xdr:row>
          <xdr:rowOff>9525</xdr:rowOff>
        </xdr:to>
        <xdr:sp macro="" textlink="">
          <xdr:nvSpPr>
            <xdr:cNvPr id="36874" name="Check Box 10" descr="　" hidden="1">
              <a:extLst>
                <a:ext uri="{63B3BB69-23CF-44E3-9099-C40C66FF867C}">
                  <a14:compatExt spid="_x0000_s36874"/>
                </a:ext>
                <a:ext uri="{FF2B5EF4-FFF2-40B4-BE49-F238E27FC236}">
                  <a16:creationId xmlns:a16="http://schemas.microsoft.com/office/drawing/2014/main" id="{00000000-0008-0000-08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36</xdr:row>
          <xdr:rowOff>0</xdr:rowOff>
        </xdr:from>
        <xdr:to>
          <xdr:col>23</xdr:col>
          <xdr:colOff>0</xdr:colOff>
          <xdr:row>37</xdr:row>
          <xdr:rowOff>0</xdr:rowOff>
        </xdr:to>
        <xdr:sp macro="" textlink="">
          <xdr:nvSpPr>
            <xdr:cNvPr id="36875" name="Check Box 11" descr="　" hidden="1">
              <a:extLst>
                <a:ext uri="{63B3BB69-23CF-44E3-9099-C40C66FF867C}">
                  <a14:compatExt spid="_x0000_s36875"/>
                </a:ext>
                <a:ext uri="{FF2B5EF4-FFF2-40B4-BE49-F238E27FC236}">
                  <a16:creationId xmlns:a16="http://schemas.microsoft.com/office/drawing/2014/main" id="{00000000-0008-0000-08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35</xdr:row>
          <xdr:rowOff>9525</xdr:rowOff>
        </xdr:from>
        <xdr:to>
          <xdr:col>23</xdr:col>
          <xdr:colOff>0</xdr:colOff>
          <xdr:row>35</xdr:row>
          <xdr:rowOff>180975</xdr:rowOff>
        </xdr:to>
        <xdr:sp macro="" textlink="">
          <xdr:nvSpPr>
            <xdr:cNvPr id="36876" name="Check Box 12" descr="　" hidden="1">
              <a:extLst>
                <a:ext uri="{63B3BB69-23CF-44E3-9099-C40C66FF867C}">
                  <a14:compatExt spid="_x0000_s36876"/>
                </a:ext>
                <a:ext uri="{FF2B5EF4-FFF2-40B4-BE49-F238E27FC236}">
                  <a16:creationId xmlns:a16="http://schemas.microsoft.com/office/drawing/2014/main" id="{00000000-0008-0000-08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35</xdr:row>
          <xdr:rowOff>0</xdr:rowOff>
        </xdr:from>
        <xdr:to>
          <xdr:col>28</xdr:col>
          <xdr:colOff>142875</xdr:colOff>
          <xdr:row>36</xdr:row>
          <xdr:rowOff>19050</xdr:rowOff>
        </xdr:to>
        <xdr:sp macro="" textlink="">
          <xdr:nvSpPr>
            <xdr:cNvPr id="36877" name="Check Box 13" descr="　" hidden="1">
              <a:extLst>
                <a:ext uri="{63B3BB69-23CF-44E3-9099-C40C66FF867C}">
                  <a14:compatExt spid="_x0000_s36877"/>
                </a:ext>
                <a:ext uri="{FF2B5EF4-FFF2-40B4-BE49-F238E27FC236}">
                  <a16:creationId xmlns:a16="http://schemas.microsoft.com/office/drawing/2014/main" id="{00000000-0008-0000-08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0</xdr:rowOff>
        </xdr:from>
        <xdr:to>
          <xdr:col>16</xdr:col>
          <xdr:colOff>142875</xdr:colOff>
          <xdr:row>35</xdr:row>
          <xdr:rowOff>180975</xdr:rowOff>
        </xdr:to>
        <xdr:sp macro="" textlink="">
          <xdr:nvSpPr>
            <xdr:cNvPr id="36878" name="Check Box 14" descr="　" hidden="1">
              <a:extLst>
                <a:ext uri="{63B3BB69-23CF-44E3-9099-C40C66FF867C}">
                  <a14:compatExt spid="_x0000_s36878"/>
                </a:ext>
                <a:ext uri="{FF2B5EF4-FFF2-40B4-BE49-F238E27FC236}">
                  <a16:creationId xmlns:a16="http://schemas.microsoft.com/office/drawing/2014/main" id="{00000000-0008-0000-08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35</xdr:row>
          <xdr:rowOff>161925</xdr:rowOff>
        </xdr:from>
        <xdr:to>
          <xdr:col>10</xdr:col>
          <xdr:colOff>152400</xdr:colOff>
          <xdr:row>37</xdr:row>
          <xdr:rowOff>9525</xdr:rowOff>
        </xdr:to>
        <xdr:sp macro="" textlink="">
          <xdr:nvSpPr>
            <xdr:cNvPr id="36879" name="Check Box 15" descr="　" hidden="1">
              <a:extLst>
                <a:ext uri="{63B3BB69-23CF-44E3-9099-C40C66FF867C}">
                  <a14:compatExt spid="_x0000_s36879"/>
                </a:ext>
                <a:ext uri="{FF2B5EF4-FFF2-40B4-BE49-F238E27FC236}">
                  <a16:creationId xmlns:a16="http://schemas.microsoft.com/office/drawing/2014/main" id="{00000000-0008-0000-08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33</xdr:row>
          <xdr:rowOff>171450</xdr:rowOff>
        </xdr:from>
        <xdr:to>
          <xdr:col>10</xdr:col>
          <xdr:colOff>152400</xdr:colOff>
          <xdr:row>35</xdr:row>
          <xdr:rowOff>19050</xdr:rowOff>
        </xdr:to>
        <xdr:sp macro="" textlink="">
          <xdr:nvSpPr>
            <xdr:cNvPr id="36880" name="Check Box 16" descr="　" hidden="1">
              <a:extLst>
                <a:ext uri="{63B3BB69-23CF-44E3-9099-C40C66FF867C}">
                  <a14:compatExt spid="_x0000_s36880"/>
                </a:ext>
                <a:ext uri="{FF2B5EF4-FFF2-40B4-BE49-F238E27FC236}">
                  <a16:creationId xmlns:a16="http://schemas.microsoft.com/office/drawing/2014/main" id="{00000000-0008-0000-08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33</xdr:row>
          <xdr:rowOff>9525</xdr:rowOff>
        </xdr:from>
        <xdr:to>
          <xdr:col>10</xdr:col>
          <xdr:colOff>142875</xdr:colOff>
          <xdr:row>34</xdr:row>
          <xdr:rowOff>0</xdr:rowOff>
        </xdr:to>
        <xdr:sp macro="" textlink="">
          <xdr:nvSpPr>
            <xdr:cNvPr id="36881" name="Check Box 17" descr="　" hidden="1">
              <a:extLst>
                <a:ext uri="{63B3BB69-23CF-44E3-9099-C40C66FF867C}">
                  <a14:compatExt spid="_x0000_s36881"/>
                </a:ext>
                <a:ext uri="{FF2B5EF4-FFF2-40B4-BE49-F238E27FC236}">
                  <a16:creationId xmlns:a16="http://schemas.microsoft.com/office/drawing/2014/main" id="{00000000-0008-0000-08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32</xdr:row>
          <xdr:rowOff>9525</xdr:rowOff>
        </xdr:from>
        <xdr:to>
          <xdr:col>11</xdr:col>
          <xdr:colOff>47625</xdr:colOff>
          <xdr:row>33</xdr:row>
          <xdr:rowOff>19050</xdr:rowOff>
        </xdr:to>
        <xdr:sp macro="" textlink="">
          <xdr:nvSpPr>
            <xdr:cNvPr id="36882" name="Check Box 18" descr="　" hidden="1">
              <a:extLst>
                <a:ext uri="{63B3BB69-23CF-44E3-9099-C40C66FF867C}">
                  <a14:compatExt spid="_x0000_s36882"/>
                </a:ext>
                <a:ext uri="{FF2B5EF4-FFF2-40B4-BE49-F238E27FC236}">
                  <a16:creationId xmlns:a16="http://schemas.microsoft.com/office/drawing/2014/main" id="{00000000-0008-0000-08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37</xdr:row>
          <xdr:rowOff>0</xdr:rowOff>
        </xdr:from>
        <xdr:to>
          <xdr:col>28</xdr:col>
          <xdr:colOff>0</xdr:colOff>
          <xdr:row>38</xdr:row>
          <xdr:rowOff>0</xdr:rowOff>
        </xdr:to>
        <xdr:sp macro="" textlink="">
          <xdr:nvSpPr>
            <xdr:cNvPr id="36883" name="Check Box 19" descr="　" hidden="1">
              <a:extLst>
                <a:ext uri="{63B3BB69-23CF-44E3-9099-C40C66FF867C}">
                  <a14:compatExt spid="_x0000_s36883"/>
                </a:ext>
                <a:ext uri="{FF2B5EF4-FFF2-40B4-BE49-F238E27FC236}">
                  <a16:creationId xmlns:a16="http://schemas.microsoft.com/office/drawing/2014/main" id="{00000000-0008-0000-08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19050</xdr:rowOff>
        </xdr:from>
        <xdr:to>
          <xdr:col>19</xdr:col>
          <xdr:colOff>152400</xdr:colOff>
          <xdr:row>38</xdr:row>
          <xdr:rowOff>9525</xdr:rowOff>
        </xdr:to>
        <xdr:sp macro="" textlink="">
          <xdr:nvSpPr>
            <xdr:cNvPr id="36884" name="Check Box 20" descr="　" hidden="1">
              <a:extLst>
                <a:ext uri="{63B3BB69-23CF-44E3-9099-C40C66FF867C}">
                  <a14:compatExt spid="_x0000_s36884"/>
                </a:ext>
                <a:ext uri="{FF2B5EF4-FFF2-40B4-BE49-F238E27FC236}">
                  <a16:creationId xmlns:a16="http://schemas.microsoft.com/office/drawing/2014/main" id="{00000000-0008-0000-08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37</xdr:row>
          <xdr:rowOff>9525</xdr:rowOff>
        </xdr:from>
        <xdr:to>
          <xdr:col>13</xdr:col>
          <xdr:colOff>9525</xdr:colOff>
          <xdr:row>38</xdr:row>
          <xdr:rowOff>19050</xdr:rowOff>
        </xdr:to>
        <xdr:sp macro="" textlink="">
          <xdr:nvSpPr>
            <xdr:cNvPr id="36885" name="Check Box 21" descr="　" hidden="1">
              <a:extLst>
                <a:ext uri="{63B3BB69-23CF-44E3-9099-C40C66FF867C}">
                  <a14:compatExt spid="_x0000_s36885"/>
                </a:ext>
                <a:ext uri="{FF2B5EF4-FFF2-40B4-BE49-F238E27FC236}">
                  <a16:creationId xmlns:a16="http://schemas.microsoft.com/office/drawing/2014/main" id="{00000000-0008-0000-08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39</xdr:row>
          <xdr:rowOff>190500</xdr:rowOff>
        </xdr:from>
        <xdr:to>
          <xdr:col>11</xdr:col>
          <xdr:colOff>133350</xdr:colOff>
          <xdr:row>41</xdr:row>
          <xdr:rowOff>0</xdr:rowOff>
        </xdr:to>
        <xdr:sp macro="" textlink="">
          <xdr:nvSpPr>
            <xdr:cNvPr id="36886" name="Check Box 22" descr="　" hidden="1">
              <a:extLst>
                <a:ext uri="{63B3BB69-23CF-44E3-9099-C40C66FF867C}">
                  <a14:compatExt spid="_x0000_s36886"/>
                </a:ext>
                <a:ext uri="{FF2B5EF4-FFF2-40B4-BE49-F238E27FC236}">
                  <a16:creationId xmlns:a16="http://schemas.microsoft.com/office/drawing/2014/main" id="{00000000-0008-0000-08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40</xdr:row>
          <xdr:rowOff>38100</xdr:rowOff>
        </xdr:from>
        <xdr:to>
          <xdr:col>24</xdr:col>
          <xdr:colOff>104775</xdr:colOff>
          <xdr:row>40</xdr:row>
          <xdr:rowOff>180975</xdr:rowOff>
        </xdr:to>
        <xdr:sp macro="" textlink="">
          <xdr:nvSpPr>
            <xdr:cNvPr id="36887" name="Check Box 23" descr="　" hidden="1">
              <a:extLst>
                <a:ext uri="{63B3BB69-23CF-44E3-9099-C40C66FF867C}">
                  <a14:compatExt spid="_x0000_s36887"/>
                </a:ext>
                <a:ext uri="{FF2B5EF4-FFF2-40B4-BE49-F238E27FC236}">
                  <a16:creationId xmlns:a16="http://schemas.microsoft.com/office/drawing/2014/main" id="{00000000-0008-0000-08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92</xdr:row>
          <xdr:rowOff>142875</xdr:rowOff>
        </xdr:from>
        <xdr:to>
          <xdr:col>9</xdr:col>
          <xdr:colOff>114300</xdr:colOff>
          <xdr:row>94</xdr:row>
          <xdr:rowOff>28575</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8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93</xdr:row>
          <xdr:rowOff>133350</xdr:rowOff>
        </xdr:from>
        <xdr:to>
          <xdr:col>9</xdr:col>
          <xdr:colOff>76200</xdr:colOff>
          <xdr:row>95</xdr:row>
          <xdr:rowOff>19050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8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92</xdr:row>
          <xdr:rowOff>133350</xdr:rowOff>
        </xdr:from>
        <xdr:to>
          <xdr:col>32</xdr:col>
          <xdr:colOff>123825</xdr:colOff>
          <xdr:row>94</xdr:row>
          <xdr:rowOff>19050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8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93</xdr:row>
          <xdr:rowOff>142875</xdr:rowOff>
        </xdr:from>
        <xdr:to>
          <xdr:col>32</xdr:col>
          <xdr:colOff>123825</xdr:colOff>
          <xdr:row>95</xdr:row>
          <xdr:rowOff>28575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8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97</xdr:row>
          <xdr:rowOff>142875</xdr:rowOff>
        </xdr:from>
        <xdr:to>
          <xdr:col>32</xdr:col>
          <xdr:colOff>123825</xdr:colOff>
          <xdr:row>99</xdr:row>
          <xdr:rowOff>28575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8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98</xdr:row>
          <xdr:rowOff>142875</xdr:rowOff>
        </xdr:from>
        <xdr:to>
          <xdr:col>32</xdr:col>
          <xdr:colOff>123825</xdr:colOff>
          <xdr:row>100</xdr:row>
          <xdr:rowOff>28575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8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99</xdr:row>
          <xdr:rowOff>142875</xdr:rowOff>
        </xdr:from>
        <xdr:to>
          <xdr:col>32</xdr:col>
          <xdr:colOff>123825</xdr:colOff>
          <xdr:row>101</xdr:row>
          <xdr:rowOff>28575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8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100</xdr:row>
          <xdr:rowOff>142875</xdr:rowOff>
        </xdr:from>
        <xdr:to>
          <xdr:col>32</xdr:col>
          <xdr:colOff>123825</xdr:colOff>
          <xdr:row>102</xdr:row>
          <xdr:rowOff>28575</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0800-00001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101</xdr:row>
          <xdr:rowOff>142875</xdr:rowOff>
        </xdr:from>
        <xdr:to>
          <xdr:col>32</xdr:col>
          <xdr:colOff>123825</xdr:colOff>
          <xdr:row>103</xdr:row>
          <xdr:rowOff>28575</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0800-00002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102</xdr:row>
          <xdr:rowOff>142875</xdr:rowOff>
        </xdr:from>
        <xdr:to>
          <xdr:col>32</xdr:col>
          <xdr:colOff>123825</xdr:colOff>
          <xdr:row>104</xdr:row>
          <xdr:rowOff>28575</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0800-00002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103</xdr:row>
          <xdr:rowOff>133350</xdr:rowOff>
        </xdr:from>
        <xdr:to>
          <xdr:col>32</xdr:col>
          <xdr:colOff>123825</xdr:colOff>
          <xdr:row>105</xdr:row>
          <xdr:rowOff>19050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0800-00002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97</xdr:row>
          <xdr:rowOff>152400</xdr:rowOff>
        </xdr:from>
        <xdr:to>
          <xdr:col>16</xdr:col>
          <xdr:colOff>123825</xdr:colOff>
          <xdr:row>99</xdr:row>
          <xdr:rowOff>38100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0800-00002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99</xdr:row>
          <xdr:rowOff>133350</xdr:rowOff>
        </xdr:from>
        <xdr:to>
          <xdr:col>27</xdr:col>
          <xdr:colOff>114300</xdr:colOff>
          <xdr:row>101</xdr:row>
          <xdr:rowOff>19050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0800-00002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98</xdr:row>
          <xdr:rowOff>152400</xdr:rowOff>
        </xdr:from>
        <xdr:to>
          <xdr:col>16</xdr:col>
          <xdr:colOff>123825</xdr:colOff>
          <xdr:row>100</xdr:row>
          <xdr:rowOff>38100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0800-00002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99</xdr:row>
          <xdr:rowOff>142875</xdr:rowOff>
        </xdr:from>
        <xdr:to>
          <xdr:col>21</xdr:col>
          <xdr:colOff>133350</xdr:colOff>
          <xdr:row>101</xdr:row>
          <xdr:rowOff>28575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0800-00002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97</xdr:row>
          <xdr:rowOff>142875</xdr:rowOff>
        </xdr:from>
        <xdr:to>
          <xdr:col>20</xdr:col>
          <xdr:colOff>123825</xdr:colOff>
          <xdr:row>99</xdr:row>
          <xdr:rowOff>28575</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0800-00002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98</xdr:row>
          <xdr:rowOff>142875</xdr:rowOff>
        </xdr:from>
        <xdr:to>
          <xdr:col>20</xdr:col>
          <xdr:colOff>123825</xdr:colOff>
          <xdr:row>100</xdr:row>
          <xdr:rowOff>28575</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0800-00002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142875</xdr:rowOff>
        </xdr:from>
        <xdr:to>
          <xdr:col>24</xdr:col>
          <xdr:colOff>114300</xdr:colOff>
          <xdr:row>99</xdr:row>
          <xdr:rowOff>28575</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0800-00002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98</xdr:row>
          <xdr:rowOff>133350</xdr:rowOff>
        </xdr:from>
        <xdr:to>
          <xdr:col>24</xdr:col>
          <xdr:colOff>114300</xdr:colOff>
          <xdr:row>100</xdr:row>
          <xdr:rowOff>19050</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0800-00002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97</xdr:row>
          <xdr:rowOff>142875</xdr:rowOff>
        </xdr:from>
        <xdr:to>
          <xdr:col>28</xdr:col>
          <xdr:colOff>133350</xdr:colOff>
          <xdr:row>99</xdr:row>
          <xdr:rowOff>28575</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0800-00002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98</xdr:row>
          <xdr:rowOff>142875</xdr:rowOff>
        </xdr:from>
        <xdr:to>
          <xdr:col>28</xdr:col>
          <xdr:colOff>123825</xdr:colOff>
          <xdr:row>100</xdr:row>
          <xdr:rowOff>28575</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0800-00002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99</xdr:row>
          <xdr:rowOff>133350</xdr:rowOff>
        </xdr:from>
        <xdr:to>
          <xdr:col>16</xdr:col>
          <xdr:colOff>123825</xdr:colOff>
          <xdr:row>101</xdr:row>
          <xdr:rowOff>19050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0800-00002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100</xdr:row>
          <xdr:rowOff>142875</xdr:rowOff>
        </xdr:from>
        <xdr:to>
          <xdr:col>16</xdr:col>
          <xdr:colOff>123825</xdr:colOff>
          <xdr:row>102</xdr:row>
          <xdr:rowOff>28575</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0800-00002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101</xdr:row>
          <xdr:rowOff>152400</xdr:rowOff>
        </xdr:from>
        <xdr:to>
          <xdr:col>16</xdr:col>
          <xdr:colOff>123825</xdr:colOff>
          <xdr:row>103</xdr:row>
          <xdr:rowOff>38100</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0800-00002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102</xdr:row>
          <xdr:rowOff>152400</xdr:rowOff>
        </xdr:from>
        <xdr:to>
          <xdr:col>16</xdr:col>
          <xdr:colOff>123825</xdr:colOff>
          <xdr:row>104</xdr:row>
          <xdr:rowOff>28575</xdr:rowOff>
        </xdr:to>
        <xdr:sp macro="" textlink="">
          <xdr:nvSpPr>
            <xdr:cNvPr id="36912" name="Check Box 48" hidden="1">
              <a:extLst>
                <a:ext uri="{63B3BB69-23CF-44E3-9099-C40C66FF867C}">
                  <a14:compatExt spid="_x0000_s36912"/>
                </a:ext>
                <a:ext uri="{FF2B5EF4-FFF2-40B4-BE49-F238E27FC236}">
                  <a16:creationId xmlns:a16="http://schemas.microsoft.com/office/drawing/2014/main" id="{00000000-0008-0000-0800-00003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108</xdr:row>
          <xdr:rowOff>152400</xdr:rowOff>
        </xdr:from>
        <xdr:to>
          <xdr:col>32</xdr:col>
          <xdr:colOff>123825</xdr:colOff>
          <xdr:row>110</xdr:row>
          <xdr:rowOff>38100</xdr:rowOff>
        </xdr:to>
        <xdr:sp macro="" textlink="">
          <xdr:nvSpPr>
            <xdr:cNvPr id="36913" name="Check Box 49" hidden="1">
              <a:extLst>
                <a:ext uri="{63B3BB69-23CF-44E3-9099-C40C66FF867C}">
                  <a14:compatExt spid="_x0000_s36913"/>
                </a:ext>
                <a:ext uri="{FF2B5EF4-FFF2-40B4-BE49-F238E27FC236}">
                  <a16:creationId xmlns:a16="http://schemas.microsoft.com/office/drawing/2014/main" id="{00000000-0008-0000-0800-00003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108</xdr:row>
          <xdr:rowOff>152400</xdr:rowOff>
        </xdr:from>
        <xdr:to>
          <xdr:col>32</xdr:col>
          <xdr:colOff>123825</xdr:colOff>
          <xdr:row>110</xdr:row>
          <xdr:rowOff>38100</xdr:rowOff>
        </xdr:to>
        <xdr:sp macro="" textlink="">
          <xdr:nvSpPr>
            <xdr:cNvPr id="36914" name="Check Box 50" hidden="1">
              <a:extLst>
                <a:ext uri="{63B3BB69-23CF-44E3-9099-C40C66FF867C}">
                  <a14:compatExt spid="_x0000_s36914"/>
                </a:ext>
                <a:ext uri="{FF2B5EF4-FFF2-40B4-BE49-F238E27FC236}">
                  <a16:creationId xmlns:a16="http://schemas.microsoft.com/office/drawing/2014/main" id="{00000000-0008-0000-0800-00003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108</xdr:row>
          <xdr:rowOff>152400</xdr:rowOff>
        </xdr:from>
        <xdr:to>
          <xdr:col>32</xdr:col>
          <xdr:colOff>123825</xdr:colOff>
          <xdr:row>110</xdr:row>
          <xdr:rowOff>38100</xdr:rowOff>
        </xdr:to>
        <xdr:sp macro="" textlink="">
          <xdr:nvSpPr>
            <xdr:cNvPr id="36915" name="Check Box 51" hidden="1">
              <a:extLst>
                <a:ext uri="{63B3BB69-23CF-44E3-9099-C40C66FF867C}">
                  <a14:compatExt spid="_x0000_s36915"/>
                </a:ext>
                <a:ext uri="{FF2B5EF4-FFF2-40B4-BE49-F238E27FC236}">
                  <a16:creationId xmlns:a16="http://schemas.microsoft.com/office/drawing/2014/main" id="{00000000-0008-0000-0800-00003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109</xdr:row>
          <xdr:rowOff>142875</xdr:rowOff>
        </xdr:from>
        <xdr:to>
          <xdr:col>32</xdr:col>
          <xdr:colOff>123825</xdr:colOff>
          <xdr:row>111</xdr:row>
          <xdr:rowOff>28575</xdr:rowOff>
        </xdr:to>
        <xdr:sp macro="" textlink="">
          <xdr:nvSpPr>
            <xdr:cNvPr id="36916" name="Check Box 52" hidden="1">
              <a:extLst>
                <a:ext uri="{63B3BB69-23CF-44E3-9099-C40C66FF867C}">
                  <a14:compatExt spid="_x0000_s36916"/>
                </a:ext>
                <a:ext uri="{FF2B5EF4-FFF2-40B4-BE49-F238E27FC236}">
                  <a16:creationId xmlns:a16="http://schemas.microsoft.com/office/drawing/2014/main" id="{00000000-0008-0000-0800-00003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111</xdr:row>
          <xdr:rowOff>133350</xdr:rowOff>
        </xdr:from>
        <xdr:to>
          <xdr:col>32</xdr:col>
          <xdr:colOff>123825</xdr:colOff>
          <xdr:row>113</xdr:row>
          <xdr:rowOff>19050</xdr:rowOff>
        </xdr:to>
        <xdr:sp macro="" textlink="">
          <xdr:nvSpPr>
            <xdr:cNvPr id="36917" name="Check Box 53" hidden="1">
              <a:extLst>
                <a:ext uri="{63B3BB69-23CF-44E3-9099-C40C66FF867C}">
                  <a14:compatExt spid="_x0000_s36917"/>
                </a:ext>
                <a:ext uri="{FF2B5EF4-FFF2-40B4-BE49-F238E27FC236}">
                  <a16:creationId xmlns:a16="http://schemas.microsoft.com/office/drawing/2014/main" id="{00000000-0008-0000-0800-00003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114</xdr:row>
          <xdr:rowOff>142875</xdr:rowOff>
        </xdr:from>
        <xdr:to>
          <xdr:col>32</xdr:col>
          <xdr:colOff>123825</xdr:colOff>
          <xdr:row>116</xdr:row>
          <xdr:rowOff>19050</xdr:rowOff>
        </xdr:to>
        <xdr:sp macro="" textlink="">
          <xdr:nvSpPr>
            <xdr:cNvPr id="36918" name="Check Box 54" hidden="1">
              <a:extLst>
                <a:ext uri="{63B3BB69-23CF-44E3-9099-C40C66FF867C}">
                  <a14:compatExt spid="_x0000_s36918"/>
                </a:ext>
                <a:ext uri="{FF2B5EF4-FFF2-40B4-BE49-F238E27FC236}">
                  <a16:creationId xmlns:a16="http://schemas.microsoft.com/office/drawing/2014/main" id="{00000000-0008-0000-0800-00003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113</xdr:row>
          <xdr:rowOff>142875</xdr:rowOff>
        </xdr:from>
        <xdr:to>
          <xdr:col>32</xdr:col>
          <xdr:colOff>123825</xdr:colOff>
          <xdr:row>115</xdr:row>
          <xdr:rowOff>19050</xdr:rowOff>
        </xdr:to>
        <xdr:sp macro="" textlink="">
          <xdr:nvSpPr>
            <xdr:cNvPr id="36919" name="Check Box 55" hidden="1">
              <a:extLst>
                <a:ext uri="{63B3BB69-23CF-44E3-9099-C40C66FF867C}">
                  <a14:compatExt spid="_x0000_s36919"/>
                </a:ext>
                <a:ext uri="{FF2B5EF4-FFF2-40B4-BE49-F238E27FC236}">
                  <a16:creationId xmlns:a16="http://schemas.microsoft.com/office/drawing/2014/main" id="{00000000-0008-0000-0800-00003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113</xdr:row>
          <xdr:rowOff>142875</xdr:rowOff>
        </xdr:from>
        <xdr:to>
          <xdr:col>16</xdr:col>
          <xdr:colOff>114300</xdr:colOff>
          <xdr:row>115</xdr:row>
          <xdr:rowOff>28575</xdr:rowOff>
        </xdr:to>
        <xdr:sp macro="" textlink="">
          <xdr:nvSpPr>
            <xdr:cNvPr id="36920" name="Check Box 56" hidden="1">
              <a:extLst>
                <a:ext uri="{63B3BB69-23CF-44E3-9099-C40C66FF867C}">
                  <a14:compatExt spid="_x0000_s36920"/>
                </a:ext>
                <a:ext uri="{FF2B5EF4-FFF2-40B4-BE49-F238E27FC236}">
                  <a16:creationId xmlns:a16="http://schemas.microsoft.com/office/drawing/2014/main" id="{00000000-0008-0000-0800-00003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115</xdr:row>
          <xdr:rowOff>142875</xdr:rowOff>
        </xdr:from>
        <xdr:to>
          <xdr:col>32</xdr:col>
          <xdr:colOff>123825</xdr:colOff>
          <xdr:row>117</xdr:row>
          <xdr:rowOff>28575</xdr:rowOff>
        </xdr:to>
        <xdr:sp macro="" textlink="">
          <xdr:nvSpPr>
            <xdr:cNvPr id="36921" name="Check Box 57" hidden="1">
              <a:extLst>
                <a:ext uri="{63B3BB69-23CF-44E3-9099-C40C66FF867C}">
                  <a14:compatExt spid="_x0000_s36921"/>
                </a:ext>
                <a:ext uri="{FF2B5EF4-FFF2-40B4-BE49-F238E27FC236}">
                  <a16:creationId xmlns:a16="http://schemas.microsoft.com/office/drawing/2014/main" id="{00000000-0008-0000-0800-00003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116</xdr:row>
          <xdr:rowOff>133350</xdr:rowOff>
        </xdr:from>
        <xdr:to>
          <xdr:col>32</xdr:col>
          <xdr:colOff>123825</xdr:colOff>
          <xdr:row>118</xdr:row>
          <xdr:rowOff>19050</xdr:rowOff>
        </xdr:to>
        <xdr:sp macro="" textlink="">
          <xdr:nvSpPr>
            <xdr:cNvPr id="36922" name="Check Box 58" hidden="1">
              <a:extLst>
                <a:ext uri="{63B3BB69-23CF-44E3-9099-C40C66FF867C}">
                  <a14:compatExt spid="_x0000_s36922"/>
                </a:ext>
                <a:ext uri="{FF2B5EF4-FFF2-40B4-BE49-F238E27FC236}">
                  <a16:creationId xmlns:a16="http://schemas.microsoft.com/office/drawing/2014/main" id="{00000000-0008-0000-0800-00003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114</xdr:row>
          <xdr:rowOff>142875</xdr:rowOff>
        </xdr:from>
        <xdr:to>
          <xdr:col>16</xdr:col>
          <xdr:colOff>114300</xdr:colOff>
          <xdr:row>116</xdr:row>
          <xdr:rowOff>28575</xdr:rowOff>
        </xdr:to>
        <xdr:sp macro="" textlink="">
          <xdr:nvSpPr>
            <xdr:cNvPr id="36923" name="Check Box 59" hidden="1">
              <a:extLst>
                <a:ext uri="{63B3BB69-23CF-44E3-9099-C40C66FF867C}">
                  <a14:compatExt spid="_x0000_s36923"/>
                </a:ext>
                <a:ext uri="{FF2B5EF4-FFF2-40B4-BE49-F238E27FC236}">
                  <a16:creationId xmlns:a16="http://schemas.microsoft.com/office/drawing/2014/main" id="{00000000-0008-0000-0800-00003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117</xdr:row>
          <xdr:rowOff>152400</xdr:rowOff>
        </xdr:from>
        <xdr:to>
          <xdr:col>32</xdr:col>
          <xdr:colOff>66675</xdr:colOff>
          <xdr:row>119</xdr:row>
          <xdr:rowOff>28575</xdr:rowOff>
        </xdr:to>
        <xdr:sp macro="" textlink="">
          <xdr:nvSpPr>
            <xdr:cNvPr id="36924" name="Check Box 60" hidden="1">
              <a:extLst>
                <a:ext uri="{63B3BB69-23CF-44E3-9099-C40C66FF867C}">
                  <a14:compatExt spid="_x0000_s36924"/>
                </a:ext>
                <a:ext uri="{FF2B5EF4-FFF2-40B4-BE49-F238E27FC236}">
                  <a16:creationId xmlns:a16="http://schemas.microsoft.com/office/drawing/2014/main" id="{00000000-0008-0000-0800-00003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119</xdr:row>
          <xdr:rowOff>133350</xdr:rowOff>
        </xdr:from>
        <xdr:to>
          <xdr:col>32</xdr:col>
          <xdr:colOff>123825</xdr:colOff>
          <xdr:row>121</xdr:row>
          <xdr:rowOff>19050</xdr:rowOff>
        </xdr:to>
        <xdr:sp macro="" textlink="">
          <xdr:nvSpPr>
            <xdr:cNvPr id="36925" name="Check Box 61" hidden="1">
              <a:extLst>
                <a:ext uri="{63B3BB69-23CF-44E3-9099-C40C66FF867C}">
                  <a14:compatExt spid="_x0000_s36925"/>
                </a:ext>
                <a:ext uri="{FF2B5EF4-FFF2-40B4-BE49-F238E27FC236}">
                  <a16:creationId xmlns:a16="http://schemas.microsoft.com/office/drawing/2014/main" id="{00000000-0008-0000-0800-00003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118</xdr:row>
          <xdr:rowOff>142875</xdr:rowOff>
        </xdr:from>
        <xdr:to>
          <xdr:col>32</xdr:col>
          <xdr:colOff>123825</xdr:colOff>
          <xdr:row>120</xdr:row>
          <xdr:rowOff>28575</xdr:rowOff>
        </xdr:to>
        <xdr:sp macro="" textlink="">
          <xdr:nvSpPr>
            <xdr:cNvPr id="36926" name="Check Box 62" hidden="1">
              <a:extLst>
                <a:ext uri="{63B3BB69-23CF-44E3-9099-C40C66FF867C}">
                  <a14:compatExt spid="_x0000_s36926"/>
                </a:ext>
                <a:ext uri="{FF2B5EF4-FFF2-40B4-BE49-F238E27FC236}">
                  <a16:creationId xmlns:a16="http://schemas.microsoft.com/office/drawing/2014/main" id="{00000000-0008-0000-0800-00003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120</xdr:row>
          <xdr:rowOff>142875</xdr:rowOff>
        </xdr:from>
        <xdr:to>
          <xdr:col>33</xdr:col>
          <xdr:colOff>9525</xdr:colOff>
          <xdr:row>122</xdr:row>
          <xdr:rowOff>28575</xdr:rowOff>
        </xdr:to>
        <xdr:sp macro="" textlink="">
          <xdr:nvSpPr>
            <xdr:cNvPr id="36927" name="Check Box 63" hidden="1">
              <a:extLst>
                <a:ext uri="{63B3BB69-23CF-44E3-9099-C40C66FF867C}">
                  <a14:compatExt spid="_x0000_s36927"/>
                </a:ext>
                <a:ext uri="{FF2B5EF4-FFF2-40B4-BE49-F238E27FC236}">
                  <a16:creationId xmlns:a16="http://schemas.microsoft.com/office/drawing/2014/main" id="{00000000-0008-0000-0800-00003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122</xdr:row>
          <xdr:rowOff>142875</xdr:rowOff>
        </xdr:from>
        <xdr:to>
          <xdr:col>32</xdr:col>
          <xdr:colOff>114300</xdr:colOff>
          <xdr:row>124</xdr:row>
          <xdr:rowOff>28575</xdr:rowOff>
        </xdr:to>
        <xdr:sp macro="" textlink="">
          <xdr:nvSpPr>
            <xdr:cNvPr id="36928" name="Check Box 64" hidden="1">
              <a:extLst>
                <a:ext uri="{63B3BB69-23CF-44E3-9099-C40C66FF867C}">
                  <a14:compatExt spid="_x0000_s36928"/>
                </a:ext>
                <a:ext uri="{FF2B5EF4-FFF2-40B4-BE49-F238E27FC236}">
                  <a16:creationId xmlns:a16="http://schemas.microsoft.com/office/drawing/2014/main" id="{00000000-0008-0000-0800-00004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123</xdr:row>
          <xdr:rowOff>142875</xdr:rowOff>
        </xdr:from>
        <xdr:to>
          <xdr:col>32</xdr:col>
          <xdr:colOff>85725</xdr:colOff>
          <xdr:row>125</xdr:row>
          <xdr:rowOff>19050</xdr:rowOff>
        </xdr:to>
        <xdr:sp macro="" textlink="">
          <xdr:nvSpPr>
            <xdr:cNvPr id="36929" name="Check Box 65" hidden="1">
              <a:extLst>
                <a:ext uri="{63B3BB69-23CF-44E3-9099-C40C66FF867C}">
                  <a14:compatExt spid="_x0000_s36929"/>
                </a:ext>
                <a:ext uri="{FF2B5EF4-FFF2-40B4-BE49-F238E27FC236}">
                  <a16:creationId xmlns:a16="http://schemas.microsoft.com/office/drawing/2014/main" id="{00000000-0008-0000-0800-00004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124</xdr:row>
          <xdr:rowOff>133350</xdr:rowOff>
        </xdr:from>
        <xdr:to>
          <xdr:col>32</xdr:col>
          <xdr:colOff>133350</xdr:colOff>
          <xdr:row>126</xdr:row>
          <xdr:rowOff>9525</xdr:rowOff>
        </xdr:to>
        <xdr:sp macro="" textlink="">
          <xdr:nvSpPr>
            <xdr:cNvPr id="36930" name="Check Box 66" hidden="1">
              <a:extLst>
                <a:ext uri="{63B3BB69-23CF-44E3-9099-C40C66FF867C}">
                  <a14:compatExt spid="_x0000_s36930"/>
                </a:ext>
                <a:ext uri="{FF2B5EF4-FFF2-40B4-BE49-F238E27FC236}">
                  <a16:creationId xmlns:a16="http://schemas.microsoft.com/office/drawing/2014/main" id="{00000000-0008-0000-0800-00004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132</xdr:row>
          <xdr:rowOff>133350</xdr:rowOff>
        </xdr:from>
        <xdr:to>
          <xdr:col>32</xdr:col>
          <xdr:colOff>123825</xdr:colOff>
          <xdr:row>134</xdr:row>
          <xdr:rowOff>19050</xdr:rowOff>
        </xdr:to>
        <xdr:sp macro="" textlink="">
          <xdr:nvSpPr>
            <xdr:cNvPr id="36931" name="Check Box 67" hidden="1">
              <a:extLst>
                <a:ext uri="{63B3BB69-23CF-44E3-9099-C40C66FF867C}">
                  <a14:compatExt spid="_x0000_s36931"/>
                </a:ext>
                <a:ext uri="{FF2B5EF4-FFF2-40B4-BE49-F238E27FC236}">
                  <a16:creationId xmlns:a16="http://schemas.microsoft.com/office/drawing/2014/main" id="{00000000-0008-0000-0800-00004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131</xdr:row>
          <xdr:rowOff>142875</xdr:rowOff>
        </xdr:from>
        <xdr:to>
          <xdr:col>32</xdr:col>
          <xdr:colOff>123825</xdr:colOff>
          <xdr:row>133</xdr:row>
          <xdr:rowOff>28575</xdr:rowOff>
        </xdr:to>
        <xdr:sp macro="" textlink="">
          <xdr:nvSpPr>
            <xdr:cNvPr id="36932" name="Check Box 68" hidden="1">
              <a:extLst>
                <a:ext uri="{63B3BB69-23CF-44E3-9099-C40C66FF867C}">
                  <a14:compatExt spid="_x0000_s36932"/>
                </a:ext>
                <a:ext uri="{FF2B5EF4-FFF2-40B4-BE49-F238E27FC236}">
                  <a16:creationId xmlns:a16="http://schemas.microsoft.com/office/drawing/2014/main" id="{00000000-0008-0000-0800-00004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133</xdr:row>
          <xdr:rowOff>142875</xdr:rowOff>
        </xdr:from>
        <xdr:to>
          <xdr:col>32</xdr:col>
          <xdr:colOff>85725</xdr:colOff>
          <xdr:row>135</xdr:row>
          <xdr:rowOff>28575</xdr:rowOff>
        </xdr:to>
        <xdr:sp macro="" textlink="">
          <xdr:nvSpPr>
            <xdr:cNvPr id="36933" name="Check Box 69" hidden="1">
              <a:extLst>
                <a:ext uri="{63B3BB69-23CF-44E3-9099-C40C66FF867C}">
                  <a14:compatExt spid="_x0000_s36933"/>
                </a:ext>
                <a:ext uri="{FF2B5EF4-FFF2-40B4-BE49-F238E27FC236}">
                  <a16:creationId xmlns:a16="http://schemas.microsoft.com/office/drawing/2014/main" id="{00000000-0008-0000-0800-00004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134</xdr:row>
          <xdr:rowOff>142875</xdr:rowOff>
        </xdr:from>
        <xdr:to>
          <xdr:col>16</xdr:col>
          <xdr:colOff>114300</xdr:colOff>
          <xdr:row>136</xdr:row>
          <xdr:rowOff>28575</xdr:rowOff>
        </xdr:to>
        <xdr:sp macro="" textlink="">
          <xdr:nvSpPr>
            <xdr:cNvPr id="36934" name="Check Box 70" hidden="1">
              <a:extLst>
                <a:ext uri="{63B3BB69-23CF-44E3-9099-C40C66FF867C}">
                  <a14:compatExt spid="_x0000_s36934"/>
                </a:ext>
                <a:ext uri="{FF2B5EF4-FFF2-40B4-BE49-F238E27FC236}">
                  <a16:creationId xmlns:a16="http://schemas.microsoft.com/office/drawing/2014/main" id="{00000000-0008-0000-0800-00004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135</xdr:row>
          <xdr:rowOff>142875</xdr:rowOff>
        </xdr:from>
        <xdr:to>
          <xdr:col>32</xdr:col>
          <xdr:colOff>123825</xdr:colOff>
          <xdr:row>137</xdr:row>
          <xdr:rowOff>28575</xdr:rowOff>
        </xdr:to>
        <xdr:sp macro="" textlink="">
          <xdr:nvSpPr>
            <xdr:cNvPr id="36935" name="Check Box 71" hidden="1">
              <a:extLst>
                <a:ext uri="{63B3BB69-23CF-44E3-9099-C40C66FF867C}">
                  <a14:compatExt spid="_x0000_s36935"/>
                </a:ext>
                <a:ext uri="{FF2B5EF4-FFF2-40B4-BE49-F238E27FC236}">
                  <a16:creationId xmlns:a16="http://schemas.microsoft.com/office/drawing/2014/main" id="{00000000-0008-0000-0800-00004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134</xdr:row>
          <xdr:rowOff>142875</xdr:rowOff>
        </xdr:from>
        <xdr:to>
          <xdr:col>22</xdr:col>
          <xdr:colOff>123825</xdr:colOff>
          <xdr:row>136</xdr:row>
          <xdr:rowOff>28575</xdr:rowOff>
        </xdr:to>
        <xdr:sp macro="" textlink="">
          <xdr:nvSpPr>
            <xdr:cNvPr id="36936" name="Check Box 72" hidden="1">
              <a:extLst>
                <a:ext uri="{63B3BB69-23CF-44E3-9099-C40C66FF867C}">
                  <a14:compatExt spid="_x0000_s36936"/>
                </a:ext>
                <a:ext uri="{FF2B5EF4-FFF2-40B4-BE49-F238E27FC236}">
                  <a16:creationId xmlns:a16="http://schemas.microsoft.com/office/drawing/2014/main" id="{00000000-0008-0000-0800-00004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134</xdr:row>
          <xdr:rowOff>142875</xdr:rowOff>
        </xdr:from>
        <xdr:to>
          <xdr:col>32</xdr:col>
          <xdr:colOff>123825</xdr:colOff>
          <xdr:row>136</xdr:row>
          <xdr:rowOff>28575</xdr:rowOff>
        </xdr:to>
        <xdr:sp macro="" textlink="">
          <xdr:nvSpPr>
            <xdr:cNvPr id="36937" name="Check Box 73" hidden="1">
              <a:extLst>
                <a:ext uri="{63B3BB69-23CF-44E3-9099-C40C66FF867C}">
                  <a14:compatExt spid="_x0000_s36937"/>
                </a:ext>
                <a:ext uri="{FF2B5EF4-FFF2-40B4-BE49-F238E27FC236}">
                  <a16:creationId xmlns:a16="http://schemas.microsoft.com/office/drawing/2014/main" id="{00000000-0008-0000-0800-00004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137</xdr:row>
          <xdr:rowOff>142875</xdr:rowOff>
        </xdr:from>
        <xdr:to>
          <xdr:col>32</xdr:col>
          <xdr:colOff>114300</xdr:colOff>
          <xdr:row>139</xdr:row>
          <xdr:rowOff>28575</xdr:rowOff>
        </xdr:to>
        <xdr:sp macro="" textlink="">
          <xdr:nvSpPr>
            <xdr:cNvPr id="36938" name="Check Box 74" hidden="1">
              <a:extLst>
                <a:ext uri="{63B3BB69-23CF-44E3-9099-C40C66FF867C}">
                  <a14:compatExt spid="_x0000_s36938"/>
                </a:ext>
                <a:ext uri="{FF2B5EF4-FFF2-40B4-BE49-F238E27FC236}">
                  <a16:creationId xmlns:a16="http://schemas.microsoft.com/office/drawing/2014/main" id="{00000000-0008-0000-0800-00004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138</xdr:row>
          <xdr:rowOff>152400</xdr:rowOff>
        </xdr:from>
        <xdr:to>
          <xdr:col>32</xdr:col>
          <xdr:colOff>114300</xdr:colOff>
          <xdr:row>140</xdr:row>
          <xdr:rowOff>38100</xdr:rowOff>
        </xdr:to>
        <xdr:sp macro="" textlink="">
          <xdr:nvSpPr>
            <xdr:cNvPr id="36939" name="Check Box 75" hidden="1">
              <a:extLst>
                <a:ext uri="{63B3BB69-23CF-44E3-9099-C40C66FF867C}">
                  <a14:compatExt spid="_x0000_s36939"/>
                </a:ext>
                <a:ext uri="{FF2B5EF4-FFF2-40B4-BE49-F238E27FC236}">
                  <a16:creationId xmlns:a16="http://schemas.microsoft.com/office/drawing/2014/main" id="{00000000-0008-0000-0800-00004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136</xdr:row>
          <xdr:rowOff>142875</xdr:rowOff>
        </xdr:from>
        <xdr:to>
          <xdr:col>32</xdr:col>
          <xdr:colOff>123825</xdr:colOff>
          <xdr:row>138</xdr:row>
          <xdr:rowOff>28575</xdr:rowOff>
        </xdr:to>
        <xdr:sp macro="" textlink="">
          <xdr:nvSpPr>
            <xdr:cNvPr id="36940" name="Check Box 76" hidden="1">
              <a:extLst>
                <a:ext uri="{63B3BB69-23CF-44E3-9099-C40C66FF867C}">
                  <a14:compatExt spid="_x0000_s36940"/>
                </a:ext>
                <a:ext uri="{FF2B5EF4-FFF2-40B4-BE49-F238E27FC236}">
                  <a16:creationId xmlns:a16="http://schemas.microsoft.com/office/drawing/2014/main" id="{00000000-0008-0000-0800-00004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139</xdr:row>
          <xdr:rowOff>161925</xdr:rowOff>
        </xdr:from>
        <xdr:to>
          <xdr:col>32</xdr:col>
          <xdr:colOff>104775</xdr:colOff>
          <xdr:row>141</xdr:row>
          <xdr:rowOff>47625</xdr:rowOff>
        </xdr:to>
        <xdr:sp macro="" textlink="">
          <xdr:nvSpPr>
            <xdr:cNvPr id="36941" name="Check Box 77" hidden="1">
              <a:extLst>
                <a:ext uri="{63B3BB69-23CF-44E3-9099-C40C66FF867C}">
                  <a14:compatExt spid="_x0000_s36941"/>
                </a:ext>
                <a:ext uri="{FF2B5EF4-FFF2-40B4-BE49-F238E27FC236}">
                  <a16:creationId xmlns:a16="http://schemas.microsoft.com/office/drawing/2014/main" id="{00000000-0008-0000-0800-00004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125</xdr:row>
          <xdr:rowOff>133350</xdr:rowOff>
        </xdr:from>
        <xdr:to>
          <xdr:col>32</xdr:col>
          <xdr:colOff>123825</xdr:colOff>
          <xdr:row>127</xdr:row>
          <xdr:rowOff>19050</xdr:rowOff>
        </xdr:to>
        <xdr:sp macro="" textlink="">
          <xdr:nvSpPr>
            <xdr:cNvPr id="36942" name="Check Box 78" hidden="1">
              <a:extLst>
                <a:ext uri="{63B3BB69-23CF-44E3-9099-C40C66FF867C}">
                  <a14:compatExt spid="_x0000_s36942"/>
                </a:ext>
                <a:ext uri="{FF2B5EF4-FFF2-40B4-BE49-F238E27FC236}">
                  <a16:creationId xmlns:a16="http://schemas.microsoft.com/office/drawing/2014/main" id="{00000000-0008-0000-0800-00004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127</xdr:row>
          <xdr:rowOff>133350</xdr:rowOff>
        </xdr:from>
        <xdr:to>
          <xdr:col>32</xdr:col>
          <xdr:colOff>114300</xdr:colOff>
          <xdr:row>129</xdr:row>
          <xdr:rowOff>19050</xdr:rowOff>
        </xdr:to>
        <xdr:sp macro="" textlink="">
          <xdr:nvSpPr>
            <xdr:cNvPr id="36943" name="Check Box 79" hidden="1">
              <a:extLst>
                <a:ext uri="{63B3BB69-23CF-44E3-9099-C40C66FF867C}">
                  <a14:compatExt spid="_x0000_s36943"/>
                </a:ext>
                <a:ext uri="{FF2B5EF4-FFF2-40B4-BE49-F238E27FC236}">
                  <a16:creationId xmlns:a16="http://schemas.microsoft.com/office/drawing/2014/main" id="{00000000-0008-0000-0800-00004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128</xdr:row>
          <xdr:rowOff>142875</xdr:rowOff>
        </xdr:from>
        <xdr:to>
          <xdr:col>32</xdr:col>
          <xdr:colOff>123825</xdr:colOff>
          <xdr:row>130</xdr:row>
          <xdr:rowOff>19050</xdr:rowOff>
        </xdr:to>
        <xdr:sp macro="" textlink="">
          <xdr:nvSpPr>
            <xdr:cNvPr id="36944" name="Check Box 80" hidden="1">
              <a:extLst>
                <a:ext uri="{63B3BB69-23CF-44E3-9099-C40C66FF867C}">
                  <a14:compatExt spid="_x0000_s36944"/>
                </a:ext>
                <a:ext uri="{FF2B5EF4-FFF2-40B4-BE49-F238E27FC236}">
                  <a16:creationId xmlns:a16="http://schemas.microsoft.com/office/drawing/2014/main" id="{00000000-0008-0000-0800-00005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129</xdr:row>
          <xdr:rowOff>142875</xdr:rowOff>
        </xdr:from>
        <xdr:to>
          <xdr:col>32</xdr:col>
          <xdr:colOff>123825</xdr:colOff>
          <xdr:row>131</xdr:row>
          <xdr:rowOff>28575</xdr:rowOff>
        </xdr:to>
        <xdr:sp macro="" textlink="">
          <xdr:nvSpPr>
            <xdr:cNvPr id="36945" name="Check Box 81" hidden="1">
              <a:extLst>
                <a:ext uri="{63B3BB69-23CF-44E3-9099-C40C66FF867C}">
                  <a14:compatExt spid="_x0000_s36945"/>
                </a:ext>
                <a:ext uri="{FF2B5EF4-FFF2-40B4-BE49-F238E27FC236}">
                  <a16:creationId xmlns:a16="http://schemas.microsoft.com/office/drawing/2014/main" id="{00000000-0008-0000-0800-00005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130</xdr:row>
          <xdr:rowOff>142875</xdr:rowOff>
        </xdr:from>
        <xdr:to>
          <xdr:col>32</xdr:col>
          <xdr:colOff>123825</xdr:colOff>
          <xdr:row>132</xdr:row>
          <xdr:rowOff>28575</xdr:rowOff>
        </xdr:to>
        <xdr:sp macro="" textlink="">
          <xdr:nvSpPr>
            <xdr:cNvPr id="36946" name="Check Box 82" hidden="1">
              <a:extLst>
                <a:ext uri="{63B3BB69-23CF-44E3-9099-C40C66FF867C}">
                  <a14:compatExt spid="_x0000_s36946"/>
                </a:ext>
                <a:ext uri="{FF2B5EF4-FFF2-40B4-BE49-F238E27FC236}">
                  <a16:creationId xmlns:a16="http://schemas.microsoft.com/office/drawing/2014/main" id="{00000000-0008-0000-0800-00005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148</xdr:row>
          <xdr:rowOff>142875</xdr:rowOff>
        </xdr:from>
        <xdr:to>
          <xdr:col>32</xdr:col>
          <xdr:colOff>104775</xdr:colOff>
          <xdr:row>150</xdr:row>
          <xdr:rowOff>19050</xdr:rowOff>
        </xdr:to>
        <xdr:sp macro="" textlink="">
          <xdr:nvSpPr>
            <xdr:cNvPr id="36947" name="Check Box 83" hidden="1">
              <a:extLst>
                <a:ext uri="{63B3BB69-23CF-44E3-9099-C40C66FF867C}">
                  <a14:compatExt spid="_x0000_s36947"/>
                </a:ext>
                <a:ext uri="{FF2B5EF4-FFF2-40B4-BE49-F238E27FC236}">
                  <a16:creationId xmlns:a16="http://schemas.microsoft.com/office/drawing/2014/main" id="{00000000-0008-0000-0800-00005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149</xdr:row>
          <xdr:rowOff>152400</xdr:rowOff>
        </xdr:from>
        <xdr:to>
          <xdr:col>32</xdr:col>
          <xdr:colOff>104775</xdr:colOff>
          <xdr:row>151</xdr:row>
          <xdr:rowOff>28575</xdr:rowOff>
        </xdr:to>
        <xdr:sp macro="" textlink="">
          <xdr:nvSpPr>
            <xdr:cNvPr id="36948" name="Check Box 84" hidden="1">
              <a:extLst>
                <a:ext uri="{63B3BB69-23CF-44E3-9099-C40C66FF867C}">
                  <a14:compatExt spid="_x0000_s36948"/>
                </a:ext>
                <a:ext uri="{FF2B5EF4-FFF2-40B4-BE49-F238E27FC236}">
                  <a16:creationId xmlns:a16="http://schemas.microsoft.com/office/drawing/2014/main" id="{00000000-0008-0000-0800-00005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150</xdr:row>
          <xdr:rowOff>142875</xdr:rowOff>
        </xdr:from>
        <xdr:to>
          <xdr:col>32</xdr:col>
          <xdr:colOff>104775</xdr:colOff>
          <xdr:row>152</xdr:row>
          <xdr:rowOff>19050</xdr:rowOff>
        </xdr:to>
        <xdr:sp macro="" textlink="">
          <xdr:nvSpPr>
            <xdr:cNvPr id="36949" name="Check Box 85" hidden="1">
              <a:extLst>
                <a:ext uri="{63B3BB69-23CF-44E3-9099-C40C66FF867C}">
                  <a14:compatExt spid="_x0000_s36949"/>
                </a:ext>
                <a:ext uri="{FF2B5EF4-FFF2-40B4-BE49-F238E27FC236}">
                  <a16:creationId xmlns:a16="http://schemas.microsoft.com/office/drawing/2014/main" id="{00000000-0008-0000-0800-00005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151</xdr:row>
          <xdr:rowOff>133350</xdr:rowOff>
        </xdr:from>
        <xdr:to>
          <xdr:col>32</xdr:col>
          <xdr:colOff>104775</xdr:colOff>
          <xdr:row>153</xdr:row>
          <xdr:rowOff>9525</xdr:rowOff>
        </xdr:to>
        <xdr:sp macro="" textlink="">
          <xdr:nvSpPr>
            <xdr:cNvPr id="36950" name="Check Box 86" hidden="1">
              <a:extLst>
                <a:ext uri="{63B3BB69-23CF-44E3-9099-C40C66FF867C}">
                  <a14:compatExt spid="_x0000_s36950"/>
                </a:ext>
                <a:ext uri="{FF2B5EF4-FFF2-40B4-BE49-F238E27FC236}">
                  <a16:creationId xmlns:a16="http://schemas.microsoft.com/office/drawing/2014/main" id="{00000000-0008-0000-0800-00005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152</xdr:row>
          <xdr:rowOff>142875</xdr:rowOff>
        </xdr:from>
        <xdr:to>
          <xdr:col>32</xdr:col>
          <xdr:colOff>104775</xdr:colOff>
          <xdr:row>154</xdr:row>
          <xdr:rowOff>19050</xdr:rowOff>
        </xdr:to>
        <xdr:sp macro="" textlink="">
          <xdr:nvSpPr>
            <xdr:cNvPr id="36951" name="Check Box 87" hidden="1">
              <a:extLst>
                <a:ext uri="{63B3BB69-23CF-44E3-9099-C40C66FF867C}">
                  <a14:compatExt spid="_x0000_s36951"/>
                </a:ext>
                <a:ext uri="{FF2B5EF4-FFF2-40B4-BE49-F238E27FC236}">
                  <a16:creationId xmlns:a16="http://schemas.microsoft.com/office/drawing/2014/main" id="{00000000-0008-0000-0800-00005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153</xdr:row>
          <xdr:rowOff>142875</xdr:rowOff>
        </xdr:from>
        <xdr:to>
          <xdr:col>32</xdr:col>
          <xdr:colOff>104775</xdr:colOff>
          <xdr:row>155</xdr:row>
          <xdr:rowOff>19050</xdr:rowOff>
        </xdr:to>
        <xdr:sp macro="" textlink="">
          <xdr:nvSpPr>
            <xdr:cNvPr id="36952" name="Check Box 88" hidden="1">
              <a:extLst>
                <a:ext uri="{63B3BB69-23CF-44E3-9099-C40C66FF867C}">
                  <a14:compatExt spid="_x0000_s36952"/>
                </a:ext>
                <a:ext uri="{FF2B5EF4-FFF2-40B4-BE49-F238E27FC236}">
                  <a16:creationId xmlns:a16="http://schemas.microsoft.com/office/drawing/2014/main" id="{00000000-0008-0000-0800-00005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151</xdr:row>
          <xdr:rowOff>142875</xdr:rowOff>
        </xdr:from>
        <xdr:to>
          <xdr:col>16</xdr:col>
          <xdr:colOff>114300</xdr:colOff>
          <xdr:row>153</xdr:row>
          <xdr:rowOff>19050</xdr:rowOff>
        </xdr:to>
        <xdr:sp macro="" textlink="">
          <xdr:nvSpPr>
            <xdr:cNvPr id="36953" name="Check Box 89" hidden="1">
              <a:extLst>
                <a:ext uri="{63B3BB69-23CF-44E3-9099-C40C66FF867C}">
                  <a14:compatExt spid="_x0000_s36953"/>
                </a:ext>
                <a:ext uri="{FF2B5EF4-FFF2-40B4-BE49-F238E27FC236}">
                  <a16:creationId xmlns:a16="http://schemas.microsoft.com/office/drawing/2014/main" id="{00000000-0008-0000-0800-00005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152</xdr:row>
          <xdr:rowOff>142875</xdr:rowOff>
        </xdr:from>
        <xdr:to>
          <xdr:col>16</xdr:col>
          <xdr:colOff>114300</xdr:colOff>
          <xdr:row>154</xdr:row>
          <xdr:rowOff>19050</xdr:rowOff>
        </xdr:to>
        <xdr:sp macro="" textlink="">
          <xdr:nvSpPr>
            <xdr:cNvPr id="36954" name="Check Box 90" hidden="1">
              <a:extLst>
                <a:ext uri="{63B3BB69-23CF-44E3-9099-C40C66FF867C}">
                  <a14:compatExt spid="_x0000_s36954"/>
                </a:ext>
                <a:ext uri="{FF2B5EF4-FFF2-40B4-BE49-F238E27FC236}">
                  <a16:creationId xmlns:a16="http://schemas.microsoft.com/office/drawing/2014/main" id="{00000000-0008-0000-0800-00005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152</xdr:row>
          <xdr:rowOff>152400</xdr:rowOff>
        </xdr:from>
        <xdr:to>
          <xdr:col>24</xdr:col>
          <xdr:colOff>114300</xdr:colOff>
          <xdr:row>154</xdr:row>
          <xdr:rowOff>28575</xdr:rowOff>
        </xdr:to>
        <xdr:sp macro="" textlink="">
          <xdr:nvSpPr>
            <xdr:cNvPr id="36955" name="Check Box 91" hidden="1">
              <a:extLst>
                <a:ext uri="{63B3BB69-23CF-44E3-9099-C40C66FF867C}">
                  <a14:compatExt spid="_x0000_s36955"/>
                </a:ext>
                <a:ext uri="{FF2B5EF4-FFF2-40B4-BE49-F238E27FC236}">
                  <a16:creationId xmlns:a16="http://schemas.microsoft.com/office/drawing/2014/main" id="{00000000-0008-0000-0800-00005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153</xdr:row>
          <xdr:rowOff>142875</xdr:rowOff>
        </xdr:from>
        <xdr:to>
          <xdr:col>16</xdr:col>
          <xdr:colOff>114300</xdr:colOff>
          <xdr:row>155</xdr:row>
          <xdr:rowOff>19050</xdr:rowOff>
        </xdr:to>
        <xdr:sp macro="" textlink="">
          <xdr:nvSpPr>
            <xdr:cNvPr id="36956" name="Check Box 92" hidden="1">
              <a:extLst>
                <a:ext uri="{63B3BB69-23CF-44E3-9099-C40C66FF867C}">
                  <a14:compatExt spid="_x0000_s36956"/>
                </a:ext>
                <a:ext uri="{FF2B5EF4-FFF2-40B4-BE49-F238E27FC236}">
                  <a16:creationId xmlns:a16="http://schemas.microsoft.com/office/drawing/2014/main" id="{00000000-0008-0000-0800-00005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154</xdr:row>
          <xdr:rowOff>142875</xdr:rowOff>
        </xdr:from>
        <xdr:to>
          <xdr:col>16</xdr:col>
          <xdr:colOff>114300</xdr:colOff>
          <xdr:row>156</xdr:row>
          <xdr:rowOff>19050</xdr:rowOff>
        </xdr:to>
        <xdr:sp macro="" textlink="">
          <xdr:nvSpPr>
            <xdr:cNvPr id="36957" name="Check Box 93" hidden="1">
              <a:extLst>
                <a:ext uri="{63B3BB69-23CF-44E3-9099-C40C66FF867C}">
                  <a14:compatExt spid="_x0000_s36957"/>
                </a:ext>
                <a:ext uri="{FF2B5EF4-FFF2-40B4-BE49-F238E27FC236}">
                  <a16:creationId xmlns:a16="http://schemas.microsoft.com/office/drawing/2014/main" id="{00000000-0008-0000-0800-00005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163</xdr:row>
          <xdr:rowOff>152400</xdr:rowOff>
        </xdr:from>
        <xdr:to>
          <xdr:col>16</xdr:col>
          <xdr:colOff>114300</xdr:colOff>
          <xdr:row>165</xdr:row>
          <xdr:rowOff>28575</xdr:rowOff>
        </xdr:to>
        <xdr:sp macro="" textlink="">
          <xdr:nvSpPr>
            <xdr:cNvPr id="36958" name="Check Box 94" hidden="1">
              <a:extLst>
                <a:ext uri="{63B3BB69-23CF-44E3-9099-C40C66FF867C}">
                  <a14:compatExt spid="_x0000_s36958"/>
                </a:ext>
                <a:ext uri="{FF2B5EF4-FFF2-40B4-BE49-F238E27FC236}">
                  <a16:creationId xmlns:a16="http://schemas.microsoft.com/office/drawing/2014/main" id="{00000000-0008-0000-0800-00005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163</xdr:row>
          <xdr:rowOff>152400</xdr:rowOff>
        </xdr:from>
        <xdr:to>
          <xdr:col>24</xdr:col>
          <xdr:colOff>114300</xdr:colOff>
          <xdr:row>165</xdr:row>
          <xdr:rowOff>28575</xdr:rowOff>
        </xdr:to>
        <xdr:sp macro="" textlink="">
          <xdr:nvSpPr>
            <xdr:cNvPr id="36959" name="Check Box 95" hidden="1">
              <a:extLst>
                <a:ext uri="{63B3BB69-23CF-44E3-9099-C40C66FF867C}">
                  <a14:compatExt spid="_x0000_s36959"/>
                </a:ext>
                <a:ext uri="{FF2B5EF4-FFF2-40B4-BE49-F238E27FC236}">
                  <a16:creationId xmlns:a16="http://schemas.microsoft.com/office/drawing/2014/main" id="{00000000-0008-0000-0800-00005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169</xdr:row>
          <xdr:rowOff>142875</xdr:rowOff>
        </xdr:from>
        <xdr:to>
          <xdr:col>32</xdr:col>
          <xdr:colOff>114300</xdr:colOff>
          <xdr:row>171</xdr:row>
          <xdr:rowOff>19050</xdr:rowOff>
        </xdr:to>
        <xdr:sp macro="" textlink="">
          <xdr:nvSpPr>
            <xdr:cNvPr id="36960" name="Check Box 96" hidden="1">
              <a:extLst>
                <a:ext uri="{63B3BB69-23CF-44E3-9099-C40C66FF867C}">
                  <a14:compatExt spid="_x0000_s36960"/>
                </a:ext>
                <a:ext uri="{FF2B5EF4-FFF2-40B4-BE49-F238E27FC236}">
                  <a16:creationId xmlns:a16="http://schemas.microsoft.com/office/drawing/2014/main" id="{00000000-0008-0000-0800-00006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170</xdr:row>
          <xdr:rowOff>152400</xdr:rowOff>
        </xdr:from>
        <xdr:to>
          <xdr:col>32</xdr:col>
          <xdr:colOff>114300</xdr:colOff>
          <xdr:row>172</xdr:row>
          <xdr:rowOff>28575</xdr:rowOff>
        </xdr:to>
        <xdr:sp macro="" textlink="">
          <xdr:nvSpPr>
            <xdr:cNvPr id="36961" name="Check Box 97" hidden="1">
              <a:extLst>
                <a:ext uri="{63B3BB69-23CF-44E3-9099-C40C66FF867C}">
                  <a14:compatExt spid="_x0000_s36961"/>
                </a:ext>
                <a:ext uri="{FF2B5EF4-FFF2-40B4-BE49-F238E27FC236}">
                  <a16:creationId xmlns:a16="http://schemas.microsoft.com/office/drawing/2014/main" id="{00000000-0008-0000-0800-00006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171</xdr:row>
          <xdr:rowOff>152400</xdr:rowOff>
        </xdr:from>
        <xdr:to>
          <xdr:col>32</xdr:col>
          <xdr:colOff>114300</xdr:colOff>
          <xdr:row>173</xdr:row>
          <xdr:rowOff>28575</xdr:rowOff>
        </xdr:to>
        <xdr:sp macro="" textlink="">
          <xdr:nvSpPr>
            <xdr:cNvPr id="36962" name="Check Box 98" hidden="1">
              <a:extLst>
                <a:ext uri="{63B3BB69-23CF-44E3-9099-C40C66FF867C}">
                  <a14:compatExt spid="_x0000_s36962"/>
                </a:ext>
                <a:ext uri="{FF2B5EF4-FFF2-40B4-BE49-F238E27FC236}">
                  <a16:creationId xmlns:a16="http://schemas.microsoft.com/office/drawing/2014/main" id="{00000000-0008-0000-0800-00006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172</xdr:row>
          <xdr:rowOff>142875</xdr:rowOff>
        </xdr:from>
        <xdr:to>
          <xdr:col>32</xdr:col>
          <xdr:colOff>114300</xdr:colOff>
          <xdr:row>174</xdr:row>
          <xdr:rowOff>19050</xdr:rowOff>
        </xdr:to>
        <xdr:sp macro="" textlink="">
          <xdr:nvSpPr>
            <xdr:cNvPr id="36963" name="Check Box 99" hidden="1">
              <a:extLst>
                <a:ext uri="{63B3BB69-23CF-44E3-9099-C40C66FF867C}">
                  <a14:compatExt spid="_x0000_s36963"/>
                </a:ext>
                <a:ext uri="{FF2B5EF4-FFF2-40B4-BE49-F238E27FC236}">
                  <a16:creationId xmlns:a16="http://schemas.microsoft.com/office/drawing/2014/main" id="{00000000-0008-0000-0800-00006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173</xdr:row>
          <xdr:rowOff>133350</xdr:rowOff>
        </xdr:from>
        <xdr:to>
          <xdr:col>32</xdr:col>
          <xdr:colOff>114300</xdr:colOff>
          <xdr:row>175</xdr:row>
          <xdr:rowOff>9525</xdr:rowOff>
        </xdr:to>
        <xdr:sp macro="" textlink="">
          <xdr:nvSpPr>
            <xdr:cNvPr id="36964" name="Check Box 100" hidden="1">
              <a:extLst>
                <a:ext uri="{63B3BB69-23CF-44E3-9099-C40C66FF867C}">
                  <a14:compatExt spid="_x0000_s36964"/>
                </a:ext>
                <a:ext uri="{FF2B5EF4-FFF2-40B4-BE49-F238E27FC236}">
                  <a16:creationId xmlns:a16="http://schemas.microsoft.com/office/drawing/2014/main" id="{00000000-0008-0000-0800-00006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174</xdr:row>
          <xdr:rowOff>142875</xdr:rowOff>
        </xdr:from>
        <xdr:to>
          <xdr:col>32</xdr:col>
          <xdr:colOff>114300</xdr:colOff>
          <xdr:row>176</xdr:row>
          <xdr:rowOff>19050</xdr:rowOff>
        </xdr:to>
        <xdr:sp macro="" textlink="">
          <xdr:nvSpPr>
            <xdr:cNvPr id="36965" name="Check Box 101" hidden="1">
              <a:extLst>
                <a:ext uri="{63B3BB69-23CF-44E3-9099-C40C66FF867C}">
                  <a14:compatExt spid="_x0000_s36965"/>
                </a:ext>
                <a:ext uri="{FF2B5EF4-FFF2-40B4-BE49-F238E27FC236}">
                  <a16:creationId xmlns:a16="http://schemas.microsoft.com/office/drawing/2014/main" id="{00000000-0008-0000-0800-00006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175</xdr:row>
          <xdr:rowOff>142875</xdr:rowOff>
        </xdr:from>
        <xdr:to>
          <xdr:col>32</xdr:col>
          <xdr:colOff>114300</xdr:colOff>
          <xdr:row>177</xdr:row>
          <xdr:rowOff>19050</xdr:rowOff>
        </xdr:to>
        <xdr:sp macro="" textlink="">
          <xdr:nvSpPr>
            <xdr:cNvPr id="36966" name="Check Box 102" hidden="1">
              <a:extLst>
                <a:ext uri="{63B3BB69-23CF-44E3-9099-C40C66FF867C}">
                  <a14:compatExt spid="_x0000_s36966"/>
                </a:ext>
                <a:ext uri="{FF2B5EF4-FFF2-40B4-BE49-F238E27FC236}">
                  <a16:creationId xmlns:a16="http://schemas.microsoft.com/office/drawing/2014/main" id="{00000000-0008-0000-0800-00006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176</xdr:row>
          <xdr:rowOff>152400</xdr:rowOff>
        </xdr:from>
        <xdr:to>
          <xdr:col>32</xdr:col>
          <xdr:colOff>114300</xdr:colOff>
          <xdr:row>178</xdr:row>
          <xdr:rowOff>28575</xdr:rowOff>
        </xdr:to>
        <xdr:sp macro="" textlink="">
          <xdr:nvSpPr>
            <xdr:cNvPr id="36967" name="Check Box 103" hidden="1">
              <a:extLst>
                <a:ext uri="{63B3BB69-23CF-44E3-9099-C40C66FF867C}">
                  <a14:compatExt spid="_x0000_s36967"/>
                </a:ext>
                <a:ext uri="{FF2B5EF4-FFF2-40B4-BE49-F238E27FC236}">
                  <a16:creationId xmlns:a16="http://schemas.microsoft.com/office/drawing/2014/main" id="{00000000-0008-0000-0800-00006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177</xdr:row>
          <xdr:rowOff>142875</xdr:rowOff>
        </xdr:from>
        <xdr:to>
          <xdr:col>32</xdr:col>
          <xdr:colOff>114300</xdr:colOff>
          <xdr:row>179</xdr:row>
          <xdr:rowOff>19050</xdr:rowOff>
        </xdr:to>
        <xdr:sp macro="" textlink="">
          <xdr:nvSpPr>
            <xdr:cNvPr id="36968" name="Check Box 104" hidden="1">
              <a:extLst>
                <a:ext uri="{63B3BB69-23CF-44E3-9099-C40C66FF867C}">
                  <a14:compatExt spid="_x0000_s36968"/>
                </a:ext>
                <a:ext uri="{FF2B5EF4-FFF2-40B4-BE49-F238E27FC236}">
                  <a16:creationId xmlns:a16="http://schemas.microsoft.com/office/drawing/2014/main" id="{00000000-0008-0000-0800-00006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178</xdr:row>
          <xdr:rowOff>142875</xdr:rowOff>
        </xdr:from>
        <xdr:to>
          <xdr:col>32</xdr:col>
          <xdr:colOff>114300</xdr:colOff>
          <xdr:row>180</xdr:row>
          <xdr:rowOff>19050</xdr:rowOff>
        </xdr:to>
        <xdr:sp macro="" textlink="">
          <xdr:nvSpPr>
            <xdr:cNvPr id="36969" name="Check Box 105" hidden="1">
              <a:extLst>
                <a:ext uri="{63B3BB69-23CF-44E3-9099-C40C66FF867C}">
                  <a14:compatExt spid="_x0000_s36969"/>
                </a:ext>
                <a:ext uri="{FF2B5EF4-FFF2-40B4-BE49-F238E27FC236}">
                  <a16:creationId xmlns:a16="http://schemas.microsoft.com/office/drawing/2014/main" id="{00000000-0008-0000-0800-00006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176</xdr:row>
          <xdr:rowOff>142875</xdr:rowOff>
        </xdr:from>
        <xdr:to>
          <xdr:col>16</xdr:col>
          <xdr:colOff>104775</xdr:colOff>
          <xdr:row>178</xdr:row>
          <xdr:rowOff>19050</xdr:rowOff>
        </xdr:to>
        <xdr:sp macro="" textlink="">
          <xdr:nvSpPr>
            <xdr:cNvPr id="36970" name="Check Box 106" hidden="1">
              <a:extLst>
                <a:ext uri="{63B3BB69-23CF-44E3-9099-C40C66FF867C}">
                  <a14:compatExt spid="_x0000_s36970"/>
                </a:ext>
                <a:ext uri="{FF2B5EF4-FFF2-40B4-BE49-F238E27FC236}">
                  <a16:creationId xmlns:a16="http://schemas.microsoft.com/office/drawing/2014/main" id="{00000000-0008-0000-0800-00006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177</xdr:row>
          <xdr:rowOff>142875</xdr:rowOff>
        </xdr:from>
        <xdr:to>
          <xdr:col>16</xdr:col>
          <xdr:colOff>104775</xdr:colOff>
          <xdr:row>179</xdr:row>
          <xdr:rowOff>19050</xdr:rowOff>
        </xdr:to>
        <xdr:sp macro="" textlink="">
          <xdr:nvSpPr>
            <xdr:cNvPr id="36971" name="Check Box 107" hidden="1">
              <a:extLst>
                <a:ext uri="{63B3BB69-23CF-44E3-9099-C40C66FF867C}">
                  <a14:compatExt spid="_x0000_s36971"/>
                </a:ext>
                <a:ext uri="{FF2B5EF4-FFF2-40B4-BE49-F238E27FC236}">
                  <a16:creationId xmlns:a16="http://schemas.microsoft.com/office/drawing/2014/main" id="{00000000-0008-0000-0800-00006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178</xdr:row>
          <xdr:rowOff>152400</xdr:rowOff>
        </xdr:from>
        <xdr:to>
          <xdr:col>16</xdr:col>
          <xdr:colOff>104775</xdr:colOff>
          <xdr:row>180</xdr:row>
          <xdr:rowOff>28575</xdr:rowOff>
        </xdr:to>
        <xdr:sp macro="" textlink="">
          <xdr:nvSpPr>
            <xdr:cNvPr id="36972" name="Check Box 108" hidden="1">
              <a:extLst>
                <a:ext uri="{63B3BB69-23CF-44E3-9099-C40C66FF867C}">
                  <a14:compatExt spid="_x0000_s36972"/>
                </a:ext>
                <a:ext uri="{FF2B5EF4-FFF2-40B4-BE49-F238E27FC236}">
                  <a16:creationId xmlns:a16="http://schemas.microsoft.com/office/drawing/2014/main" id="{00000000-0008-0000-0800-00006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179</xdr:row>
          <xdr:rowOff>142875</xdr:rowOff>
        </xdr:from>
        <xdr:to>
          <xdr:col>32</xdr:col>
          <xdr:colOff>114300</xdr:colOff>
          <xdr:row>181</xdr:row>
          <xdr:rowOff>19050</xdr:rowOff>
        </xdr:to>
        <xdr:sp macro="" textlink="">
          <xdr:nvSpPr>
            <xdr:cNvPr id="36973" name="Check Box 109" hidden="1">
              <a:extLst>
                <a:ext uri="{63B3BB69-23CF-44E3-9099-C40C66FF867C}">
                  <a14:compatExt spid="_x0000_s36973"/>
                </a:ext>
                <a:ext uri="{FF2B5EF4-FFF2-40B4-BE49-F238E27FC236}">
                  <a16:creationId xmlns:a16="http://schemas.microsoft.com/office/drawing/2014/main" id="{00000000-0008-0000-0800-00006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179</xdr:row>
          <xdr:rowOff>142875</xdr:rowOff>
        </xdr:from>
        <xdr:to>
          <xdr:col>16</xdr:col>
          <xdr:colOff>104775</xdr:colOff>
          <xdr:row>181</xdr:row>
          <xdr:rowOff>19050</xdr:rowOff>
        </xdr:to>
        <xdr:sp macro="" textlink="">
          <xdr:nvSpPr>
            <xdr:cNvPr id="36974" name="Check Box 110" hidden="1">
              <a:extLst>
                <a:ext uri="{63B3BB69-23CF-44E3-9099-C40C66FF867C}">
                  <a14:compatExt spid="_x0000_s36974"/>
                </a:ext>
                <a:ext uri="{FF2B5EF4-FFF2-40B4-BE49-F238E27FC236}">
                  <a16:creationId xmlns:a16="http://schemas.microsoft.com/office/drawing/2014/main" id="{00000000-0008-0000-0800-00006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179</xdr:row>
          <xdr:rowOff>142875</xdr:rowOff>
        </xdr:from>
        <xdr:to>
          <xdr:col>21</xdr:col>
          <xdr:colOff>95250</xdr:colOff>
          <xdr:row>181</xdr:row>
          <xdr:rowOff>19050</xdr:rowOff>
        </xdr:to>
        <xdr:sp macro="" textlink="">
          <xdr:nvSpPr>
            <xdr:cNvPr id="36975" name="Check Box 111" hidden="1">
              <a:extLst>
                <a:ext uri="{63B3BB69-23CF-44E3-9099-C40C66FF867C}">
                  <a14:compatExt spid="_x0000_s36975"/>
                </a:ext>
                <a:ext uri="{FF2B5EF4-FFF2-40B4-BE49-F238E27FC236}">
                  <a16:creationId xmlns:a16="http://schemas.microsoft.com/office/drawing/2014/main" id="{00000000-0008-0000-0800-00006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179</xdr:row>
          <xdr:rowOff>142875</xdr:rowOff>
        </xdr:from>
        <xdr:to>
          <xdr:col>26</xdr:col>
          <xdr:colOff>95250</xdr:colOff>
          <xdr:row>181</xdr:row>
          <xdr:rowOff>19050</xdr:rowOff>
        </xdr:to>
        <xdr:sp macro="" textlink="">
          <xdr:nvSpPr>
            <xdr:cNvPr id="36976" name="Check Box 112" hidden="1">
              <a:extLst>
                <a:ext uri="{63B3BB69-23CF-44E3-9099-C40C66FF867C}">
                  <a14:compatExt spid="_x0000_s36976"/>
                </a:ext>
                <a:ext uri="{FF2B5EF4-FFF2-40B4-BE49-F238E27FC236}">
                  <a16:creationId xmlns:a16="http://schemas.microsoft.com/office/drawing/2014/main" id="{00000000-0008-0000-0800-00007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181</xdr:row>
          <xdr:rowOff>152400</xdr:rowOff>
        </xdr:from>
        <xdr:to>
          <xdr:col>16</xdr:col>
          <xdr:colOff>104775</xdr:colOff>
          <xdr:row>183</xdr:row>
          <xdr:rowOff>28575</xdr:rowOff>
        </xdr:to>
        <xdr:sp macro="" textlink="">
          <xdr:nvSpPr>
            <xdr:cNvPr id="36977" name="Check Box 113" hidden="1">
              <a:extLst>
                <a:ext uri="{63B3BB69-23CF-44E3-9099-C40C66FF867C}">
                  <a14:compatExt spid="_x0000_s36977"/>
                </a:ext>
                <a:ext uri="{FF2B5EF4-FFF2-40B4-BE49-F238E27FC236}">
                  <a16:creationId xmlns:a16="http://schemas.microsoft.com/office/drawing/2014/main" id="{00000000-0008-0000-0800-00007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183</xdr:row>
          <xdr:rowOff>142875</xdr:rowOff>
        </xdr:from>
        <xdr:to>
          <xdr:col>16</xdr:col>
          <xdr:colOff>104775</xdr:colOff>
          <xdr:row>185</xdr:row>
          <xdr:rowOff>19050</xdr:rowOff>
        </xdr:to>
        <xdr:sp macro="" textlink="">
          <xdr:nvSpPr>
            <xdr:cNvPr id="36978" name="Check Box 114" hidden="1">
              <a:extLst>
                <a:ext uri="{63B3BB69-23CF-44E3-9099-C40C66FF867C}">
                  <a14:compatExt spid="_x0000_s36978"/>
                </a:ext>
                <a:ext uri="{FF2B5EF4-FFF2-40B4-BE49-F238E27FC236}">
                  <a16:creationId xmlns:a16="http://schemas.microsoft.com/office/drawing/2014/main" id="{00000000-0008-0000-0800-00007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185</xdr:row>
          <xdr:rowOff>152400</xdr:rowOff>
        </xdr:from>
        <xdr:to>
          <xdr:col>16</xdr:col>
          <xdr:colOff>104775</xdr:colOff>
          <xdr:row>187</xdr:row>
          <xdr:rowOff>28575</xdr:rowOff>
        </xdr:to>
        <xdr:sp macro="" textlink="">
          <xdr:nvSpPr>
            <xdr:cNvPr id="36979" name="Check Box 115" hidden="1">
              <a:extLst>
                <a:ext uri="{63B3BB69-23CF-44E3-9099-C40C66FF867C}">
                  <a14:compatExt spid="_x0000_s36979"/>
                </a:ext>
                <a:ext uri="{FF2B5EF4-FFF2-40B4-BE49-F238E27FC236}">
                  <a16:creationId xmlns:a16="http://schemas.microsoft.com/office/drawing/2014/main" id="{00000000-0008-0000-0800-00007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186</xdr:row>
          <xdr:rowOff>142875</xdr:rowOff>
        </xdr:from>
        <xdr:to>
          <xdr:col>16</xdr:col>
          <xdr:colOff>104775</xdr:colOff>
          <xdr:row>188</xdr:row>
          <xdr:rowOff>19050</xdr:rowOff>
        </xdr:to>
        <xdr:sp macro="" textlink="">
          <xdr:nvSpPr>
            <xdr:cNvPr id="36980" name="Check Box 116" hidden="1">
              <a:extLst>
                <a:ext uri="{63B3BB69-23CF-44E3-9099-C40C66FF867C}">
                  <a14:compatExt spid="_x0000_s36980"/>
                </a:ext>
                <a:ext uri="{FF2B5EF4-FFF2-40B4-BE49-F238E27FC236}">
                  <a16:creationId xmlns:a16="http://schemas.microsoft.com/office/drawing/2014/main" id="{00000000-0008-0000-0800-00007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187</xdr:row>
          <xdr:rowOff>142875</xdr:rowOff>
        </xdr:from>
        <xdr:to>
          <xdr:col>16</xdr:col>
          <xdr:colOff>104775</xdr:colOff>
          <xdr:row>189</xdr:row>
          <xdr:rowOff>19050</xdr:rowOff>
        </xdr:to>
        <xdr:sp macro="" textlink="">
          <xdr:nvSpPr>
            <xdr:cNvPr id="36981" name="Check Box 117" hidden="1">
              <a:extLst>
                <a:ext uri="{63B3BB69-23CF-44E3-9099-C40C66FF867C}">
                  <a14:compatExt spid="_x0000_s36981"/>
                </a:ext>
                <a:ext uri="{FF2B5EF4-FFF2-40B4-BE49-F238E27FC236}">
                  <a16:creationId xmlns:a16="http://schemas.microsoft.com/office/drawing/2014/main" id="{00000000-0008-0000-0800-00007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188</xdr:row>
          <xdr:rowOff>142875</xdr:rowOff>
        </xdr:from>
        <xdr:to>
          <xdr:col>16</xdr:col>
          <xdr:colOff>104775</xdr:colOff>
          <xdr:row>190</xdr:row>
          <xdr:rowOff>19050</xdr:rowOff>
        </xdr:to>
        <xdr:sp macro="" textlink="">
          <xdr:nvSpPr>
            <xdr:cNvPr id="36982" name="Check Box 118" hidden="1">
              <a:extLst>
                <a:ext uri="{63B3BB69-23CF-44E3-9099-C40C66FF867C}">
                  <a14:compatExt spid="_x0000_s36982"/>
                </a:ext>
                <a:ext uri="{FF2B5EF4-FFF2-40B4-BE49-F238E27FC236}">
                  <a16:creationId xmlns:a16="http://schemas.microsoft.com/office/drawing/2014/main" id="{00000000-0008-0000-0800-00007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189</xdr:row>
          <xdr:rowOff>152400</xdr:rowOff>
        </xdr:from>
        <xdr:to>
          <xdr:col>16</xdr:col>
          <xdr:colOff>104775</xdr:colOff>
          <xdr:row>191</xdr:row>
          <xdr:rowOff>28575</xdr:rowOff>
        </xdr:to>
        <xdr:sp macro="" textlink="">
          <xdr:nvSpPr>
            <xdr:cNvPr id="36983" name="Check Box 119" hidden="1">
              <a:extLst>
                <a:ext uri="{63B3BB69-23CF-44E3-9099-C40C66FF867C}">
                  <a14:compatExt spid="_x0000_s36983"/>
                </a:ext>
                <a:ext uri="{FF2B5EF4-FFF2-40B4-BE49-F238E27FC236}">
                  <a16:creationId xmlns:a16="http://schemas.microsoft.com/office/drawing/2014/main" id="{00000000-0008-0000-0800-00007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191</xdr:row>
          <xdr:rowOff>142875</xdr:rowOff>
        </xdr:from>
        <xdr:to>
          <xdr:col>16</xdr:col>
          <xdr:colOff>104775</xdr:colOff>
          <xdr:row>193</xdr:row>
          <xdr:rowOff>19050</xdr:rowOff>
        </xdr:to>
        <xdr:sp macro="" textlink="">
          <xdr:nvSpPr>
            <xdr:cNvPr id="36984" name="Check Box 120" hidden="1">
              <a:extLst>
                <a:ext uri="{63B3BB69-23CF-44E3-9099-C40C66FF867C}">
                  <a14:compatExt spid="_x0000_s36984"/>
                </a:ext>
                <a:ext uri="{FF2B5EF4-FFF2-40B4-BE49-F238E27FC236}">
                  <a16:creationId xmlns:a16="http://schemas.microsoft.com/office/drawing/2014/main" id="{00000000-0008-0000-0800-00007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192</xdr:row>
          <xdr:rowOff>142875</xdr:rowOff>
        </xdr:from>
        <xdr:to>
          <xdr:col>16</xdr:col>
          <xdr:colOff>104775</xdr:colOff>
          <xdr:row>194</xdr:row>
          <xdr:rowOff>19050</xdr:rowOff>
        </xdr:to>
        <xdr:sp macro="" textlink="">
          <xdr:nvSpPr>
            <xdr:cNvPr id="36985" name="Check Box 121" hidden="1">
              <a:extLst>
                <a:ext uri="{63B3BB69-23CF-44E3-9099-C40C66FF867C}">
                  <a14:compatExt spid="_x0000_s36985"/>
                </a:ext>
                <a:ext uri="{FF2B5EF4-FFF2-40B4-BE49-F238E27FC236}">
                  <a16:creationId xmlns:a16="http://schemas.microsoft.com/office/drawing/2014/main" id="{00000000-0008-0000-0800-00007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193</xdr:row>
          <xdr:rowOff>152400</xdr:rowOff>
        </xdr:from>
        <xdr:to>
          <xdr:col>16</xdr:col>
          <xdr:colOff>104775</xdr:colOff>
          <xdr:row>195</xdr:row>
          <xdr:rowOff>28575</xdr:rowOff>
        </xdr:to>
        <xdr:sp macro="" textlink="">
          <xdr:nvSpPr>
            <xdr:cNvPr id="36986" name="Check Box 122" hidden="1">
              <a:extLst>
                <a:ext uri="{63B3BB69-23CF-44E3-9099-C40C66FF867C}">
                  <a14:compatExt spid="_x0000_s36986"/>
                </a:ext>
                <a:ext uri="{FF2B5EF4-FFF2-40B4-BE49-F238E27FC236}">
                  <a16:creationId xmlns:a16="http://schemas.microsoft.com/office/drawing/2014/main" id="{00000000-0008-0000-0800-00007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194</xdr:row>
          <xdr:rowOff>152400</xdr:rowOff>
        </xdr:from>
        <xdr:to>
          <xdr:col>16</xdr:col>
          <xdr:colOff>104775</xdr:colOff>
          <xdr:row>196</xdr:row>
          <xdr:rowOff>28575</xdr:rowOff>
        </xdr:to>
        <xdr:sp macro="" textlink="">
          <xdr:nvSpPr>
            <xdr:cNvPr id="36987" name="Check Box 123" hidden="1">
              <a:extLst>
                <a:ext uri="{63B3BB69-23CF-44E3-9099-C40C66FF867C}">
                  <a14:compatExt spid="_x0000_s36987"/>
                </a:ext>
                <a:ext uri="{FF2B5EF4-FFF2-40B4-BE49-F238E27FC236}">
                  <a16:creationId xmlns:a16="http://schemas.microsoft.com/office/drawing/2014/main" id="{00000000-0008-0000-0800-00007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195</xdr:row>
          <xdr:rowOff>142875</xdr:rowOff>
        </xdr:from>
        <xdr:to>
          <xdr:col>16</xdr:col>
          <xdr:colOff>104775</xdr:colOff>
          <xdr:row>197</xdr:row>
          <xdr:rowOff>19050</xdr:rowOff>
        </xdr:to>
        <xdr:sp macro="" textlink="">
          <xdr:nvSpPr>
            <xdr:cNvPr id="36988" name="Check Box 124" hidden="1">
              <a:extLst>
                <a:ext uri="{63B3BB69-23CF-44E3-9099-C40C66FF867C}">
                  <a14:compatExt spid="_x0000_s36988"/>
                </a:ext>
                <a:ext uri="{FF2B5EF4-FFF2-40B4-BE49-F238E27FC236}">
                  <a16:creationId xmlns:a16="http://schemas.microsoft.com/office/drawing/2014/main" id="{00000000-0008-0000-0800-00007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196</xdr:row>
          <xdr:rowOff>142875</xdr:rowOff>
        </xdr:from>
        <xdr:to>
          <xdr:col>16</xdr:col>
          <xdr:colOff>104775</xdr:colOff>
          <xdr:row>198</xdr:row>
          <xdr:rowOff>19050</xdr:rowOff>
        </xdr:to>
        <xdr:sp macro="" textlink="">
          <xdr:nvSpPr>
            <xdr:cNvPr id="36989" name="Check Box 125" hidden="1">
              <a:extLst>
                <a:ext uri="{63B3BB69-23CF-44E3-9099-C40C66FF867C}">
                  <a14:compatExt spid="_x0000_s36989"/>
                </a:ext>
                <a:ext uri="{FF2B5EF4-FFF2-40B4-BE49-F238E27FC236}">
                  <a16:creationId xmlns:a16="http://schemas.microsoft.com/office/drawing/2014/main" id="{00000000-0008-0000-0800-00007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199</xdr:row>
          <xdr:rowOff>152400</xdr:rowOff>
        </xdr:from>
        <xdr:to>
          <xdr:col>18</xdr:col>
          <xdr:colOff>123825</xdr:colOff>
          <xdr:row>201</xdr:row>
          <xdr:rowOff>28575</xdr:rowOff>
        </xdr:to>
        <xdr:sp macro="" textlink="">
          <xdr:nvSpPr>
            <xdr:cNvPr id="36990" name="Check Box 126" hidden="1">
              <a:extLst>
                <a:ext uri="{63B3BB69-23CF-44E3-9099-C40C66FF867C}">
                  <a14:compatExt spid="_x0000_s36990"/>
                </a:ext>
                <a:ext uri="{FF2B5EF4-FFF2-40B4-BE49-F238E27FC236}">
                  <a16:creationId xmlns:a16="http://schemas.microsoft.com/office/drawing/2014/main" id="{00000000-0008-0000-0800-00007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199</xdr:row>
          <xdr:rowOff>152400</xdr:rowOff>
        </xdr:from>
        <xdr:to>
          <xdr:col>23</xdr:col>
          <xdr:colOff>114300</xdr:colOff>
          <xdr:row>201</xdr:row>
          <xdr:rowOff>28575</xdr:rowOff>
        </xdr:to>
        <xdr:sp macro="" textlink="">
          <xdr:nvSpPr>
            <xdr:cNvPr id="36991" name="Check Box 127" hidden="1">
              <a:extLst>
                <a:ext uri="{63B3BB69-23CF-44E3-9099-C40C66FF867C}">
                  <a14:compatExt spid="_x0000_s36991"/>
                </a:ext>
                <a:ext uri="{FF2B5EF4-FFF2-40B4-BE49-F238E27FC236}">
                  <a16:creationId xmlns:a16="http://schemas.microsoft.com/office/drawing/2014/main" id="{00000000-0008-0000-0800-00007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201</xdr:row>
          <xdr:rowOff>142875</xdr:rowOff>
        </xdr:from>
        <xdr:to>
          <xdr:col>16</xdr:col>
          <xdr:colOff>104775</xdr:colOff>
          <xdr:row>203</xdr:row>
          <xdr:rowOff>19050</xdr:rowOff>
        </xdr:to>
        <xdr:sp macro="" textlink="">
          <xdr:nvSpPr>
            <xdr:cNvPr id="36992" name="Check Box 128" hidden="1">
              <a:extLst>
                <a:ext uri="{63B3BB69-23CF-44E3-9099-C40C66FF867C}">
                  <a14:compatExt spid="_x0000_s36992"/>
                </a:ext>
                <a:ext uri="{FF2B5EF4-FFF2-40B4-BE49-F238E27FC236}">
                  <a16:creationId xmlns:a16="http://schemas.microsoft.com/office/drawing/2014/main" id="{00000000-0008-0000-0800-00008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201</xdr:row>
          <xdr:rowOff>142875</xdr:rowOff>
        </xdr:from>
        <xdr:to>
          <xdr:col>32</xdr:col>
          <xdr:colOff>114300</xdr:colOff>
          <xdr:row>203</xdr:row>
          <xdr:rowOff>19050</xdr:rowOff>
        </xdr:to>
        <xdr:sp macro="" textlink="">
          <xdr:nvSpPr>
            <xdr:cNvPr id="36993" name="Check Box 129" hidden="1">
              <a:extLst>
                <a:ext uri="{63B3BB69-23CF-44E3-9099-C40C66FF867C}">
                  <a14:compatExt spid="_x0000_s36993"/>
                </a:ext>
                <a:ext uri="{FF2B5EF4-FFF2-40B4-BE49-F238E27FC236}">
                  <a16:creationId xmlns:a16="http://schemas.microsoft.com/office/drawing/2014/main" id="{00000000-0008-0000-0800-00008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198</xdr:row>
          <xdr:rowOff>142875</xdr:rowOff>
        </xdr:from>
        <xdr:to>
          <xdr:col>32</xdr:col>
          <xdr:colOff>114300</xdr:colOff>
          <xdr:row>200</xdr:row>
          <xdr:rowOff>19050</xdr:rowOff>
        </xdr:to>
        <xdr:sp macro="" textlink="">
          <xdr:nvSpPr>
            <xdr:cNvPr id="36994" name="Check Box 130" hidden="1">
              <a:extLst>
                <a:ext uri="{63B3BB69-23CF-44E3-9099-C40C66FF867C}">
                  <a14:compatExt spid="_x0000_s36994"/>
                </a:ext>
                <a:ext uri="{FF2B5EF4-FFF2-40B4-BE49-F238E27FC236}">
                  <a16:creationId xmlns:a16="http://schemas.microsoft.com/office/drawing/2014/main" id="{00000000-0008-0000-0800-00008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196</xdr:row>
          <xdr:rowOff>152400</xdr:rowOff>
        </xdr:from>
        <xdr:to>
          <xdr:col>32</xdr:col>
          <xdr:colOff>114300</xdr:colOff>
          <xdr:row>198</xdr:row>
          <xdr:rowOff>28575</xdr:rowOff>
        </xdr:to>
        <xdr:sp macro="" textlink="">
          <xdr:nvSpPr>
            <xdr:cNvPr id="36995" name="Check Box 131" hidden="1">
              <a:extLst>
                <a:ext uri="{63B3BB69-23CF-44E3-9099-C40C66FF867C}">
                  <a14:compatExt spid="_x0000_s36995"/>
                </a:ext>
                <a:ext uri="{FF2B5EF4-FFF2-40B4-BE49-F238E27FC236}">
                  <a16:creationId xmlns:a16="http://schemas.microsoft.com/office/drawing/2014/main" id="{00000000-0008-0000-0800-00008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227</xdr:row>
          <xdr:rowOff>171450</xdr:rowOff>
        </xdr:from>
        <xdr:to>
          <xdr:col>4</xdr:col>
          <xdr:colOff>114300</xdr:colOff>
          <xdr:row>229</xdr:row>
          <xdr:rowOff>28575</xdr:rowOff>
        </xdr:to>
        <xdr:sp macro="" textlink="">
          <xdr:nvSpPr>
            <xdr:cNvPr id="36996" name="Check Box 132" hidden="1">
              <a:extLst>
                <a:ext uri="{63B3BB69-23CF-44E3-9099-C40C66FF867C}">
                  <a14:compatExt spid="_x0000_s36996"/>
                </a:ext>
                <a:ext uri="{FF2B5EF4-FFF2-40B4-BE49-F238E27FC236}">
                  <a16:creationId xmlns:a16="http://schemas.microsoft.com/office/drawing/2014/main" id="{00000000-0008-0000-0800-00008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229</xdr:row>
          <xdr:rowOff>161925</xdr:rowOff>
        </xdr:from>
        <xdr:to>
          <xdr:col>4</xdr:col>
          <xdr:colOff>114300</xdr:colOff>
          <xdr:row>231</xdr:row>
          <xdr:rowOff>19050</xdr:rowOff>
        </xdr:to>
        <xdr:sp macro="" textlink="">
          <xdr:nvSpPr>
            <xdr:cNvPr id="36997" name="Check Box 133" hidden="1">
              <a:extLst>
                <a:ext uri="{63B3BB69-23CF-44E3-9099-C40C66FF867C}">
                  <a14:compatExt spid="_x0000_s36997"/>
                </a:ext>
                <a:ext uri="{FF2B5EF4-FFF2-40B4-BE49-F238E27FC236}">
                  <a16:creationId xmlns:a16="http://schemas.microsoft.com/office/drawing/2014/main" id="{00000000-0008-0000-0800-00008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231</xdr:row>
          <xdr:rowOff>171450</xdr:rowOff>
        </xdr:from>
        <xdr:to>
          <xdr:col>4</xdr:col>
          <xdr:colOff>114300</xdr:colOff>
          <xdr:row>233</xdr:row>
          <xdr:rowOff>28575</xdr:rowOff>
        </xdr:to>
        <xdr:sp macro="" textlink="">
          <xdr:nvSpPr>
            <xdr:cNvPr id="36998" name="Check Box 134" hidden="1">
              <a:extLst>
                <a:ext uri="{63B3BB69-23CF-44E3-9099-C40C66FF867C}">
                  <a14:compatExt spid="_x0000_s36998"/>
                </a:ext>
                <a:ext uri="{FF2B5EF4-FFF2-40B4-BE49-F238E27FC236}">
                  <a16:creationId xmlns:a16="http://schemas.microsoft.com/office/drawing/2014/main" id="{00000000-0008-0000-0800-00008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304</xdr:row>
          <xdr:rowOff>38100</xdr:rowOff>
        </xdr:from>
        <xdr:to>
          <xdr:col>4</xdr:col>
          <xdr:colOff>19050</xdr:colOff>
          <xdr:row>304</xdr:row>
          <xdr:rowOff>228600</xdr:rowOff>
        </xdr:to>
        <xdr:sp macro="" textlink="">
          <xdr:nvSpPr>
            <xdr:cNvPr id="36999" name="Check Box 135" hidden="1">
              <a:extLst>
                <a:ext uri="{63B3BB69-23CF-44E3-9099-C40C66FF867C}">
                  <a14:compatExt spid="_x0000_s36999"/>
                </a:ext>
                <a:ext uri="{FF2B5EF4-FFF2-40B4-BE49-F238E27FC236}">
                  <a16:creationId xmlns:a16="http://schemas.microsoft.com/office/drawing/2014/main" id="{00000000-0008-0000-0800-00008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305</xdr:row>
          <xdr:rowOff>38100</xdr:rowOff>
        </xdr:from>
        <xdr:to>
          <xdr:col>4</xdr:col>
          <xdr:colOff>28575</xdr:colOff>
          <xdr:row>305</xdr:row>
          <xdr:rowOff>219075</xdr:rowOff>
        </xdr:to>
        <xdr:sp macro="" textlink="">
          <xdr:nvSpPr>
            <xdr:cNvPr id="37000" name="Check Box 136" hidden="1">
              <a:extLst>
                <a:ext uri="{63B3BB69-23CF-44E3-9099-C40C66FF867C}">
                  <a14:compatExt spid="_x0000_s37000"/>
                </a:ext>
                <a:ext uri="{FF2B5EF4-FFF2-40B4-BE49-F238E27FC236}">
                  <a16:creationId xmlns:a16="http://schemas.microsoft.com/office/drawing/2014/main" id="{00000000-0008-0000-0800-00008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354</xdr:row>
          <xdr:rowOff>28575</xdr:rowOff>
        </xdr:from>
        <xdr:to>
          <xdr:col>11</xdr:col>
          <xdr:colOff>0</xdr:colOff>
          <xdr:row>354</xdr:row>
          <xdr:rowOff>171450</xdr:rowOff>
        </xdr:to>
        <xdr:sp macro="" textlink="">
          <xdr:nvSpPr>
            <xdr:cNvPr id="37001" name="Check Box 137" hidden="1">
              <a:extLst>
                <a:ext uri="{63B3BB69-23CF-44E3-9099-C40C66FF867C}">
                  <a14:compatExt spid="_x0000_s37001"/>
                </a:ext>
                <a:ext uri="{FF2B5EF4-FFF2-40B4-BE49-F238E27FC236}">
                  <a16:creationId xmlns:a16="http://schemas.microsoft.com/office/drawing/2014/main" id="{00000000-0008-0000-0800-00008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355</xdr:row>
          <xdr:rowOff>38100</xdr:rowOff>
        </xdr:from>
        <xdr:to>
          <xdr:col>11</xdr:col>
          <xdr:colOff>19050</xdr:colOff>
          <xdr:row>355</xdr:row>
          <xdr:rowOff>161925</xdr:rowOff>
        </xdr:to>
        <xdr:sp macro="" textlink="">
          <xdr:nvSpPr>
            <xdr:cNvPr id="37002" name="Check Box 138" hidden="1">
              <a:extLst>
                <a:ext uri="{63B3BB69-23CF-44E3-9099-C40C66FF867C}">
                  <a14:compatExt spid="_x0000_s37002"/>
                </a:ext>
                <a:ext uri="{FF2B5EF4-FFF2-40B4-BE49-F238E27FC236}">
                  <a16:creationId xmlns:a16="http://schemas.microsoft.com/office/drawing/2014/main" id="{00000000-0008-0000-0800-00008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360</xdr:row>
          <xdr:rowOff>28575</xdr:rowOff>
        </xdr:from>
        <xdr:to>
          <xdr:col>11</xdr:col>
          <xdr:colOff>19050</xdr:colOff>
          <xdr:row>360</xdr:row>
          <xdr:rowOff>161925</xdr:rowOff>
        </xdr:to>
        <xdr:sp macro="" textlink="">
          <xdr:nvSpPr>
            <xdr:cNvPr id="37003" name="Check Box 139" hidden="1">
              <a:extLst>
                <a:ext uri="{63B3BB69-23CF-44E3-9099-C40C66FF867C}">
                  <a14:compatExt spid="_x0000_s37003"/>
                </a:ext>
                <a:ext uri="{FF2B5EF4-FFF2-40B4-BE49-F238E27FC236}">
                  <a16:creationId xmlns:a16="http://schemas.microsoft.com/office/drawing/2014/main" id="{00000000-0008-0000-0800-00008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361</xdr:row>
          <xdr:rowOff>19050</xdr:rowOff>
        </xdr:from>
        <xdr:to>
          <xdr:col>11</xdr:col>
          <xdr:colOff>28575</xdr:colOff>
          <xdr:row>361</xdr:row>
          <xdr:rowOff>161925</xdr:rowOff>
        </xdr:to>
        <xdr:sp macro="" textlink="">
          <xdr:nvSpPr>
            <xdr:cNvPr id="37004" name="Check Box 140" hidden="1">
              <a:extLst>
                <a:ext uri="{63B3BB69-23CF-44E3-9099-C40C66FF867C}">
                  <a14:compatExt spid="_x0000_s37004"/>
                </a:ext>
                <a:ext uri="{FF2B5EF4-FFF2-40B4-BE49-F238E27FC236}">
                  <a16:creationId xmlns:a16="http://schemas.microsoft.com/office/drawing/2014/main" id="{00000000-0008-0000-0800-00008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360</xdr:row>
          <xdr:rowOff>28575</xdr:rowOff>
        </xdr:from>
        <xdr:to>
          <xdr:col>19</xdr:col>
          <xdr:colOff>114300</xdr:colOff>
          <xdr:row>360</xdr:row>
          <xdr:rowOff>161925</xdr:rowOff>
        </xdr:to>
        <xdr:sp macro="" textlink="">
          <xdr:nvSpPr>
            <xdr:cNvPr id="37005" name="Check Box 141" hidden="1">
              <a:extLst>
                <a:ext uri="{63B3BB69-23CF-44E3-9099-C40C66FF867C}">
                  <a14:compatExt spid="_x0000_s37005"/>
                </a:ext>
                <a:ext uri="{FF2B5EF4-FFF2-40B4-BE49-F238E27FC236}">
                  <a16:creationId xmlns:a16="http://schemas.microsoft.com/office/drawing/2014/main" id="{00000000-0008-0000-0800-00008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361</xdr:row>
          <xdr:rowOff>28575</xdr:rowOff>
        </xdr:from>
        <xdr:to>
          <xdr:col>19</xdr:col>
          <xdr:colOff>114300</xdr:colOff>
          <xdr:row>361</xdr:row>
          <xdr:rowOff>161925</xdr:rowOff>
        </xdr:to>
        <xdr:sp macro="" textlink="">
          <xdr:nvSpPr>
            <xdr:cNvPr id="37006" name="Check Box 142" hidden="1">
              <a:extLst>
                <a:ext uri="{63B3BB69-23CF-44E3-9099-C40C66FF867C}">
                  <a14:compatExt spid="_x0000_s37006"/>
                </a:ext>
                <a:ext uri="{FF2B5EF4-FFF2-40B4-BE49-F238E27FC236}">
                  <a16:creationId xmlns:a16="http://schemas.microsoft.com/office/drawing/2014/main" id="{00000000-0008-0000-0800-00008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366</xdr:row>
          <xdr:rowOff>28575</xdr:rowOff>
        </xdr:from>
        <xdr:to>
          <xdr:col>10</xdr:col>
          <xdr:colOff>114300</xdr:colOff>
          <xdr:row>366</xdr:row>
          <xdr:rowOff>161925</xdr:rowOff>
        </xdr:to>
        <xdr:sp macro="" textlink="">
          <xdr:nvSpPr>
            <xdr:cNvPr id="37007" name="Check Box 143" hidden="1">
              <a:extLst>
                <a:ext uri="{63B3BB69-23CF-44E3-9099-C40C66FF867C}">
                  <a14:compatExt spid="_x0000_s37007"/>
                </a:ext>
                <a:ext uri="{FF2B5EF4-FFF2-40B4-BE49-F238E27FC236}">
                  <a16:creationId xmlns:a16="http://schemas.microsoft.com/office/drawing/2014/main" id="{00000000-0008-0000-0800-00008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365</xdr:row>
          <xdr:rowOff>28575</xdr:rowOff>
        </xdr:from>
        <xdr:to>
          <xdr:col>16</xdr:col>
          <xdr:colOff>114300</xdr:colOff>
          <xdr:row>365</xdr:row>
          <xdr:rowOff>161925</xdr:rowOff>
        </xdr:to>
        <xdr:sp macro="" textlink="">
          <xdr:nvSpPr>
            <xdr:cNvPr id="37008" name="Check Box 144" hidden="1">
              <a:extLst>
                <a:ext uri="{63B3BB69-23CF-44E3-9099-C40C66FF867C}">
                  <a14:compatExt spid="_x0000_s37008"/>
                </a:ext>
                <a:ext uri="{FF2B5EF4-FFF2-40B4-BE49-F238E27FC236}">
                  <a16:creationId xmlns:a16="http://schemas.microsoft.com/office/drawing/2014/main" id="{00000000-0008-0000-0800-00009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365</xdr:row>
          <xdr:rowOff>28575</xdr:rowOff>
        </xdr:from>
        <xdr:to>
          <xdr:col>22</xdr:col>
          <xdr:colOff>123825</xdr:colOff>
          <xdr:row>365</xdr:row>
          <xdr:rowOff>161925</xdr:rowOff>
        </xdr:to>
        <xdr:sp macro="" textlink="">
          <xdr:nvSpPr>
            <xdr:cNvPr id="37009" name="Check Box 145" hidden="1">
              <a:extLst>
                <a:ext uri="{63B3BB69-23CF-44E3-9099-C40C66FF867C}">
                  <a14:compatExt spid="_x0000_s37009"/>
                </a:ext>
                <a:ext uri="{FF2B5EF4-FFF2-40B4-BE49-F238E27FC236}">
                  <a16:creationId xmlns:a16="http://schemas.microsoft.com/office/drawing/2014/main" id="{00000000-0008-0000-0800-00009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365</xdr:row>
          <xdr:rowOff>28575</xdr:rowOff>
        </xdr:from>
        <xdr:to>
          <xdr:col>10</xdr:col>
          <xdr:colOff>114300</xdr:colOff>
          <xdr:row>365</xdr:row>
          <xdr:rowOff>161925</xdr:rowOff>
        </xdr:to>
        <xdr:sp macro="" textlink="">
          <xdr:nvSpPr>
            <xdr:cNvPr id="37010" name="Check Box 146" hidden="1">
              <a:extLst>
                <a:ext uri="{63B3BB69-23CF-44E3-9099-C40C66FF867C}">
                  <a14:compatExt spid="_x0000_s37010"/>
                </a:ext>
                <a:ext uri="{FF2B5EF4-FFF2-40B4-BE49-F238E27FC236}">
                  <a16:creationId xmlns:a16="http://schemas.microsoft.com/office/drawing/2014/main" id="{00000000-0008-0000-0800-00009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366</xdr:row>
          <xdr:rowOff>28575</xdr:rowOff>
        </xdr:from>
        <xdr:to>
          <xdr:col>18</xdr:col>
          <xdr:colOff>114300</xdr:colOff>
          <xdr:row>366</xdr:row>
          <xdr:rowOff>161925</xdr:rowOff>
        </xdr:to>
        <xdr:sp macro="" textlink="">
          <xdr:nvSpPr>
            <xdr:cNvPr id="37011" name="Check Box 147" hidden="1">
              <a:extLst>
                <a:ext uri="{63B3BB69-23CF-44E3-9099-C40C66FF867C}">
                  <a14:compatExt spid="_x0000_s37011"/>
                </a:ext>
                <a:ext uri="{FF2B5EF4-FFF2-40B4-BE49-F238E27FC236}">
                  <a16:creationId xmlns:a16="http://schemas.microsoft.com/office/drawing/2014/main" id="{00000000-0008-0000-0800-00009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366</xdr:row>
          <xdr:rowOff>28575</xdr:rowOff>
        </xdr:from>
        <xdr:to>
          <xdr:col>27</xdr:col>
          <xdr:colOff>114300</xdr:colOff>
          <xdr:row>366</xdr:row>
          <xdr:rowOff>161925</xdr:rowOff>
        </xdr:to>
        <xdr:sp macro="" textlink="">
          <xdr:nvSpPr>
            <xdr:cNvPr id="37012" name="Check Box 148" hidden="1">
              <a:extLst>
                <a:ext uri="{63B3BB69-23CF-44E3-9099-C40C66FF867C}">
                  <a14:compatExt spid="_x0000_s37012"/>
                </a:ext>
                <a:ext uri="{FF2B5EF4-FFF2-40B4-BE49-F238E27FC236}">
                  <a16:creationId xmlns:a16="http://schemas.microsoft.com/office/drawing/2014/main" id="{00000000-0008-0000-0800-00009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379</xdr:row>
          <xdr:rowOff>38100</xdr:rowOff>
        </xdr:from>
        <xdr:to>
          <xdr:col>4</xdr:col>
          <xdr:colOff>9525</xdr:colOff>
          <xdr:row>379</xdr:row>
          <xdr:rowOff>161925</xdr:rowOff>
        </xdr:to>
        <xdr:sp macro="" textlink="">
          <xdr:nvSpPr>
            <xdr:cNvPr id="37013" name="Check Box 149" hidden="1">
              <a:extLst>
                <a:ext uri="{63B3BB69-23CF-44E3-9099-C40C66FF867C}">
                  <a14:compatExt spid="_x0000_s37013"/>
                </a:ext>
                <a:ext uri="{FF2B5EF4-FFF2-40B4-BE49-F238E27FC236}">
                  <a16:creationId xmlns:a16="http://schemas.microsoft.com/office/drawing/2014/main" id="{00000000-0008-0000-0800-00009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381</xdr:row>
          <xdr:rowOff>28575</xdr:rowOff>
        </xdr:from>
        <xdr:to>
          <xdr:col>4</xdr:col>
          <xdr:colOff>19050</xdr:colOff>
          <xdr:row>381</xdr:row>
          <xdr:rowOff>161925</xdr:rowOff>
        </xdr:to>
        <xdr:sp macro="" textlink="">
          <xdr:nvSpPr>
            <xdr:cNvPr id="37014" name="Check Box 150" hidden="1">
              <a:extLst>
                <a:ext uri="{63B3BB69-23CF-44E3-9099-C40C66FF867C}">
                  <a14:compatExt spid="_x0000_s37014"/>
                </a:ext>
                <a:ext uri="{FF2B5EF4-FFF2-40B4-BE49-F238E27FC236}">
                  <a16:creationId xmlns:a16="http://schemas.microsoft.com/office/drawing/2014/main" id="{00000000-0008-0000-0800-00009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387</xdr:row>
          <xdr:rowOff>47625</xdr:rowOff>
        </xdr:from>
        <xdr:to>
          <xdr:col>4</xdr:col>
          <xdr:colOff>9525</xdr:colOff>
          <xdr:row>388</xdr:row>
          <xdr:rowOff>0</xdr:rowOff>
        </xdr:to>
        <xdr:sp macro="" textlink="">
          <xdr:nvSpPr>
            <xdr:cNvPr id="37015" name="Check Box 151" hidden="1">
              <a:extLst>
                <a:ext uri="{63B3BB69-23CF-44E3-9099-C40C66FF867C}">
                  <a14:compatExt spid="_x0000_s37015"/>
                </a:ext>
                <a:ext uri="{FF2B5EF4-FFF2-40B4-BE49-F238E27FC236}">
                  <a16:creationId xmlns:a16="http://schemas.microsoft.com/office/drawing/2014/main" id="{00000000-0008-0000-0800-00009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389</xdr:row>
          <xdr:rowOff>19050</xdr:rowOff>
        </xdr:from>
        <xdr:to>
          <xdr:col>4</xdr:col>
          <xdr:colOff>19050</xdr:colOff>
          <xdr:row>389</xdr:row>
          <xdr:rowOff>209550</xdr:rowOff>
        </xdr:to>
        <xdr:sp macro="" textlink="">
          <xdr:nvSpPr>
            <xdr:cNvPr id="37016" name="Check Box 152" hidden="1">
              <a:extLst>
                <a:ext uri="{63B3BB69-23CF-44E3-9099-C40C66FF867C}">
                  <a14:compatExt spid="_x0000_s37016"/>
                </a:ext>
                <a:ext uri="{FF2B5EF4-FFF2-40B4-BE49-F238E27FC236}">
                  <a16:creationId xmlns:a16="http://schemas.microsoft.com/office/drawing/2014/main" id="{00000000-0008-0000-0800-00009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392</xdr:row>
          <xdr:rowOff>19050</xdr:rowOff>
        </xdr:from>
        <xdr:to>
          <xdr:col>4</xdr:col>
          <xdr:colOff>0</xdr:colOff>
          <xdr:row>392</xdr:row>
          <xdr:rowOff>209550</xdr:rowOff>
        </xdr:to>
        <xdr:sp macro="" textlink="">
          <xdr:nvSpPr>
            <xdr:cNvPr id="37017" name="Check Box 153" hidden="1">
              <a:extLst>
                <a:ext uri="{63B3BB69-23CF-44E3-9099-C40C66FF867C}">
                  <a14:compatExt spid="_x0000_s37017"/>
                </a:ext>
                <a:ext uri="{FF2B5EF4-FFF2-40B4-BE49-F238E27FC236}">
                  <a16:creationId xmlns:a16="http://schemas.microsoft.com/office/drawing/2014/main" id="{00000000-0008-0000-0800-00009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393</xdr:row>
          <xdr:rowOff>9525</xdr:rowOff>
        </xdr:from>
        <xdr:to>
          <xdr:col>4</xdr:col>
          <xdr:colOff>19050</xdr:colOff>
          <xdr:row>393</xdr:row>
          <xdr:rowOff>219075</xdr:rowOff>
        </xdr:to>
        <xdr:sp macro="" textlink="">
          <xdr:nvSpPr>
            <xdr:cNvPr id="37018" name="Check Box 154" hidden="1">
              <a:extLst>
                <a:ext uri="{63B3BB69-23CF-44E3-9099-C40C66FF867C}">
                  <a14:compatExt spid="_x0000_s37018"/>
                </a:ext>
                <a:ext uri="{FF2B5EF4-FFF2-40B4-BE49-F238E27FC236}">
                  <a16:creationId xmlns:a16="http://schemas.microsoft.com/office/drawing/2014/main" id="{00000000-0008-0000-0800-00009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396</xdr:row>
          <xdr:rowOff>28575</xdr:rowOff>
        </xdr:from>
        <xdr:to>
          <xdr:col>19</xdr:col>
          <xdr:colOff>123825</xdr:colOff>
          <xdr:row>396</xdr:row>
          <xdr:rowOff>228600</xdr:rowOff>
        </xdr:to>
        <xdr:sp macro="" textlink="">
          <xdr:nvSpPr>
            <xdr:cNvPr id="37019" name="Check Box 155" hidden="1">
              <a:extLst>
                <a:ext uri="{63B3BB69-23CF-44E3-9099-C40C66FF867C}">
                  <a14:compatExt spid="_x0000_s37019"/>
                </a:ext>
                <a:ext uri="{FF2B5EF4-FFF2-40B4-BE49-F238E27FC236}">
                  <a16:creationId xmlns:a16="http://schemas.microsoft.com/office/drawing/2014/main" id="{00000000-0008-0000-0800-00009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396</xdr:row>
          <xdr:rowOff>28575</xdr:rowOff>
        </xdr:from>
        <xdr:to>
          <xdr:col>24</xdr:col>
          <xdr:colOff>114300</xdr:colOff>
          <xdr:row>396</xdr:row>
          <xdr:rowOff>228600</xdr:rowOff>
        </xdr:to>
        <xdr:sp macro="" textlink="">
          <xdr:nvSpPr>
            <xdr:cNvPr id="37020" name="Check Box 156" hidden="1">
              <a:extLst>
                <a:ext uri="{63B3BB69-23CF-44E3-9099-C40C66FF867C}">
                  <a14:compatExt spid="_x0000_s37020"/>
                </a:ext>
                <a:ext uri="{FF2B5EF4-FFF2-40B4-BE49-F238E27FC236}">
                  <a16:creationId xmlns:a16="http://schemas.microsoft.com/office/drawing/2014/main" id="{00000000-0008-0000-0800-00009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471</xdr:row>
          <xdr:rowOff>114300</xdr:rowOff>
        </xdr:from>
        <xdr:to>
          <xdr:col>5</xdr:col>
          <xdr:colOff>47625</xdr:colOff>
          <xdr:row>472</xdr:row>
          <xdr:rowOff>0</xdr:rowOff>
        </xdr:to>
        <xdr:sp macro="" textlink="">
          <xdr:nvSpPr>
            <xdr:cNvPr id="37021" name="Check Box 157" hidden="1">
              <a:extLst>
                <a:ext uri="{63B3BB69-23CF-44E3-9099-C40C66FF867C}">
                  <a14:compatExt spid="_x0000_s37021"/>
                </a:ext>
                <a:ext uri="{FF2B5EF4-FFF2-40B4-BE49-F238E27FC236}">
                  <a16:creationId xmlns:a16="http://schemas.microsoft.com/office/drawing/2014/main" id="{00000000-0008-0000-0800-00009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473</xdr:row>
          <xdr:rowOff>104775</xdr:rowOff>
        </xdr:from>
        <xdr:to>
          <xdr:col>5</xdr:col>
          <xdr:colOff>38100</xdr:colOff>
          <xdr:row>474</xdr:row>
          <xdr:rowOff>0</xdr:rowOff>
        </xdr:to>
        <xdr:sp macro="" textlink="">
          <xdr:nvSpPr>
            <xdr:cNvPr id="37022" name="Check Box 158" hidden="1">
              <a:extLst>
                <a:ext uri="{63B3BB69-23CF-44E3-9099-C40C66FF867C}">
                  <a14:compatExt spid="_x0000_s37022"/>
                </a:ext>
                <a:ext uri="{FF2B5EF4-FFF2-40B4-BE49-F238E27FC236}">
                  <a16:creationId xmlns:a16="http://schemas.microsoft.com/office/drawing/2014/main" id="{00000000-0008-0000-0800-00009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476</xdr:row>
          <xdr:rowOff>114300</xdr:rowOff>
        </xdr:from>
        <xdr:to>
          <xdr:col>5</xdr:col>
          <xdr:colOff>47625</xdr:colOff>
          <xdr:row>477</xdr:row>
          <xdr:rowOff>0</xdr:rowOff>
        </xdr:to>
        <xdr:sp macro="" textlink="">
          <xdr:nvSpPr>
            <xdr:cNvPr id="37023" name="Check Box 159" hidden="1">
              <a:extLst>
                <a:ext uri="{63B3BB69-23CF-44E3-9099-C40C66FF867C}">
                  <a14:compatExt spid="_x0000_s37023"/>
                </a:ext>
                <a:ext uri="{FF2B5EF4-FFF2-40B4-BE49-F238E27FC236}">
                  <a16:creationId xmlns:a16="http://schemas.microsoft.com/office/drawing/2014/main" id="{00000000-0008-0000-0800-00009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478</xdr:row>
          <xdr:rowOff>114300</xdr:rowOff>
        </xdr:from>
        <xdr:to>
          <xdr:col>5</xdr:col>
          <xdr:colOff>47625</xdr:colOff>
          <xdr:row>479</xdr:row>
          <xdr:rowOff>0</xdr:rowOff>
        </xdr:to>
        <xdr:sp macro="" textlink="">
          <xdr:nvSpPr>
            <xdr:cNvPr id="37024" name="Check Box 160" hidden="1">
              <a:extLst>
                <a:ext uri="{63B3BB69-23CF-44E3-9099-C40C66FF867C}">
                  <a14:compatExt spid="_x0000_s37024"/>
                </a:ext>
                <a:ext uri="{FF2B5EF4-FFF2-40B4-BE49-F238E27FC236}">
                  <a16:creationId xmlns:a16="http://schemas.microsoft.com/office/drawing/2014/main" id="{00000000-0008-0000-0800-0000A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3032</xdr:colOff>
      <xdr:row>397</xdr:row>
      <xdr:rowOff>16018</xdr:rowOff>
    </xdr:from>
    <xdr:to>
      <xdr:col>64</xdr:col>
      <xdr:colOff>38100</xdr:colOff>
      <xdr:row>427</xdr:row>
      <xdr:rowOff>13854</xdr:rowOff>
    </xdr:to>
    <xdr:sp macro="" textlink="">
      <xdr:nvSpPr>
        <xdr:cNvPr id="163" name="テキスト ボックス 1">
          <a:extLst>
            <a:ext uri="{FF2B5EF4-FFF2-40B4-BE49-F238E27FC236}">
              <a16:creationId xmlns:a16="http://schemas.microsoft.com/office/drawing/2014/main" id="{00000000-0008-0000-0800-0000A3000000}"/>
            </a:ext>
          </a:extLst>
        </xdr:cNvPr>
        <xdr:cNvSpPr txBox="1"/>
      </xdr:nvSpPr>
      <xdr:spPr>
        <a:xfrm>
          <a:off x="5670407" y="76225543"/>
          <a:ext cx="6826393" cy="529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市街化区域等</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の欄は、新築しようとする建築物の敷地が存する区域が該当するチェックボックスに</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「レ」マークを 　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建築物の用途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及び</a:t>
          </a:r>
          <a:r>
            <a:rPr kumimoji="1" lang="en-US" altLang="ja-JP" sz="900">
              <a:latin typeface="BIZ UDPゴシック" panose="020B0400000000000000" pitchFamily="50" charset="-128"/>
              <a:ea typeface="BIZ UDPゴシック" panose="020B0400000000000000" pitchFamily="50" charset="-128"/>
            </a:rPr>
            <a:t>【9.</a:t>
          </a:r>
          <a:r>
            <a:rPr kumimoji="1" lang="ja-JP" altLang="en-US" sz="900">
              <a:latin typeface="BIZ UDPゴシック" panose="020B0400000000000000" pitchFamily="50" charset="-128"/>
              <a:ea typeface="BIZ UDPゴシック" panose="020B0400000000000000" pitchFamily="50" charset="-128"/>
            </a:rPr>
            <a:t>工事種別</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の欄は、該当するチェックボックスに「レ」 マークを入れてください。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3.【8.</a:t>
          </a:r>
          <a:r>
            <a:rPr kumimoji="1" lang="ja-JP" altLang="en-US" sz="900">
              <a:latin typeface="BIZ UDPゴシック" panose="020B0400000000000000" pitchFamily="50" charset="-128"/>
              <a:ea typeface="BIZ UDPゴシック" panose="020B0400000000000000" pitchFamily="50" charset="-128"/>
            </a:rPr>
            <a:t>建築物の住戸の数</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建築物の用途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で「共同住宅等」又は「複合建築物」を選んだ場合のみ</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4.【12.</a:t>
          </a:r>
          <a:r>
            <a:rPr kumimoji="1" lang="ja-JP" altLang="en-US" sz="900">
              <a:latin typeface="BIZ UDPゴシック" panose="020B0400000000000000" pitchFamily="50" charset="-128"/>
              <a:ea typeface="BIZ UDPゴシック" panose="020B0400000000000000" pitchFamily="50" charset="-128"/>
            </a:rPr>
            <a:t>建築物全体のエネルギーの使用の効率性</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の欄は、第一面の</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申請の対象とする範囲</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の欄で「建築物</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全体」又は 　「建築物全体及び住戸の部分」を選んだ場合のみに記載してください。この欄に用いる次に掲</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げる用語の意義は、 　それぞれ次に掲げる値として法第</a:t>
          </a:r>
          <a:r>
            <a:rPr kumimoji="1" lang="en-US" altLang="ja-JP" sz="900">
              <a:latin typeface="BIZ UDPゴシック" panose="020B0400000000000000" pitchFamily="50" charset="-128"/>
              <a:ea typeface="BIZ UDPゴシック" panose="020B0400000000000000" pitchFamily="50" charset="-128"/>
            </a:rPr>
            <a:t>54</a:t>
          </a:r>
          <a:r>
            <a:rPr kumimoji="1" lang="ja-JP" altLang="en-US" sz="900">
              <a:latin typeface="BIZ UDPゴシック" panose="020B0400000000000000" pitchFamily="50" charset="-128"/>
              <a:ea typeface="BIZ UDPゴシック" panose="020B0400000000000000" pitchFamily="50" charset="-128"/>
            </a:rPr>
            <a:t>条第１項第　１号に規定する経済産業大臣、国</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土交通大臣及び環境大臣が 　定める基準において定めるものとします。なお、①及び②に掲げる値について</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は、小数点第二位以下の切り上げた 　値を記載してください。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①　基準一次エネルギー消費量　建築物の床面積、設備等の条件により定まる、基準となる一次エネルギー</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消費量 　（１年間に消費するエネルギーの量を熱量に換算したものをいう。以下同じ。）</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②　設計一次エネルギー消費量　建築物における実際の設計仕様の条件を基に算定した一次エネルギー</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消費量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③　外皮平均熱貫流率　建築物の内外温度差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度当たりの総熱損失（換気による熱損失を除く。）を外皮等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（外気等（住宅の外気又は外気に通じる床裏、小屋裏、天井裏等をいう。）に接する天井（小屋裏又は天井裏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が外気に通じていない場合には、屋根）、壁、床及び開口部、共同住宅における隣接する住戸又は共用部</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に接する部分等をいう。 　以下同じ。）面積の合計で除した値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④　冷房期の平均日射熱取得率　冷房期おいて、建築物に入射する日射量に対する室内に侵入する日射量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の割合を外皮等面積で平均した値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⑤　年間熱負荷係数　</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年間に外皮等を通して流出入する熱量を各階の屋内周囲空間の床面積の合計で除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して得た値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5.【13.</a:t>
          </a:r>
          <a:r>
            <a:rPr kumimoji="1" lang="ja-JP" altLang="en-US" sz="900">
              <a:latin typeface="BIZ UDPゴシック" panose="020B0400000000000000" pitchFamily="50" charset="-128"/>
              <a:ea typeface="BIZ UDPゴシック" panose="020B0400000000000000" pitchFamily="50" charset="-128"/>
            </a:rPr>
            <a:t>確認の特例</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の欄は、認定の申請に併せて建築基準法（昭和</a:t>
          </a:r>
          <a:r>
            <a:rPr kumimoji="1" lang="en-US" altLang="ja-JP" sz="900">
              <a:latin typeface="BIZ UDPゴシック" panose="020B0400000000000000" pitchFamily="50" charset="-128"/>
              <a:ea typeface="BIZ UDPゴシック" panose="020B0400000000000000" pitchFamily="50" charset="-128"/>
            </a:rPr>
            <a:t>25</a:t>
          </a:r>
          <a:r>
            <a:rPr kumimoji="1" lang="ja-JP" altLang="en-US" sz="900">
              <a:latin typeface="BIZ UDPゴシック" panose="020B0400000000000000" pitchFamily="50" charset="-128"/>
              <a:ea typeface="BIZ UDPゴシック" panose="020B0400000000000000" pitchFamily="50" charset="-128"/>
            </a:rPr>
            <a:t>年法律第</a:t>
          </a:r>
          <a:r>
            <a:rPr kumimoji="1" lang="en-US" altLang="ja-JP" sz="900">
              <a:latin typeface="BIZ UDPゴシック" panose="020B0400000000000000" pitchFamily="50" charset="-128"/>
              <a:ea typeface="BIZ UDPゴシック" panose="020B0400000000000000" pitchFamily="50" charset="-128"/>
            </a:rPr>
            <a:t>201</a:t>
          </a:r>
          <a:r>
            <a:rPr kumimoji="1" lang="ja-JP" altLang="en-US" sz="900">
              <a:latin typeface="BIZ UDPゴシック" panose="020B0400000000000000" pitchFamily="50" charset="-128"/>
              <a:ea typeface="BIZ UDPゴシック" panose="020B0400000000000000" pitchFamily="50" charset="-128"/>
            </a:rPr>
            <a:t>号）第</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条第１項の規定</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による確認の申請書を提出して同項に規定する建築基準法関係規定に適合するかどうかの審査を受ける</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よう申し出る場合には「有」に、 申し出ない場合には「無」に、「レ」マークを入れてください。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6.【14.</a:t>
          </a:r>
          <a:r>
            <a:rPr kumimoji="1" lang="ja-JP" altLang="en-US" sz="900">
              <a:latin typeface="BIZ UDPゴシック" panose="020B0400000000000000" pitchFamily="50" charset="-128"/>
              <a:ea typeface="BIZ UDPゴシック" panose="020B0400000000000000" pitchFamily="50" charset="-128"/>
            </a:rPr>
            <a:t>建築物の床面積のうち、通常の建築物の床面積を超える部分</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の欄には、法第</a:t>
          </a:r>
          <a:r>
            <a:rPr kumimoji="1" lang="en-US" altLang="ja-JP" sz="900">
              <a:latin typeface="BIZ UDPゴシック" panose="020B0400000000000000" pitchFamily="50" charset="-128"/>
              <a:ea typeface="BIZ UDPゴシック" panose="020B0400000000000000" pitchFamily="50" charset="-128"/>
            </a:rPr>
            <a:t>60</a:t>
          </a:r>
          <a:r>
            <a:rPr kumimoji="1" lang="ja-JP" altLang="en-US" sz="900">
              <a:latin typeface="BIZ UDPゴシック" panose="020B0400000000000000" pitchFamily="50" charset="-128"/>
              <a:ea typeface="BIZ UDPゴシック" panose="020B0400000000000000" pitchFamily="50" charset="-128"/>
            </a:rPr>
            <a:t>条の規定により容積率</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の算定の基礎となる延べ面積に算入しない部分の床面積（建築基準法第</a:t>
          </a:r>
          <a:r>
            <a:rPr kumimoji="1" lang="en-US" altLang="ja-JP" sz="900">
              <a:latin typeface="BIZ UDPゴシック" panose="020B0400000000000000" pitchFamily="50" charset="-128"/>
              <a:ea typeface="BIZ UDPゴシック" panose="020B0400000000000000" pitchFamily="50" charset="-128"/>
            </a:rPr>
            <a:t>52</a:t>
          </a:r>
          <a:r>
            <a:rPr kumimoji="1" lang="ja-JP" altLang="en-US" sz="900">
              <a:latin typeface="BIZ UDPゴシック" panose="020B0400000000000000" pitchFamily="50" charset="-128"/>
              <a:ea typeface="BIZ UDPゴシック" panose="020B0400000000000000" pitchFamily="50" charset="-128"/>
            </a:rPr>
            <a:t>条第</a:t>
          </a:r>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項及び第</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項並びに建築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基準法施行令（昭和</a:t>
          </a:r>
          <a:r>
            <a:rPr kumimoji="1" lang="en-US" altLang="ja-JP" sz="900">
              <a:latin typeface="BIZ UDPゴシック" panose="020B0400000000000000" pitchFamily="50" charset="-128"/>
              <a:ea typeface="BIZ UDPゴシック" panose="020B0400000000000000" pitchFamily="50" charset="-128"/>
            </a:rPr>
            <a:t>25</a:t>
          </a:r>
          <a:r>
            <a:rPr kumimoji="1" lang="ja-JP" altLang="en-US" sz="900">
              <a:latin typeface="BIZ UDPゴシック" panose="020B0400000000000000" pitchFamily="50" charset="-128"/>
              <a:ea typeface="BIZ UDPゴシック" panose="020B0400000000000000" pitchFamily="50" charset="-128"/>
            </a:rPr>
            <a:t>年 　政令第</a:t>
          </a:r>
          <a:r>
            <a:rPr kumimoji="1" lang="en-US" altLang="ja-JP" sz="900">
              <a:latin typeface="BIZ UDPゴシック" panose="020B0400000000000000" pitchFamily="50" charset="-128"/>
              <a:ea typeface="BIZ UDPゴシック" panose="020B0400000000000000" pitchFamily="50" charset="-128"/>
            </a:rPr>
            <a:t>338</a:t>
          </a:r>
          <a:r>
            <a:rPr kumimoji="1" lang="ja-JP" altLang="en-US" sz="900">
              <a:latin typeface="BIZ UDPゴシック" panose="020B0400000000000000" pitchFamily="50" charset="-128"/>
              <a:ea typeface="BIZ UDPゴシック" panose="020B0400000000000000" pitchFamily="50" charset="-128"/>
            </a:rPr>
            <a:t>号）第</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条第</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項第</a:t>
          </a:r>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号及び第</a:t>
          </a:r>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項の規定に基づき延べ面積に算入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しない部分の床面積を除き、建築物の延べ面積の</a:t>
          </a:r>
          <a:r>
            <a:rPr kumimoji="1" lang="en-US" altLang="ja-JP" sz="900">
              <a:latin typeface="BIZ UDPゴシック" panose="020B0400000000000000" pitchFamily="50" charset="-128"/>
              <a:ea typeface="BIZ UDPゴシック" panose="020B0400000000000000" pitchFamily="50" charset="-128"/>
            </a:rPr>
            <a:t>20</a:t>
          </a:r>
          <a:r>
            <a:rPr kumimoji="1" lang="ja-JP" altLang="en-US" sz="900">
              <a:latin typeface="BIZ UDPゴシック" panose="020B0400000000000000" pitchFamily="50" charset="-128"/>
              <a:ea typeface="BIZ UDPゴシック" panose="020B0400000000000000" pitchFamily="50" charset="-128"/>
            </a:rPr>
            <a:t>分の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を超えるときは当該建築物の延べ面積の</a:t>
          </a:r>
          <a:r>
            <a:rPr kumimoji="1" lang="en-US" altLang="ja-JP" sz="900">
              <a:latin typeface="BIZ UDPゴシック" panose="020B0400000000000000" pitchFamily="50" charset="-128"/>
              <a:ea typeface="BIZ UDPゴシック" panose="020B0400000000000000" pitchFamily="50" charset="-128"/>
            </a:rPr>
            <a:t>20</a:t>
          </a:r>
          <a:r>
            <a:rPr kumimoji="1" lang="ja-JP" altLang="en-US" sz="900">
              <a:latin typeface="BIZ UDPゴシック" panose="020B0400000000000000" pitchFamily="50" charset="-128"/>
              <a:ea typeface="BIZ UDPゴシック" panose="020B0400000000000000" pitchFamily="50" charset="-128"/>
            </a:rPr>
            <a:t>分</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）を記入してください。また、当該床面積の算定根拠がわかる資料を別に添付してください。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この面は、建築確認等他の制度の申請書の写しに必要事項を補うこと等により記載すべき事項の全てが明示</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された別の書面をもって代えることができます。 </a:t>
          </a:r>
        </a:p>
      </xdr:txBody>
    </xdr:sp>
    <xdr:clientData fPrintsWithSheet="0"/>
  </xdr:twoCellAnchor>
  <xdr:twoCellAnchor>
    <xdr:from>
      <xdr:col>1</xdr:col>
      <xdr:colOff>0</xdr:colOff>
      <xdr:row>41</xdr:row>
      <xdr:rowOff>6494</xdr:rowOff>
    </xdr:from>
    <xdr:to>
      <xdr:col>36</xdr:col>
      <xdr:colOff>8658</xdr:colOff>
      <xdr:row>48</xdr:row>
      <xdr:rowOff>1</xdr:rowOff>
    </xdr:to>
    <xdr:sp macro="" textlink="">
      <xdr:nvSpPr>
        <xdr:cNvPr id="164" name="テキスト ボックス 1">
          <a:extLst>
            <a:ext uri="{FF2B5EF4-FFF2-40B4-BE49-F238E27FC236}">
              <a16:creationId xmlns:a16="http://schemas.microsoft.com/office/drawing/2014/main" id="{00000000-0008-0000-0800-0000A4000000}"/>
            </a:ext>
          </a:extLst>
        </xdr:cNvPr>
        <xdr:cNvSpPr txBox="1"/>
      </xdr:nvSpPr>
      <xdr:spPr>
        <a:xfrm>
          <a:off x="161925" y="7778894"/>
          <a:ext cx="5676033" cy="1498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～以下の部分は注意事項です。必ずご一読ください。ただし、申請書には添付不要です。～</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br>
            <a:rPr kumimoji="1" lang="en-US" altLang="ja-JP" sz="900">
              <a:latin typeface="BIZ UDPゴシック" panose="020B0400000000000000" pitchFamily="50" charset="-128"/>
              <a:ea typeface="BIZ UDPゴシック" panose="020B0400000000000000" pitchFamily="50" charset="-128"/>
            </a:rPr>
          </a:br>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 </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45894</xdr:colOff>
      <xdr:row>542</xdr:row>
      <xdr:rowOff>34638</xdr:rowOff>
    </xdr:from>
    <xdr:to>
      <xdr:col>36</xdr:col>
      <xdr:colOff>155864</xdr:colOff>
      <xdr:row>549</xdr:row>
      <xdr:rowOff>31173</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45894" y="106590813"/>
          <a:ext cx="5939270" cy="1472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a:t>
          </a:r>
          <a:endParaRPr kumimoji="1" lang="en-US" altLang="ja-JP" sz="900">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123825</xdr:colOff>
          <xdr:row>23</xdr:row>
          <xdr:rowOff>76200</xdr:rowOff>
        </xdr:from>
        <xdr:to>
          <xdr:col>3</xdr:col>
          <xdr:colOff>152400</xdr:colOff>
          <xdr:row>25</xdr:row>
          <xdr:rowOff>66675</xdr:rowOff>
        </xdr:to>
        <xdr:sp macro="" textlink="">
          <xdr:nvSpPr>
            <xdr:cNvPr id="37889" name="Check Box 1" descr="　" hidden="1">
              <a:extLst>
                <a:ext uri="{63B3BB69-23CF-44E3-9099-C40C66FF867C}">
                  <a14:compatExt spid="_x0000_s37889"/>
                </a:ext>
                <a:ext uri="{FF2B5EF4-FFF2-40B4-BE49-F238E27FC236}">
                  <a16:creationId xmlns:a16="http://schemas.microsoft.com/office/drawing/2014/main" id="{00000000-0008-0000-09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25</xdr:row>
          <xdr:rowOff>171450</xdr:rowOff>
        </xdr:from>
        <xdr:to>
          <xdr:col>4</xdr:col>
          <xdr:colOff>142875</xdr:colOff>
          <xdr:row>27</xdr:row>
          <xdr:rowOff>19050</xdr:rowOff>
        </xdr:to>
        <xdr:sp macro="" textlink="">
          <xdr:nvSpPr>
            <xdr:cNvPr id="37890" name="Check Box 2" descr="　" hidden="1">
              <a:extLst>
                <a:ext uri="{63B3BB69-23CF-44E3-9099-C40C66FF867C}">
                  <a14:compatExt spid="_x0000_s37890"/>
                </a:ext>
                <a:ext uri="{FF2B5EF4-FFF2-40B4-BE49-F238E27FC236}">
                  <a16:creationId xmlns:a16="http://schemas.microsoft.com/office/drawing/2014/main" id="{00000000-0008-0000-09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24</xdr:row>
          <xdr:rowOff>190500</xdr:rowOff>
        </xdr:from>
        <xdr:to>
          <xdr:col>4</xdr:col>
          <xdr:colOff>123825</xdr:colOff>
          <xdr:row>26</xdr:row>
          <xdr:rowOff>9525</xdr:rowOff>
        </xdr:to>
        <xdr:sp macro="" textlink="">
          <xdr:nvSpPr>
            <xdr:cNvPr id="37891" name="Check Box 3" descr="　" hidden="1">
              <a:extLst>
                <a:ext uri="{63B3BB69-23CF-44E3-9099-C40C66FF867C}">
                  <a14:compatExt spid="_x0000_s37891"/>
                </a:ext>
                <a:ext uri="{FF2B5EF4-FFF2-40B4-BE49-F238E27FC236}">
                  <a16:creationId xmlns:a16="http://schemas.microsoft.com/office/drawing/2014/main" id="{00000000-0008-0000-09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0</xdr:rowOff>
        </xdr:from>
        <xdr:to>
          <xdr:col>4</xdr:col>
          <xdr:colOff>104775</xdr:colOff>
          <xdr:row>28</xdr:row>
          <xdr:rowOff>9525</xdr:rowOff>
        </xdr:to>
        <xdr:sp macro="" textlink="">
          <xdr:nvSpPr>
            <xdr:cNvPr id="37892" name="Check Box 4" descr="　" hidden="1">
              <a:extLst>
                <a:ext uri="{63B3BB69-23CF-44E3-9099-C40C66FF867C}">
                  <a14:compatExt spid="_x0000_s37892"/>
                </a:ext>
                <a:ext uri="{FF2B5EF4-FFF2-40B4-BE49-F238E27FC236}">
                  <a16:creationId xmlns:a16="http://schemas.microsoft.com/office/drawing/2014/main" id="{00000000-0008-0000-09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27</xdr:row>
          <xdr:rowOff>171450</xdr:rowOff>
        </xdr:from>
        <xdr:to>
          <xdr:col>3</xdr:col>
          <xdr:colOff>152400</xdr:colOff>
          <xdr:row>29</xdr:row>
          <xdr:rowOff>19050</xdr:rowOff>
        </xdr:to>
        <xdr:sp macro="" textlink="">
          <xdr:nvSpPr>
            <xdr:cNvPr id="37893" name="Check Box 5" descr="　" hidden="1">
              <a:extLst>
                <a:ext uri="{63B3BB69-23CF-44E3-9099-C40C66FF867C}">
                  <a14:compatExt spid="_x0000_s37893"/>
                </a:ext>
                <a:ext uri="{FF2B5EF4-FFF2-40B4-BE49-F238E27FC236}">
                  <a16:creationId xmlns:a16="http://schemas.microsoft.com/office/drawing/2014/main" id="{00000000-0008-0000-09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28</xdr:row>
          <xdr:rowOff>161925</xdr:rowOff>
        </xdr:from>
        <xdr:to>
          <xdr:col>3</xdr:col>
          <xdr:colOff>152400</xdr:colOff>
          <xdr:row>30</xdr:row>
          <xdr:rowOff>19050</xdr:rowOff>
        </xdr:to>
        <xdr:sp macro="" textlink="">
          <xdr:nvSpPr>
            <xdr:cNvPr id="37894" name="Check Box 6" descr="　" hidden="1">
              <a:extLst>
                <a:ext uri="{63B3BB69-23CF-44E3-9099-C40C66FF867C}">
                  <a14:compatExt spid="_x0000_s37894"/>
                </a:ext>
                <a:ext uri="{FF2B5EF4-FFF2-40B4-BE49-F238E27FC236}">
                  <a16:creationId xmlns:a16="http://schemas.microsoft.com/office/drawing/2014/main" id="{00000000-0008-0000-09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33</xdr:row>
          <xdr:rowOff>171450</xdr:rowOff>
        </xdr:from>
        <xdr:to>
          <xdr:col>32</xdr:col>
          <xdr:colOff>0</xdr:colOff>
          <xdr:row>35</xdr:row>
          <xdr:rowOff>9525</xdr:rowOff>
        </xdr:to>
        <xdr:sp macro="" textlink="">
          <xdr:nvSpPr>
            <xdr:cNvPr id="37895" name="Check Box 7" descr="　" hidden="1">
              <a:extLst>
                <a:ext uri="{63B3BB69-23CF-44E3-9099-C40C66FF867C}">
                  <a14:compatExt spid="_x0000_s37895"/>
                </a:ext>
                <a:ext uri="{FF2B5EF4-FFF2-40B4-BE49-F238E27FC236}">
                  <a16:creationId xmlns:a16="http://schemas.microsoft.com/office/drawing/2014/main" id="{00000000-0008-0000-09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33</xdr:row>
          <xdr:rowOff>180975</xdr:rowOff>
        </xdr:from>
        <xdr:to>
          <xdr:col>25</xdr:col>
          <xdr:colOff>152400</xdr:colOff>
          <xdr:row>35</xdr:row>
          <xdr:rowOff>9525</xdr:rowOff>
        </xdr:to>
        <xdr:sp macro="" textlink="">
          <xdr:nvSpPr>
            <xdr:cNvPr id="37896" name="Check Box 8" descr="　" hidden="1">
              <a:extLst>
                <a:ext uri="{63B3BB69-23CF-44E3-9099-C40C66FF867C}">
                  <a14:compatExt spid="_x0000_s37896"/>
                </a:ext>
                <a:ext uri="{FF2B5EF4-FFF2-40B4-BE49-F238E27FC236}">
                  <a16:creationId xmlns:a16="http://schemas.microsoft.com/office/drawing/2014/main" id="{00000000-0008-0000-09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33</xdr:row>
          <xdr:rowOff>133350</xdr:rowOff>
        </xdr:from>
        <xdr:to>
          <xdr:col>18</xdr:col>
          <xdr:colOff>133350</xdr:colOff>
          <xdr:row>35</xdr:row>
          <xdr:rowOff>57150</xdr:rowOff>
        </xdr:to>
        <xdr:sp macro="" textlink="">
          <xdr:nvSpPr>
            <xdr:cNvPr id="37897" name="Check Box 9" descr="　" hidden="1">
              <a:extLst>
                <a:ext uri="{63B3BB69-23CF-44E3-9099-C40C66FF867C}">
                  <a14:compatExt spid="_x0000_s37897"/>
                </a:ext>
                <a:ext uri="{FF2B5EF4-FFF2-40B4-BE49-F238E27FC236}">
                  <a16:creationId xmlns:a16="http://schemas.microsoft.com/office/drawing/2014/main" id="{00000000-0008-0000-09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35</xdr:row>
          <xdr:rowOff>0</xdr:rowOff>
        </xdr:from>
        <xdr:to>
          <xdr:col>10</xdr:col>
          <xdr:colOff>142875</xdr:colOff>
          <xdr:row>36</xdr:row>
          <xdr:rowOff>9525</xdr:rowOff>
        </xdr:to>
        <xdr:sp macro="" textlink="">
          <xdr:nvSpPr>
            <xdr:cNvPr id="37898" name="Check Box 10" descr="　" hidden="1">
              <a:extLst>
                <a:ext uri="{63B3BB69-23CF-44E3-9099-C40C66FF867C}">
                  <a14:compatExt spid="_x0000_s37898"/>
                </a:ext>
                <a:ext uri="{FF2B5EF4-FFF2-40B4-BE49-F238E27FC236}">
                  <a16:creationId xmlns:a16="http://schemas.microsoft.com/office/drawing/2014/main" id="{00000000-0008-0000-09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36</xdr:row>
          <xdr:rowOff>0</xdr:rowOff>
        </xdr:from>
        <xdr:to>
          <xdr:col>23</xdr:col>
          <xdr:colOff>0</xdr:colOff>
          <xdr:row>37</xdr:row>
          <xdr:rowOff>0</xdr:rowOff>
        </xdr:to>
        <xdr:sp macro="" textlink="">
          <xdr:nvSpPr>
            <xdr:cNvPr id="37899" name="Check Box 11" descr="　" hidden="1">
              <a:extLst>
                <a:ext uri="{63B3BB69-23CF-44E3-9099-C40C66FF867C}">
                  <a14:compatExt spid="_x0000_s37899"/>
                </a:ext>
                <a:ext uri="{FF2B5EF4-FFF2-40B4-BE49-F238E27FC236}">
                  <a16:creationId xmlns:a16="http://schemas.microsoft.com/office/drawing/2014/main" id="{00000000-0008-0000-09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35</xdr:row>
          <xdr:rowOff>9525</xdr:rowOff>
        </xdr:from>
        <xdr:to>
          <xdr:col>23</xdr:col>
          <xdr:colOff>0</xdr:colOff>
          <xdr:row>35</xdr:row>
          <xdr:rowOff>180975</xdr:rowOff>
        </xdr:to>
        <xdr:sp macro="" textlink="">
          <xdr:nvSpPr>
            <xdr:cNvPr id="37900" name="Check Box 12" descr="　" hidden="1">
              <a:extLst>
                <a:ext uri="{63B3BB69-23CF-44E3-9099-C40C66FF867C}">
                  <a14:compatExt spid="_x0000_s37900"/>
                </a:ext>
                <a:ext uri="{FF2B5EF4-FFF2-40B4-BE49-F238E27FC236}">
                  <a16:creationId xmlns:a16="http://schemas.microsoft.com/office/drawing/2014/main" id="{00000000-0008-0000-09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35</xdr:row>
          <xdr:rowOff>0</xdr:rowOff>
        </xdr:from>
        <xdr:to>
          <xdr:col>28</xdr:col>
          <xdr:colOff>142875</xdr:colOff>
          <xdr:row>36</xdr:row>
          <xdr:rowOff>19050</xdr:rowOff>
        </xdr:to>
        <xdr:sp macro="" textlink="">
          <xdr:nvSpPr>
            <xdr:cNvPr id="37901" name="Check Box 13" descr="　" hidden="1">
              <a:extLst>
                <a:ext uri="{63B3BB69-23CF-44E3-9099-C40C66FF867C}">
                  <a14:compatExt spid="_x0000_s37901"/>
                </a:ext>
                <a:ext uri="{FF2B5EF4-FFF2-40B4-BE49-F238E27FC236}">
                  <a16:creationId xmlns:a16="http://schemas.microsoft.com/office/drawing/2014/main" id="{00000000-0008-0000-09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0</xdr:rowOff>
        </xdr:from>
        <xdr:to>
          <xdr:col>16</xdr:col>
          <xdr:colOff>142875</xdr:colOff>
          <xdr:row>35</xdr:row>
          <xdr:rowOff>180975</xdr:rowOff>
        </xdr:to>
        <xdr:sp macro="" textlink="">
          <xdr:nvSpPr>
            <xdr:cNvPr id="37902" name="Check Box 14" descr="　" hidden="1">
              <a:extLst>
                <a:ext uri="{63B3BB69-23CF-44E3-9099-C40C66FF867C}">
                  <a14:compatExt spid="_x0000_s37902"/>
                </a:ext>
                <a:ext uri="{FF2B5EF4-FFF2-40B4-BE49-F238E27FC236}">
                  <a16:creationId xmlns:a16="http://schemas.microsoft.com/office/drawing/2014/main" id="{00000000-0008-0000-09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35</xdr:row>
          <xdr:rowOff>161925</xdr:rowOff>
        </xdr:from>
        <xdr:to>
          <xdr:col>10</xdr:col>
          <xdr:colOff>152400</xdr:colOff>
          <xdr:row>37</xdr:row>
          <xdr:rowOff>9525</xdr:rowOff>
        </xdr:to>
        <xdr:sp macro="" textlink="">
          <xdr:nvSpPr>
            <xdr:cNvPr id="37903" name="Check Box 15" descr="　" hidden="1">
              <a:extLst>
                <a:ext uri="{63B3BB69-23CF-44E3-9099-C40C66FF867C}">
                  <a14:compatExt spid="_x0000_s37903"/>
                </a:ext>
                <a:ext uri="{FF2B5EF4-FFF2-40B4-BE49-F238E27FC236}">
                  <a16:creationId xmlns:a16="http://schemas.microsoft.com/office/drawing/2014/main" id="{00000000-0008-0000-09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33</xdr:row>
          <xdr:rowOff>171450</xdr:rowOff>
        </xdr:from>
        <xdr:to>
          <xdr:col>10</xdr:col>
          <xdr:colOff>152400</xdr:colOff>
          <xdr:row>35</xdr:row>
          <xdr:rowOff>19050</xdr:rowOff>
        </xdr:to>
        <xdr:sp macro="" textlink="">
          <xdr:nvSpPr>
            <xdr:cNvPr id="37904" name="Check Box 16" descr="　" hidden="1">
              <a:extLst>
                <a:ext uri="{63B3BB69-23CF-44E3-9099-C40C66FF867C}">
                  <a14:compatExt spid="_x0000_s37904"/>
                </a:ext>
                <a:ext uri="{FF2B5EF4-FFF2-40B4-BE49-F238E27FC236}">
                  <a16:creationId xmlns:a16="http://schemas.microsoft.com/office/drawing/2014/main" id="{00000000-0008-0000-09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33</xdr:row>
          <xdr:rowOff>9525</xdr:rowOff>
        </xdr:from>
        <xdr:to>
          <xdr:col>10</xdr:col>
          <xdr:colOff>142875</xdr:colOff>
          <xdr:row>34</xdr:row>
          <xdr:rowOff>0</xdr:rowOff>
        </xdr:to>
        <xdr:sp macro="" textlink="">
          <xdr:nvSpPr>
            <xdr:cNvPr id="37905" name="Check Box 17" descr="　" hidden="1">
              <a:extLst>
                <a:ext uri="{63B3BB69-23CF-44E3-9099-C40C66FF867C}">
                  <a14:compatExt spid="_x0000_s37905"/>
                </a:ext>
                <a:ext uri="{FF2B5EF4-FFF2-40B4-BE49-F238E27FC236}">
                  <a16:creationId xmlns:a16="http://schemas.microsoft.com/office/drawing/2014/main" id="{00000000-0008-0000-09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32</xdr:row>
          <xdr:rowOff>9525</xdr:rowOff>
        </xdr:from>
        <xdr:to>
          <xdr:col>11</xdr:col>
          <xdr:colOff>47625</xdr:colOff>
          <xdr:row>33</xdr:row>
          <xdr:rowOff>19050</xdr:rowOff>
        </xdr:to>
        <xdr:sp macro="" textlink="">
          <xdr:nvSpPr>
            <xdr:cNvPr id="37906" name="Check Box 18" descr="　" hidden="1">
              <a:extLst>
                <a:ext uri="{63B3BB69-23CF-44E3-9099-C40C66FF867C}">
                  <a14:compatExt spid="_x0000_s37906"/>
                </a:ext>
                <a:ext uri="{FF2B5EF4-FFF2-40B4-BE49-F238E27FC236}">
                  <a16:creationId xmlns:a16="http://schemas.microsoft.com/office/drawing/2014/main" id="{00000000-0008-0000-09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37</xdr:row>
          <xdr:rowOff>0</xdr:rowOff>
        </xdr:from>
        <xdr:to>
          <xdr:col>28</xdr:col>
          <xdr:colOff>0</xdr:colOff>
          <xdr:row>38</xdr:row>
          <xdr:rowOff>0</xdr:rowOff>
        </xdr:to>
        <xdr:sp macro="" textlink="">
          <xdr:nvSpPr>
            <xdr:cNvPr id="37907" name="Check Box 19" descr="　" hidden="1">
              <a:extLst>
                <a:ext uri="{63B3BB69-23CF-44E3-9099-C40C66FF867C}">
                  <a14:compatExt spid="_x0000_s37907"/>
                </a:ext>
                <a:ext uri="{FF2B5EF4-FFF2-40B4-BE49-F238E27FC236}">
                  <a16:creationId xmlns:a16="http://schemas.microsoft.com/office/drawing/2014/main" id="{00000000-0008-0000-09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19050</xdr:rowOff>
        </xdr:from>
        <xdr:to>
          <xdr:col>19</xdr:col>
          <xdr:colOff>152400</xdr:colOff>
          <xdr:row>38</xdr:row>
          <xdr:rowOff>9525</xdr:rowOff>
        </xdr:to>
        <xdr:sp macro="" textlink="">
          <xdr:nvSpPr>
            <xdr:cNvPr id="37908" name="Check Box 20" descr="　" hidden="1">
              <a:extLst>
                <a:ext uri="{63B3BB69-23CF-44E3-9099-C40C66FF867C}">
                  <a14:compatExt spid="_x0000_s37908"/>
                </a:ext>
                <a:ext uri="{FF2B5EF4-FFF2-40B4-BE49-F238E27FC236}">
                  <a16:creationId xmlns:a16="http://schemas.microsoft.com/office/drawing/2014/main" id="{00000000-0008-0000-09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37</xdr:row>
          <xdr:rowOff>9525</xdr:rowOff>
        </xdr:from>
        <xdr:to>
          <xdr:col>13</xdr:col>
          <xdr:colOff>9525</xdr:colOff>
          <xdr:row>38</xdr:row>
          <xdr:rowOff>19050</xdr:rowOff>
        </xdr:to>
        <xdr:sp macro="" textlink="">
          <xdr:nvSpPr>
            <xdr:cNvPr id="37909" name="Check Box 21" descr="　" hidden="1">
              <a:extLst>
                <a:ext uri="{63B3BB69-23CF-44E3-9099-C40C66FF867C}">
                  <a14:compatExt spid="_x0000_s37909"/>
                </a:ext>
                <a:ext uri="{FF2B5EF4-FFF2-40B4-BE49-F238E27FC236}">
                  <a16:creationId xmlns:a16="http://schemas.microsoft.com/office/drawing/2014/main" id="{00000000-0008-0000-09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39</xdr:row>
          <xdr:rowOff>190500</xdr:rowOff>
        </xdr:from>
        <xdr:to>
          <xdr:col>11</xdr:col>
          <xdr:colOff>133350</xdr:colOff>
          <xdr:row>41</xdr:row>
          <xdr:rowOff>0</xdr:rowOff>
        </xdr:to>
        <xdr:sp macro="" textlink="">
          <xdr:nvSpPr>
            <xdr:cNvPr id="37910" name="Check Box 22" descr="　" hidden="1">
              <a:extLst>
                <a:ext uri="{63B3BB69-23CF-44E3-9099-C40C66FF867C}">
                  <a14:compatExt spid="_x0000_s37910"/>
                </a:ext>
                <a:ext uri="{FF2B5EF4-FFF2-40B4-BE49-F238E27FC236}">
                  <a16:creationId xmlns:a16="http://schemas.microsoft.com/office/drawing/2014/main" id="{00000000-0008-0000-09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40</xdr:row>
          <xdr:rowOff>38100</xdr:rowOff>
        </xdr:from>
        <xdr:to>
          <xdr:col>24</xdr:col>
          <xdr:colOff>104775</xdr:colOff>
          <xdr:row>40</xdr:row>
          <xdr:rowOff>180975</xdr:rowOff>
        </xdr:to>
        <xdr:sp macro="" textlink="">
          <xdr:nvSpPr>
            <xdr:cNvPr id="37911" name="Check Box 23" descr="　" hidden="1">
              <a:extLst>
                <a:ext uri="{63B3BB69-23CF-44E3-9099-C40C66FF867C}">
                  <a14:compatExt spid="_x0000_s37911"/>
                </a:ext>
                <a:ext uri="{FF2B5EF4-FFF2-40B4-BE49-F238E27FC236}">
                  <a16:creationId xmlns:a16="http://schemas.microsoft.com/office/drawing/2014/main" id="{00000000-0008-0000-09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92</xdr:row>
          <xdr:rowOff>142875</xdr:rowOff>
        </xdr:from>
        <xdr:to>
          <xdr:col>9</xdr:col>
          <xdr:colOff>114300</xdr:colOff>
          <xdr:row>94</xdr:row>
          <xdr:rowOff>28575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9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93</xdr:row>
          <xdr:rowOff>133350</xdr:rowOff>
        </xdr:from>
        <xdr:to>
          <xdr:col>9</xdr:col>
          <xdr:colOff>76200</xdr:colOff>
          <xdr:row>95</xdr:row>
          <xdr:rowOff>19050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9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92</xdr:row>
          <xdr:rowOff>133350</xdr:rowOff>
        </xdr:from>
        <xdr:to>
          <xdr:col>32</xdr:col>
          <xdr:colOff>123825</xdr:colOff>
          <xdr:row>94</xdr:row>
          <xdr:rowOff>19050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9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93</xdr:row>
          <xdr:rowOff>142875</xdr:rowOff>
        </xdr:from>
        <xdr:to>
          <xdr:col>32</xdr:col>
          <xdr:colOff>123825</xdr:colOff>
          <xdr:row>95</xdr:row>
          <xdr:rowOff>28575</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9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97</xdr:row>
          <xdr:rowOff>142875</xdr:rowOff>
        </xdr:from>
        <xdr:to>
          <xdr:col>32</xdr:col>
          <xdr:colOff>123825</xdr:colOff>
          <xdr:row>99</xdr:row>
          <xdr:rowOff>28575</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9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98</xdr:row>
          <xdr:rowOff>142875</xdr:rowOff>
        </xdr:from>
        <xdr:to>
          <xdr:col>32</xdr:col>
          <xdr:colOff>123825</xdr:colOff>
          <xdr:row>100</xdr:row>
          <xdr:rowOff>28575</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9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99</xdr:row>
          <xdr:rowOff>142875</xdr:rowOff>
        </xdr:from>
        <xdr:to>
          <xdr:col>32</xdr:col>
          <xdr:colOff>123825</xdr:colOff>
          <xdr:row>101</xdr:row>
          <xdr:rowOff>28575</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9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100</xdr:row>
          <xdr:rowOff>142875</xdr:rowOff>
        </xdr:from>
        <xdr:to>
          <xdr:col>32</xdr:col>
          <xdr:colOff>123825</xdr:colOff>
          <xdr:row>102</xdr:row>
          <xdr:rowOff>28575</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9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101</xdr:row>
          <xdr:rowOff>142875</xdr:rowOff>
        </xdr:from>
        <xdr:to>
          <xdr:col>32</xdr:col>
          <xdr:colOff>123825</xdr:colOff>
          <xdr:row>103</xdr:row>
          <xdr:rowOff>28575</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0900-00002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102</xdr:row>
          <xdr:rowOff>142875</xdr:rowOff>
        </xdr:from>
        <xdr:to>
          <xdr:col>32</xdr:col>
          <xdr:colOff>123825</xdr:colOff>
          <xdr:row>104</xdr:row>
          <xdr:rowOff>28575</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0900-00002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103</xdr:row>
          <xdr:rowOff>133350</xdr:rowOff>
        </xdr:from>
        <xdr:to>
          <xdr:col>32</xdr:col>
          <xdr:colOff>123825</xdr:colOff>
          <xdr:row>105</xdr:row>
          <xdr:rowOff>19050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0900-00002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97</xdr:row>
          <xdr:rowOff>152400</xdr:rowOff>
        </xdr:from>
        <xdr:to>
          <xdr:col>16</xdr:col>
          <xdr:colOff>123825</xdr:colOff>
          <xdr:row>99</xdr:row>
          <xdr:rowOff>38100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0900-00002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99</xdr:row>
          <xdr:rowOff>133350</xdr:rowOff>
        </xdr:from>
        <xdr:to>
          <xdr:col>27</xdr:col>
          <xdr:colOff>114300</xdr:colOff>
          <xdr:row>101</xdr:row>
          <xdr:rowOff>19050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0900-00002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98</xdr:row>
          <xdr:rowOff>152400</xdr:rowOff>
        </xdr:from>
        <xdr:to>
          <xdr:col>16</xdr:col>
          <xdr:colOff>123825</xdr:colOff>
          <xdr:row>100</xdr:row>
          <xdr:rowOff>38100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0900-00002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99</xdr:row>
          <xdr:rowOff>142875</xdr:rowOff>
        </xdr:from>
        <xdr:to>
          <xdr:col>21</xdr:col>
          <xdr:colOff>133350</xdr:colOff>
          <xdr:row>101</xdr:row>
          <xdr:rowOff>28575</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0900-00002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97</xdr:row>
          <xdr:rowOff>142875</xdr:rowOff>
        </xdr:from>
        <xdr:to>
          <xdr:col>20</xdr:col>
          <xdr:colOff>123825</xdr:colOff>
          <xdr:row>99</xdr:row>
          <xdr:rowOff>28575</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9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98</xdr:row>
          <xdr:rowOff>142875</xdr:rowOff>
        </xdr:from>
        <xdr:to>
          <xdr:col>20</xdr:col>
          <xdr:colOff>123825</xdr:colOff>
          <xdr:row>100</xdr:row>
          <xdr:rowOff>28575</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9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142875</xdr:rowOff>
        </xdr:from>
        <xdr:to>
          <xdr:col>24</xdr:col>
          <xdr:colOff>114300</xdr:colOff>
          <xdr:row>99</xdr:row>
          <xdr:rowOff>28575</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9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98</xdr:row>
          <xdr:rowOff>133350</xdr:rowOff>
        </xdr:from>
        <xdr:to>
          <xdr:col>24</xdr:col>
          <xdr:colOff>114300</xdr:colOff>
          <xdr:row>100</xdr:row>
          <xdr:rowOff>19050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9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97</xdr:row>
          <xdr:rowOff>142875</xdr:rowOff>
        </xdr:from>
        <xdr:to>
          <xdr:col>28</xdr:col>
          <xdr:colOff>133350</xdr:colOff>
          <xdr:row>99</xdr:row>
          <xdr:rowOff>28575</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0900-00002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98</xdr:row>
          <xdr:rowOff>142875</xdr:rowOff>
        </xdr:from>
        <xdr:to>
          <xdr:col>28</xdr:col>
          <xdr:colOff>123825</xdr:colOff>
          <xdr:row>100</xdr:row>
          <xdr:rowOff>28575</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0900-00002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99</xdr:row>
          <xdr:rowOff>133350</xdr:rowOff>
        </xdr:from>
        <xdr:to>
          <xdr:col>16</xdr:col>
          <xdr:colOff>123825</xdr:colOff>
          <xdr:row>101</xdr:row>
          <xdr:rowOff>19050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0900-00002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100</xdr:row>
          <xdr:rowOff>142875</xdr:rowOff>
        </xdr:from>
        <xdr:to>
          <xdr:col>16</xdr:col>
          <xdr:colOff>123825</xdr:colOff>
          <xdr:row>102</xdr:row>
          <xdr:rowOff>28575</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0900-00002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101</xdr:row>
          <xdr:rowOff>152400</xdr:rowOff>
        </xdr:from>
        <xdr:to>
          <xdr:col>16</xdr:col>
          <xdr:colOff>123825</xdr:colOff>
          <xdr:row>103</xdr:row>
          <xdr:rowOff>38100</xdr:rowOff>
        </xdr:to>
        <xdr:sp macro="" textlink="">
          <xdr:nvSpPr>
            <xdr:cNvPr id="37935" name="Check Box 47" hidden="1">
              <a:extLst>
                <a:ext uri="{63B3BB69-23CF-44E3-9099-C40C66FF867C}">
                  <a14:compatExt spid="_x0000_s37935"/>
                </a:ext>
                <a:ext uri="{FF2B5EF4-FFF2-40B4-BE49-F238E27FC236}">
                  <a16:creationId xmlns:a16="http://schemas.microsoft.com/office/drawing/2014/main" id="{00000000-0008-0000-0900-00002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102</xdr:row>
          <xdr:rowOff>152400</xdr:rowOff>
        </xdr:from>
        <xdr:to>
          <xdr:col>16</xdr:col>
          <xdr:colOff>123825</xdr:colOff>
          <xdr:row>104</xdr:row>
          <xdr:rowOff>28575</xdr:rowOff>
        </xdr:to>
        <xdr:sp macro="" textlink="">
          <xdr:nvSpPr>
            <xdr:cNvPr id="37936" name="Check Box 48" hidden="1">
              <a:extLst>
                <a:ext uri="{63B3BB69-23CF-44E3-9099-C40C66FF867C}">
                  <a14:compatExt spid="_x0000_s37936"/>
                </a:ext>
                <a:ext uri="{FF2B5EF4-FFF2-40B4-BE49-F238E27FC236}">
                  <a16:creationId xmlns:a16="http://schemas.microsoft.com/office/drawing/2014/main" id="{00000000-0008-0000-0900-00003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108</xdr:row>
          <xdr:rowOff>152400</xdr:rowOff>
        </xdr:from>
        <xdr:to>
          <xdr:col>32</xdr:col>
          <xdr:colOff>123825</xdr:colOff>
          <xdr:row>110</xdr:row>
          <xdr:rowOff>38100</xdr:rowOff>
        </xdr:to>
        <xdr:sp macro="" textlink="">
          <xdr:nvSpPr>
            <xdr:cNvPr id="37937" name="Check Box 49" hidden="1">
              <a:extLst>
                <a:ext uri="{63B3BB69-23CF-44E3-9099-C40C66FF867C}">
                  <a14:compatExt spid="_x0000_s37937"/>
                </a:ext>
                <a:ext uri="{FF2B5EF4-FFF2-40B4-BE49-F238E27FC236}">
                  <a16:creationId xmlns:a16="http://schemas.microsoft.com/office/drawing/2014/main" id="{00000000-0008-0000-0900-00003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108</xdr:row>
          <xdr:rowOff>152400</xdr:rowOff>
        </xdr:from>
        <xdr:to>
          <xdr:col>32</xdr:col>
          <xdr:colOff>123825</xdr:colOff>
          <xdr:row>110</xdr:row>
          <xdr:rowOff>38100</xdr:rowOff>
        </xdr:to>
        <xdr:sp macro="" textlink="">
          <xdr:nvSpPr>
            <xdr:cNvPr id="37938" name="Check Box 50" hidden="1">
              <a:extLst>
                <a:ext uri="{63B3BB69-23CF-44E3-9099-C40C66FF867C}">
                  <a14:compatExt spid="_x0000_s37938"/>
                </a:ext>
                <a:ext uri="{FF2B5EF4-FFF2-40B4-BE49-F238E27FC236}">
                  <a16:creationId xmlns:a16="http://schemas.microsoft.com/office/drawing/2014/main" id="{00000000-0008-0000-0900-00003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108</xdr:row>
          <xdr:rowOff>152400</xdr:rowOff>
        </xdr:from>
        <xdr:to>
          <xdr:col>32</xdr:col>
          <xdr:colOff>123825</xdr:colOff>
          <xdr:row>110</xdr:row>
          <xdr:rowOff>38100</xdr:rowOff>
        </xdr:to>
        <xdr:sp macro="" textlink="">
          <xdr:nvSpPr>
            <xdr:cNvPr id="37939" name="Check Box 51" hidden="1">
              <a:extLst>
                <a:ext uri="{63B3BB69-23CF-44E3-9099-C40C66FF867C}">
                  <a14:compatExt spid="_x0000_s37939"/>
                </a:ext>
                <a:ext uri="{FF2B5EF4-FFF2-40B4-BE49-F238E27FC236}">
                  <a16:creationId xmlns:a16="http://schemas.microsoft.com/office/drawing/2014/main" id="{00000000-0008-0000-0900-00003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109</xdr:row>
          <xdr:rowOff>142875</xdr:rowOff>
        </xdr:from>
        <xdr:to>
          <xdr:col>32</xdr:col>
          <xdr:colOff>123825</xdr:colOff>
          <xdr:row>111</xdr:row>
          <xdr:rowOff>28575</xdr:rowOff>
        </xdr:to>
        <xdr:sp macro="" textlink="">
          <xdr:nvSpPr>
            <xdr:cNvPr id="37940" name="Check Box 52" hidden="1">
              <a:extLst>
                <a:ext uri="{63B3BB69-23CF-44E3-9099-C40C66FF867C}">
                  <a14:compatExt spid="_x0000_s37940"/>
                </a:ext>
                <a:ext uri="{FF2B5EF4-FFF2-40B4-BE49-F238E27FC236}">
                  <a16:creationId xmlns:a16="http://schemas.microsoft.com/office/drawing/2014/main" id="{00000000-0008-0000-0900-00003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111</xdr:row>
          <xdr:rowOff>133350</xdr:rowOff>
        </xdr:from>
        <xdr:to>
          <xdr:col>32</xdr:col>
          <xdr:colOff>123825</xdr:colOff>
          <xdr:row>113</xdr:row>
          <xdr:rowOff>19050</xdr:rowOff>
        </xdr:to>
        <xdr:sp macro="" textlink="">
          <xdr:nvSpPr>
            <xdr:cNvPr id="37941" name="Check Box 53" hidden="1">
              <a:extLst>
                <a:ext uri="{63B3BB69-23CF-44E3-9099-C40C66FF867C}">
                  <a14:compatExt spid="_x0000_s37941"/>
                </a:ext>
                <a:ext uri="{FF2B5EF4-FFF2-40B4-BE49-F238E27FC236}">
                  <a16:creationId xmlns:a16="http://schemas.microsoft.com/office/drawing/2014/main" id="{00000000-0008-0000-0900-00003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114</xdr:row>
          <xdr:rowOff>142875</xdr:rowOff>
        </xdr:from>
        <xdr:to>
          <xdr:col>32</xdr:col>
          <xdr:colOff>123825</xdr:colOff>
          <xdr:row>116</xdr:row>
          <xdr:rowOff>19050</xdr:rowOff>
        </xdr:to>
        <xdr:sp macro="" textlink="">
          <xdr:nvSpPr>
            <xdr:cNvPr id="37942" name="Check Box 54" hidden="1">
              <a:extLst>
                <a:ext uri="{63B3BB69-23CF-44E3-9099-C40C66FF867C}">
                  <a14:compatExt spid="_x0000_s37942"/>
                </a:ext>
                <a:ext uri="{FF2B5EF4-FFF2-40B4-BE49-F238E27FC236}">
                  <a16:creationId xmlns:a16="http://schemas.microsoft.com/office/drawing/2014/main" id="{00000000-0008-0000-0900-00003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113</xdr:row>
          <xdr:rowOff>142875</xdr:rowOff>
        </xdr:from>
        <xdr:to>
          <xdr:col>32</xdr:col>
          <xdr:colOff>123825</xdr:colOff>
          <xdr:row>115</xdr:row>
          <xdr:rowOff>19050</xdr:rowOff>
        </xdr:to>
        <xdr:sp macro="" textlink="">
          <xdr:nvSpPr>
            <xdr:cNvPr id="37943" name="Check Box 55" hidden="1">
              <a:extLst>
                <a:ext uri="{63B3BB69-23CF-44E3-9099-C40C66FF867C}">
                  <a14:compatExt spid="_x0000_s37943"/>
                </a:ext>
                <a:ext uri="{FF2B5EF4-FFF2-40B4-BE49-F238E27FC236}">
                  <a16:creationId xmlns:a16="http://schemas.microsoft.com/office/drawing/2014/main" id="{00000000-0008-0000-0900-00003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113</xdr:row>
          <xdr:rowOff>142875</xdr:rowOff>
        </xdr:from>
        <xdr:to>
          <xdr:col>16</xdr:col>
          <xdr:colOff>114300</xdr:colOff>
          <xdr:row>115</xdr:row>
          <xdr:rowOff>28575</xdr:rowOff>
        </xdr:to>
        <xdr:sp macro="" textlink="">
          <xdr:nvSpPr>
            <xdr:cNvPr id="37944" name="Check Box 56" hidden="1">
              <a:extLst>
                <a:ext uri="{63B3BB69-23CF-44E3-9099-C40C66FF867C}">
                  <a14:compatExt spid="_x0000_s37944"/>
                </a:ext>
                <a:ext uri="{FF2B5EF4-FFF2-40B4-BE49-F238E27FC236}">
                  <a16:creationId xmlns:a16="http://schemas.microsoft.com/office/drawing/2014/main" id="{00000000-0008-0000-0900-00003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115</xdr:row>
          <xdr:rowOff>142875</xdr:rowOff>
        </xdr:from>
        <xdr:to>
          <xdr:col>32</xdr:col>
          <xdr:colOff>123825</xdr:colOff>
          <xdr:row>117</xdr:row>
          <xdr:rowOff>28575</xdr:rowOff>
        </xdr:to>
        <xdr:sp macro="" textlink="">
          <xdr:nvSpPr>
            <xdr:cNvPr id="37945" name="Check Box 57" hidden="1">
              <a:extLst>
                <a:ext uri="{63B3BB69-23CF-44E3-9099-C40C66FF867C}">
                  <a14:compatExt spid="_x0000_s37945"/>
                </a:ext>
                <a:ext uri="{FF2B5EF4-FFF2-40B4-BE49-F238E27FC236}">
                  <a16:creationId xmlns:a16="http://schemas.microsoft.com/office/drawing/2014/main" id="{00000000-0008-0000-0900-00003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116</xdr:row>
          <xdr:rowOff>133350</xdr:rowOff>
        </xdr:from>
        <xdr:to>
          <xdr:col>32</xdr:col>
          <xdr:colOff>123825</xdr:colOff>
          <xdr:row>118</xdr:row>
          <xdr:rowOff>19050</xdr:rowOff>
        </xdr:to>
        <xdr:sp macro="" textlink="">
          <xdr:nvSpPr>
            <xdr:cNvPr id="37946" name="Check Box 58" hidden="1">
              <a:extLst>
                <a:ext uri="{63B3BB69-23CF-44E3-9099-C40C66FF867C}">
                  <a14:compatExt spid="_x0000_s37946"/>
                </a:ext>
                <a:ext uri="{FF2B5EF4-FFF2-40B4-BE49-F238E27FC236}">
                  <a16:creationId xmlns:a16="http://schemas.microsoft.com/office/drawing/2014/main" id="{00000000-0008-0000-0900-00003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114</xdr:row>
          <xdr:rowOff>142875</xdr:rowOff>
        </xdr:from>
        <xdr:to>
          <xdr:col>16</xdr:col>
          <xdr:colOff>114300</xdr:colOff>
          <xdr:row>116</xdr:row>
          <xdr:rowOff>28575</xdr:rowOff>
        </xdr:to>
        <xdr:sp macro="" textlink="">
          <xdr:nvSpPr>
            <xdr:cNvPr id="37947" name="Check Box 59" hidden="1">
              <a:extLst>
                <a:ext uri="{63B3BB69-23CF-44E3-9099-C40C66FF867C}">
                  <a14:compatExt spid="_x0000_s37947"/>
                </a:ext>
                <a:ext uri="{FF2B5EF4-FFF2-40B4-BE49-F238E27FC236}">
                  <a16:creationId xmlns:a16="http://schemas.microsoft.com/office/drawing/2014/main" id="{00000000-0008-0000-0900-00003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117</xdr:row>
          <xdr:rowOff>152400</xdr:rowOff>
        </xdr:from>
        <xdr:to>
          <xdr:col>32</xdr:col>
          <xdr:colOff>66675</xdr:colOff>
          <xdr:row>119</xdr:row>
          <xdr:rowOff>28575</xdr:rowOff>
        </xdr:to>
        <xdr:sp macro="" textlink="">
          <xdr:nvSpPr>
            <xdr:cNvPr id="37948" name="Check Box 60" hidden="1">
              <a:extLst>
                <a:ext uri="{63B3BB69-23CF-44E3-9099-C40C66FF867C}">
                  <a14:compatExt spid="_x0000_s37948"/>
                </a:ext>
                <a:ext uri="{FF2B5EF4-FFF2-40B4-BE49-F238E27FC236}">
                  <a16:creationId xmlns:a16="http://schemas.microsoft.com/office/drawing/2014/main" id="{00000000-0008-0000-0900-00003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119</xdr:row>
          <xdr:rowOff>133350</xdr:rowOff>
        </xdr:from>
        <xdr:to>
          <xdr:col>32</xdr:col>
          <xdr:colOff>123825</xdr:colOff>
          <xdr:row>121</xdr:row>
          <xdr:rowOff>19050</xdr:rowOff>
        </xdr:to>
        <xdr:sp macro="" textlink="">
          <xdr:nvSpPr>
            <xdr:cNvPr id="37949" name="Check Box 61" hidden="1">
              <a:extLst>
                <a:ext uri="{63B3BB69-23CF-44E3-9099-C40C66FF867C}">
                  <a14:compatExt spid="_x0000_s37949"/>
                </a:ext>
                <a:ext uri="{FF2B5EF4-FFF2-40B4-BE49-F238E27FC236}">
                  <a16:creationId xmlns:a16="http://schemas.microsoft.com/office/drawing/2014/main" id="{00000000-0008-0000-0900-00003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118</xdr:row>
          <xdr:rowOff>142875</xdr:rowOff>
        </xdr:from>
        <xdr:to>
          <xdr:col>32</xdr:col>
          <xdr:colOff>123825</xdr:colOff>
          <xdr:row>120</xdr:row>
          <xdr:rowOff>28575</xdr:rowOff>
        </xdr:to>
        <xdr:sp macro="" textlink="">
          <xdr:nvSpPr>
            <xdr:cNvPr id="37950" name="Check Box 62" hidden="1">
              <a:extLst>
                <a:ext uri="{63B3BB69-23CF-44E3-9099-C40C66FF867C}">
                  <a14:compatExt spid="_x0000_s37950"/>
                </a:ext>
                <a:ext uri="{FF2B5EF4-FFF2-40B4-BE49-F238E27FC236}">
                  <a16:creationId xmlns:a16="http://schemas.microsoft.com/office/drawing/2014/main" id="{00000000-0008-0000-0900-00003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120</xdr:row>
          <xdr:rowOff>142875</xdr:rowOff>
        </xdr:from>
        <xdr:to>
          <xdr:col>33</xdr:col>
          <xdr:colOff>9525</xdr:colOff>
          <xdr:row>122</xdr:row>
          <xdr:rowOff>28575</xdr:rowOff>
        </xdr:to>
        <xdr:sp macro="" textlink="">
          <xdr:nvSpPr>
            <xdr:cNvPr id="37951" name="Check Box 63" hidden="1">
              <a:extLst>
                <a:ext uri="{63B3BB69-23CF-44E3-9099-C40C66FF867C}">
                  <a14:compatExt spid="_x0000_s37951"/>
                </a:ext>
                <a:ext uri="{FF2B5EF4-FFF2-40B4-BE49-F238E27FC236}">
                  <a16:creationId xmlns:a16="http://schemas.microsoft.com/office/drawing/2014/main" id="{00000000-0008-0000-0900-00003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122</xdr:row>
          <xdr:rowOff>142875</xdr:rowOff>
        </xdr:from>
        <xdr:to>
          <xdr:col>32</xdr:col>
          <xdr:colOff>114300</xdr:colOff>
          <xdr:row>124</xdr:row>
          <xdr:rowOff>28575</xdr:rowOff>
        </xdr:to>
        <xdr:sp macro="" textlink="">
          <xdr:nvSpPr>
            <xdr:cNvPr id="37952" name="Check Box 64" hidden="1">
              <a:extLst>
                <a:ext uri="{63B3BB69-23CF-44E3-9099-C40C66FF867C}">
                  <a14:compatExt spid="_x0000_s37952"/>
                </a:ext>
                <a:ext uri="{FF2B5EF4-FFF2-40B4-BE49-F238E27FC236}">
                  <a16:creationId xmlns:a16="http://schemas.microsoft.com/office/drawing/2014/main" id="{00000000-0008-0000-0900-00004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123</xdr:row>
          <xdr:rowOff>142875</xdr:rowOff>
        </xdr:from>
        <xdr:to>
          <xdr:col>32</xdr:col>
          <xdr:colOff>85725</xdr:colOff>
          <xdr:row>125</xdr:row>
          <xdr:rowOff>19050</xdr:rowOff>
        </xdr:to>
        <xdr:sp macro="" textlink="">
          <xdr:nvSpPr>
            <xdr:cNvPr id="37953" name="Check Box 65" hidden="1">
              <a:extLst>
                <a:ext uri="{63B3BB69-23CF-44E3-9099-C40C66FF867C}">
                  <a14:compatExt spid="_x0000_s37953"/>
                </a:ext>
                <a:ext uri="{FF2B5EF4-FFF2-40B4-BE49-F238E27FC236}">
                  <a16:creationId xmlns:a16="http://schemas.microsoft.com/office/drawing/2014/main" id="{00000000-0008-0000-0900-00004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124</xdr:row>
          <xdr:rowOff>133350</xdr:rowOff>
        </xdr:from>
        <xdr:to>
          <xdr:col>32</xdr:col>
          <xdr:colOff>133350</xdr:colOff>
          <xdr:row>126</xdr:row>
          <xdr:rowOff>9525</xdr:rowOff>
        </xdr:to>
        <xdr:sp macro="" textlink="">
          <xdr:nvSpPr>
            <xdr:cNvPr id="37954" name="Check Box 66" hidden="1">
              <a:extLst>
                <a:ext uri="{63B3BB69-23CF-44E3-9099-C40C66FF867C}">
                  <a14:compatExt spid="_x0000_s37954"/>
                </a:ext>
                <a:ext uri="{FF2B5EF4-FFF2-40B4-BE49-F238E27FC236}">
                  <a16:creationId xmlns:a16="http://schemas.microsoft.com/office/drawing/2014/main" id="{00000000-0008-0000-0900-00004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132</xdr:row>
          <xdr:rowOff>133350</xdr:rowOff>
        </xdr:from>
        <xdr:to>
          <xdr:col>32</xdr:col>
          <xdr:colOff>123825</xdr:colOff>
          <xdr:row>134</xdr:row>
          <xdr:rowOff>19050</xdr:rowOff>
        </xdr:to>
        <xdr:sp macro="" textlink="">
          <xdr:nvSpPr>
            <xdr:cNvPr id="37955" name="Check Box 67" hidden="1">
              <a:extLst>
                <a:ext uri="{63B3BB69-23CF-44E3-9099-C40C66FF867C}">
                  <a14:compatExt spid="_x0000_s37955"/>
                </a:ext>
                <a:ext uri="{FF2B5EF4-FFF2-40B4-BE49-F238E27FC236}">
                  <a16:creationId xmlns:a16="http://schemas.microsoft.com/office/drawing/2014/main" id="{00000000-0008-0000-0900-00004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131</xdr:row>
          <xdr:rowOff>142875</xdr:rowOff>
        </xdr:from>
        <xdr:to>
          <xdr:col>32</xdr:col>
          <xdr:colOff>123825</xdr:colOff>
          <xdr:row>133</xdr:row>
          <xdr:rowOff>28575</xdr:rowOff>
        </xdr:to>
        <xdr:sp macro="" textlink="">
          <xdr:nvSpPr>
            <xdr:cNvPr id="37956" name="Check Box 68" hidden="1">
              <a:extLst>
                <a:ext uri="{63B3BB69-23CF-44E3-9099-C40C66FF867C}">
                  <a14:compatExt spid="_x0000_s37956"/>
                </a:ext>
                <a:ext uri="{FF2B5EF4-FFF2-40B4-BE49-F238E27FC236}">
                  <a16:creationId xmlns:a16="http://schemas.microsoft.com/office/drawing/2014/main" id="{00000000-0008-0000-0900-00004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133</xdr:row>
          <xdr:rowOff>142875</xdr:rowOff>
        </xdr:from>
        <xdr:to>
          <xdr:col>32</xdr:col>
          <xdr:colOff>85725</xdr:colOff>
          <xdr:row>135</xdr:row>
          <xdr:rowOff>28575</xdr:rowOff>
        </xdr:to>
        <xdr:sp macro="" textlink="">
          <xdr:nvSpPr>
            <xdr:cNvPr id="37957" name="Check Box 69" hidden="1">
              <a:extLst>
                <a:ext uri="{63B3BB69-23CF-44E3-9099-C40C66FF867C}">
                  <a14:compatExt spid="_x0000_s37957"/>
                </a:ext>
                <a:ext uri="{FF2B5EF4-FFF2-40B4-BE49-F238E27FC236}">
                  <a16:creationId xmlns:a16="http://schemas.microsoft.com/office/drawing/2014/main" id="{00000000-0008-0000-0900-00004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134</xdr:row>
          <xdr:rowOff>142875</xdr:rowOff>
        </xdr:from>
        <xdr:to>
          <xdr:col>16</xdr:col>
          <xdr:colOff>114300</xdr:colOff>
          <xdr:row>136</xdr:row>
          <xdr:rowOff>28575</xdr:rowOff>
        </xdr:to>
        <xdr:sp macro="" textlink="">
          <xdr:nvSpPr>
            <xdr:cNvPr id="37958" name="Check Box 70" hidden="1">
              <a:extLst>
                <a:ext uri="{63B3BB69-23CF-44E3-9099-C40C66FF867C}">
                  <a14:compatExt spid="_x0000_s37958"/>
                </a:ext>
                <a:ext uri="{FF2B5EF4-FFF2-40B4-BE49-F238E27FC236}">
                  <a16:creationId xmlns:a16="http://schemas.microsoft.com/office/drawing/2014/main" id="{00000000-0008-0000-0900-00004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135</xdr:row>
          <xdr:rowOff>142875</xdr:rowOff>
        </xdr:from>
        <xdr:to>
          <xdr:col>32</xdr:col>
          <xdr:colOff>123825</xdr:colOff>
          <xdr:row>137</xdr:row>
          <xdr:rowOff>28575</xdr:rowOff>
        </xdr:to>
        <xdr:sp macro="" textlink="">
          <xdr:nvSpPr>
            <xdr:cNvPr id="37959" name="Check Box 71" hidden="1">
              <a:extLst>
                <a:ext uri="{63B3BB69-23CF-44E3-9099-C40C66FF867C}">
                  <a14:compatExt spid="_x0000_s37959"/>
                </a:ext>
                <a:ext uri="{FF2B5EF4-FFF2-40B4-BE49-F238E27FC236}">
                  <a16:creationId xmlns:a16="http://schemas.microsoft.com/office/drawing/2014/main" id="{00000000-0008-0000-0900-00004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134</xdr:row>
          <xdr:rowOff>142875</xdr:rowOff>
        </xdr:from>
        <xdr:to>
          <xdr:col>22</xdr:col>
          <xdr:colOff>123825</xdr:colOff>
          <xdr:row>136</xdr:row>
          <xdr:rowOff>28575</xdr:rowOff>
        </xdr:to>
        <xdr:sp macro="" textlink="">
          <xdr:nvSpPr>
            <xdr:cNvPr id="37960" name="Check Box 72" hidden="1">
              <a:extLst>
                <a:ext uri="{63B3BB69-23CF-44E3-9099-C40C66FF867C}">
                  <a14:compatExt spid="_x0000_s37960"/>
                </a:ext>
                <a:ext uri="{FF2B5EF4-FFF2-40B4-BE49-F238E27FC236}">
                  <a16:creationId xmlns:a16="http://schemas.microsoft.com/office/drawing/2014/main" id="{00000000-0008-0000-0900-00004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134</xdr:row>
          <xdr:rowOff>142875</xdr:rowOff>
        </xdr:from>
        <xdr:to>
          <xdr:col>32</xdr:col>
          <xdr:colOff>123825</xdr:colOff>
          <xdr:row>136</xdr:row>
          <xdr:rowOff>28575</xdr:rowOff>
        </xdr:to>
        <xdr:sp macro="" textlink="">
          <xdr:nvSpPr>
            <xdr:cNvPr id="37961" name="Check Box 73" hidden="1">
              <a:extLst>
                <a:ext uri="{63B3BB69-23CF-44E3-9099-C40C66FF867C}">
                  <a14:compatExt spid="_x0000_s37961"/>
                </a:ext>
                <a:ext uri="{FF2B5EF4-FFF2-40B4-BE49-F238E27FC236}">
                  <a16:creationId xmlns:a16="http://schemas.microsoft.com/office/drawing/2014/main" id="{00000000-0008-0000-0900-00004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137</xdr:row>
          <xdr:rowOff>142875</xdr:rowOff>
        </xdr:from>
        <xdr:to>
          <xdr:col>32</xdr:col>
          <xdr:colOff>114300</xdr:colOff>
          <xdr:row>139</xdr:row>
          <xdr:rowOff>28575</xdr:rowOff>
        </xdr:to>
        <xdr:sp macro="" textlink="">
          <xdr:nvSpPr>
            <xdr:cNvPr id="37962" name="Check Box 74" hidden="1">
              <a:extLst>
                <a:ext uri="{63B3BB69-23CF-44E3-9099-C40C66FF867C}">
                  <a14:compatExt spid="_x0000_s37962"/>
                </a:ext>
                <a:ext uri="{FF2B5EF4-FFF2-40B4-BE49-F238E27FC236}">
                  <a16:creationId xmlns:a16="http://schemas.microsoft.com/office/drawing/2014/main" id="{00000000-0008-0000-0900-00004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138</xdr:row>
          <xdr:rowOff>152400</xdr:rowOff>
        </xdr:from>
        <xdr:to>
          <xdr:col>32</xdr:col>
          <xdr:colOff>114300</xdr:colOff>
          <xdr:row>140</xdr:row>
          <xdr:rowOff>38100</xdr:rowOff>
        </xdr:to>
        <xdr:sp macro="" textlink="">
          <xdr:nvSpPr>
            <xdr:cNvPr id="37963" name="Check Box 75" hidden="1">
              <a:extLst>
                <a:ext uri="{63B3BB69-23CF-44E3-9099-C40C66FF867C}">
                  <a14:compatExt spid="_x0000_s37963"/>
                </a:ext>
                <a:ext uri="{FF2B5EF4-FFF2-40B4-BE49-F238E27FC236}">
                  <a16:creationId xmlns:a16="http://schemas.microsoft.com/office/drawing/2014/main" id="{00000000-0008-0000-0900-00004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136</xdr:row>
          <xdr:rowOff>142875</xdr:rowOff>
        </xdr:from>
        <xdr:to>
          <xdr:col>32</xdr:col>
          <xdr:colOff>123825</xdr:colOff>
          <xdr:row>138</xdr:row>
          <xdr:rowOff>28575</xdr:rowOff>
        </xdr:to>
        <xdr:sp macro="" textlink="">
          <xdr:nvSpPr>
            <xdr:cNvPr id="37964" name="Check Box 76" hidden="1">
              <a:extLst>
                <a:ext uri="{63B3BB69-23CF-44E3-9099-C40C66FF867C}">
                  <a14:compatExt spid="_x0000_s37964"/>
                </a:ext>
                <a:ext uri="{FF2B5EF4-FFF2-40B4-BE49-F238E27FC236}">
                  <a16:creationId xmlns:a16="http://schemas.microsoft.com/office/drawing/2014/main" id="{00000000-0008-0000-0900-00004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139</xdr:row>
          <xdr:rowOff>161925</xdr:rowOff>
        </xdr:from>
        <xdr:to>
          <xdr:col>32</xdr:col>
          <xdr:colOff>104775</xdr:colOff>
          <xdr:row>141</xdr:row>
          <xdr:rowOff>47625</xdr:rowOff>
        </xdr:to>
        <xdr:sp macro="" textlink="">
          <xdr:nvSpPr>
            <xdr:cNvPr id="37965" name="Check Box 77" hidden="1">
              <a:extLst>
                <a:ext uri="{63B3BB69-23CF-44E3-9099-C40C66FF867C}">
                  <a14:compatExt spid="_x0000_s37965"/>
                </a:ext>
                <a:ext uri="{FF2B5EF4-FFF2-40B4-BE49-F238E27FC236}">
                  <a16:creationId xmlns:a16="http://schemas.microsoft.com/office/drawing/2014/main" id="{00000000-0008-0000-0900-00004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125</xdr:row>
          <xdr:rowOff>133350</xdr:rowOff>
        </xdr:from>
        <xdr:to>
          <xdr:col>32</xdr:col>
          <xdr:colOff>123825</xdr:colOff>
          <xdr:row>127</xdr:row>
          <xdr:rowOff>19050</xdr:rowOff>
        </xdr:to>
        <xdr:sp macro="" textlink="">
          <xdr:nvSpPr>
            <xdr:cNvPr id="37966" name="Check Box 78" hidden="1">
              <a:extLst>
                <a:ext uri="{63B3BB69-23CF-44E3-9099-C40C66FF867C}">
                  <a14:compatExt spid="_x0000_s37966"/>
                </a:ext>
                <a:ext uri="{FF2B5EF4-FFF2-40B4-BE49-F238E27FC236}">
                  <a16:creationId xmlns:a16="http://schemas.microsoft.com/office/drawing/2014/main" id="{00000000-0008-0000-0900-00004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127</xdr:row>
          <xdr:rowOff>133350</xdr:rowOff>
        </xdr:from>
        <xdr:to>
          <xdr:col>32</xdr:col>
          <xdr:colOff>114300</xdr:colOff>
          <xdr:row>129</xdr:row>
          <xdr:rowOff>19050</xdr:rowOff>
        </xdr:to>
        <xdr:sp macro="" textlink="">
          <xdr:nvSpPr>
            <xdr:cNvPr id="37967" name="Check Box 79" hidden="1">
              <a:extLst>
                <a:ext uri="{63B3BB69-23CF-44E3-9099-C40C66FF867C}">
                  <a14:compatExt spid="_x0000_s37967"/>
                </a:ext>
                <a:ext uri="{FF2B5EF4-FFF2-40B4-BE49-F238E27FC236}">
                  <a16:creationId xmlns:a16="http://schemas.microsoft.com/office/drawing/2014/main" id="{00000000-0008-0000-0900-00004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128</xdr:row>
          <xdr:rowOff>142875</xdr:rowOff>
        </xdr:from>
        <xdr:to>
          <xdr:col>32</xdr:col>
          <xdr:colOff>123825</xdr:colOff>
          <xdr:row>130</xdr:row>
          <xdr:rowOff>19050</xdr:rowOff>
        </xdr:to>
        <xdr:sp macro="" textlink="">
          <xdr:nvSpPr>
            <xdr:cNvPr id="37968" name="Check Box 80" hidden="1">
              <a:extLst>
                <a:ext uri="{63B3BB69-23CF-44E3-9099-C40C66FF867C}">
                  <a14:compatExt spid="_x0000_s37968"/>
                </a:ext>
                <a:ext uri="{FF2B5EF4-FFF2-40B4-BE49-F238E27FC236}">
                  <a16:creationId xmlns:a16="http://schemas.microsoft.com/office/drawing/2014/main" id="{00000000-0008-0000-0900-00005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129</xdr:row>
          <xdr:rowOff>142875</xdr:rowOff>
        </xdr:from>
        <xdr:to>
          <xdr:col>32</xdr:col>
          <xdr:colOff>123825</xdr:colOff>
          <xdr:row>131</xdr:row>
          <xdr:rowOff>28575</xdr:rowOff>
        </xdr:to>
        <xdr:sp macro="" textlink="">
          <xdr:nvSpPr>
            <xdr:cNvPr id="37969" name="Check Box 81" hidden="1">
              <a:extLst>
                <a:ext uri="{63B3BB69-23CF-44E3-9099-C40C66FF867C}">
                  <a14:compatExt spid="_x0000_s37969"/>
                </a:ext>
                <a:ext uri="{FF2B5EF4-FFF2-40B4-BE49-F238E27FC236}">
                  <a16:creationId xmlns:a16="http://schemas.microsoft.com/office/drawing/2014/main" id="{00000000-0008-0000-0900-00005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130</xdr:row>
          <xdr:rowOff>142875</xdr:rowOff>
        </xdr:from>
        <xdr:to>
          <xdr:col>32</xdr:col>
          <xdr:colOff>123825</xdr:colOff>
          <xdr:row>132</xdr:row>
          <xdr:rowOff>28575</xdr:rowOff>
        </xdr:to>
        <xdr:sp macro="" textlink="">
          <xdr:nvSpPr>
            <xdr:cNvPr id="37970" name="Check Box 82" hidden="1">
              <a:extLst>
                <a:ext uri="{63B3BB69-23CF-44E3-9099-C40C66FF867C}">
                  <a14:compatExt spid="_x0000_s37970"/>
                </a:ext>
                <a:ext uri="{FF2B5EF4-FFF2-40B4-BE49-F238E27FC236}">
                  <a16:creationId xmlns:a16="http://schemas.microsoft.com/office/drawing/2014/main" id="{00000000-0008-0000-0900-00005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148</xdr:row>
          <xdr:rowOff>142875</xdr:rowOff>
        </xdr:from>
        <xdr:to>
          <xdr:col>32</xdr:col>
          <xdr:colOff>104775</xdr:colOff>
          <xdr:row>150</xdr:row>
          <xdr:rowOff>19050</xdr:rowOff>
        </xdr:to>
        <xdr:sp macro="" textlink="">
          <xdr:nvSpPr>
            <xdr:cNvPr id="37971" name="Check Box 83" hidden="1">
              <a:extLst>
                <a:ext uri="{63B3BB69-23CF-44E3-9099-C40C66FF867C}">
                  <a14:compatExt spid="_x0000_s37971"/>
                </a:ext>
                <a:ext uri="{FF2B5EF4-FFF2-40B4-BE49-F238E27FC236}">
                  <a16:creationId xmlns:a16="http://schemas.microsoft.com/office/drawing/2014/main" id="{00000000-0008-0000-0900-00005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149</xdr:row>
          <xdr:rowOff>152400</xdr:rowOff>
        </xdr:from>
        <xdr:to>
          <xdr:col>32</xdr:col>
          <xdr:colOff>104775</xdr:colOff>
          <xdr:row>151</xdr:row>
          <xdr:rowOff>28575</xdr:rowOff>
        </xdr:to>
        <xdr:sp macro="" textlink="">
          <xdr:nvSpPr>
            <xdr:cNvPr id="37972" name="Check Box 84" hidden="1">
              <a:extLst>
                <a:ext uri="{63B3BB69-23CF-44E3-9099-C40C66FF867C}">
                  <a14:compatExt spid="_x0000_s37972"/>
                </a:ext>
                <a:ext uri="{FF2B5EF4-FFF2-40B4-BE49-F238E27FC236}">
                  <a16:creationId xmlns:a16="http://schemas.microsoft.com/office/drawing/2014/main" id="{00000000-0008-0000-0900-00005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150</xdr:row>
          <xdr:rowOff>142875</xdr:rowOff>
        </xdr:from>
        <xdr:to>
          <xdr:col>32</xdr:col>
          <xdr:colOff>104775</xdr:colOff>
          <xdr:row>152</xdr:row>
          <xdr:rowOff>19050</xdr:rowOff>
        </xdr:to>
        <xdr:sp macro="" textlink="">
          <xdr:nvSpPr>
            <xdr:cNvPr id="37973" name="Check Box 85" hidden="1">
              <a:extLst>
                <a:ext uri="{63B3BB69-23CF-44E3-9099-C40C66FF867C}">
                  <a14:compatExt spid="_x0000_s37973"/>
                </a:ext>
                <a:ext uri="{FF2B5EF4-FFF2-40B4-BE49-F238E27FC236}">
                  <a16:creationId xmlns:a16="http://schemas.microsoft.com/office/drawing/2014/main" id="{00000000-0008-0000-0900-00005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151</xdr:row>
          <xdr:rowOff>133350</xdr:rowOff>
        </xdr:from>
        <xdr:to>
          <xdr:col>32</xdr:col>
          <xdr:colOff>104775</xdr:colOff>
          <xdr:row>153</xdr:row>
          <xdr:rowOff>9525</xdr:rowOff>
        </xdr:to>
        <xdr:sp macro="" textlink="">
          <xdr:nvSpPr>
            <xdr:cNvPr id="37974" name="Check Box 86" hidden="1">
              <a:extLst>
                <a:ext uri="{63B3BB69-23CF-44E3-9099-C40C66FF867C}">
                  <a14:compatExt spid="_x0000_s37974"/>
                </a:ext>
                <a:ext uri="{FF2B5EF4-FFF2-40B4-BE49-F238E27FC236}">
                  <a16:creationId xmlns:a16="http://schemas.microsoft.com/office/drawing/2014/main" id="{00000000-0008-0000-0900-00005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152</xdr:row>
          <xdr:rowOff>142875</xdr:rowOff>
        </xdr:from>
        <xdr:to>
          <xdr:col>32</xdr:col>
          <xdr:colOff>104775</xdr:colOff>
          <xdr:row>154</xdr:row>
          <xdr:rowOff>19050</xdr:rowOff>
        </xdr:to>
        <xdr:sp macro="" textlink="">
          <xdr:nvSpPr>
            <xdr:cNvPr id="37975" name="Check Box 87" hidden="1">
              <a:extLst>
                <a:ext uri="{63B3BB69-23CF-44E3-9099-C40C66FF867C}">
                  <a14:compatExt spid="_x0000_s37975"/>
                </a:ext>
                <a:ext uri="{FF2B5EF4-FFF2-40B4-BE49-F238E27FC236}">
                  <a16:creationId xmlns:a16="http://schemas.microsoft.com/office/drawing/2014/main" id="{00000000-0008-0000-0900-00005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153</xdr:row>
          <xdr:rowOff>142875</xdr:rowOff>
        </xdr:from>
        <xdr:to>
          <xdr:col>32</xdr:col>
          <xdr:colOff>104775</xdr:colOff>
          <xdr:row>155</xdr:row>
          <xdr:rowOff>19050</xdr:rowOff>
        </xdr:to>
        <xdr:sp macro="" textlink="">
          <xdr:nvSpPr>
            <xdr:cNvPr id="37976" name="Check Box 88" hidden="1">
              <a:extLst>
                <a:ext uri="{63B3BB69-23CF-44E3-9099-C40C66FF867C}">
                  <a14:compatExt spid="_x0000_s37976"/>
                </a:ext>
                <a:ext uri="{FF2B5EF4-FFF2-40B4-BE49-F238E27FC236}">
                  <a16:creationId xmlns:a16="http://schemas.microsoft.com/office/drawing/2014/main" id="{00000000-0008-0000-0900-00005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151</xdr:row>
          <xdr:rowOff>142875</xdr:rowOff>
        </xdr:from>
        <xdr:to>
          <xdr:col>16</xdr:col>
          <xdr:colOff>114300</xdr:colOff>
          <xdr:row>153</xdr:row>
          <xdr:rowOff>19050</xdr:rowOff>
        </xdr:to>
        <xdr:sp macro="" textlink="">
          <xdr:nvSpPr>
            <xdr:cNvPr id="37977" name="Check Box 89" hidden="1">
              <a:extLst>
                <a:ext uri="{63B3BB69-23CF-44E3-9099-C40C66FF867C}">
                  <a14:compatExt spid="_x0000_s37977"/>
                </a:ext>
                <a:ext uri="{FF2B5EF4-FFF2-40B4-BE49-F238E27FC236}">
                  <a16:creationId xmlns:a16="http://schemas.microsoft.com/office/drawing/2014/main" id="{00000000-0008-0000-0900-00005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152</xdr:row>
          <xdr:rowOff>142875</xdr:rowOff>
        </xdr:from>
        <xdr:to>
          <xdr:col>16</xdr:col>
          <xdr:colOff>114300</xdr:colOff>
          <xdr:row>154</xdr:row>
          <xdr:rowOff>19050</xdr:rowOff>
        </xdr:to>
        <xdr:sp macro="" textlink="">
          <xdr:nvSpPr>
            <xdr:cNvPr id="37978" name="Check Box 90" hidden="1">
              <a:extLst>
                <a:ext uri="{63B3BB69-23CF-44E3-9099-C40C66FF867C}">
                  <a14:compatExt spid="_x0000_s37978"/>
                </a:ext>
                <a:ext uri="{FF2B5EF4-FFF2-40B4-BE49-F238E27FC236}">
                  <a16:creationId xmlns:a16="http://schemas.microsoft.com/office/drawing/2014/main" id="{00000000-0008-0000-0900-00005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152</xdr:row>
          <xdr:rowOff>152400</xdr:rowOff>
        </xdr:from>
        <xdr:to>
          <xdr:col>24</xdr:col>
          <xdr:colOff>114300</xdr:colOff>
          <xdr:row>154</xdr:row>
          <xdr:rowOff>28575</xdr:rowOff>
        </xdr:to>
        <xdr:sp macro="" textlink="">
          <xdr:nvSpPr>
            <xdr:cNvPr id="37979" name="Check Box 91" hidden="1">
              <a:extLst>
                <a:ext uri="{63B3BB69-23CF-44E3-9099-C40C66FF867C}">
                  <a14:compatExt spid="_x0000_s37979"/>
                </a:ext>
                <a:ext uri="{FF2B5EF4-FFF2-40B4-BE49-F238E27FC236}">
                  <a16:creationId xmlns:a16="http://schemas.microsoft.com/office/drawing/2014/main" id="{00000000-0008-0000-0900-00005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153</xdr:row>
          <xdr:rowOff>142875</xdr:rowOff>
        </xdr:from>
        <xdr:to>
          <xdr:col>16</xdr:col>
          <xdr:colOff>114300</xdr:colOff>
          <xdr:row>155</xdr:row>
          <xdr:rowOff>19050</xdr:rowOff>
        </xdr:to>
        <xdr:sp macro="" textlink="">
          <xdr:nvSpPr>
            <xdr:cNvPr id="37980" name="Check Box 92" hidden="1">
              <a:extLst>
                <a:ext uri="{63B3BB69-23CF-44E3-9099-C40C66FF867C}">
                  <a14:compatExt spid="_x0000_s37980"/>
                </a:ext>
                <a:ext uri="{FF2B5EF4-FFF2-40B4-BE49-F238E27FC236}">
                  <a16:creationId xmlns:a16="http://schemas.microsoft.com/office/drawing/2014/main" id="{00000000-0008-0000-0900-00005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154</xdr:row>
          <xdr:rowOff>142875</xdr:rowOff>
        </xdr:from>
        <xdr:to>
          <xdr:col>16</xdr:col>
          <xdr:colOff>114300</xdr:colOff>
          <xdr:row>156</xdr:row>
          <xdr:rowOff>19050</xdr:rowOff>
        </xdr:to>
        <xdr:sp macro="" textlink="">
          <xdr:nvSpPr>
            <xdr:cNvPr id="37981" name="Check Box 93" hidden="1">
              <a:extLst>
                <a:ext uri="{63B3BB69-23CF-44E3-9099-C40C66FF867C}">
                  <a14:compatExt spid="_x0000_s37981"/>
                </a:ext>
                <a:ext uri="{FF2B5EF4-FFF2-40B4-BE49-F238E27FC236}">
                  <a16:creationId xmlns:a16="http://schemas.microsoft.com/office/drawing/2014/main" id="{00000000-0008-0000-0900-00005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163</xdr:row>
          <xdr:rowOff>152400</xdr:rowOff>
        </xdr:from>
        <xdr:to>
          <xdr:col>16</xdr:col>
          <xdr:colOff>114300</xdr:colOff>
          <xdr:row>165</xdr:row>
          <xdr:rowOff>28575</xdr:rowOff>
        </xdr:to>
        <xdr:sp macro="" textlink="">
          <xdr:nvSpPr>
            <xdr:cNvPr id="37982" name="Check Box 94" hidden="1">
              <a:extLst>
                <a:ext uri="{63B3BB69-23CF-44E3-9099-C40C66FF867C}">
                  <a14:compatExt spid="_x0000_s37982"/>
                </a:ext>
                <a:ext uri="{FF2B5EF4-FFF2-40B4-BE49-F238E27FC236}">
                  <a16:creationId xmlns:a16="http://schemas.microsoft.com/office/drawing/2014/main" id="{00000000-0008-0000-0900-00005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163</xdr:row>
          <xdr:rowOff>152400</xdr:rowOff>
        </xdr:from>
        <xdr:to>
          <xdr:col>24</xdr:col>
          <xdr:colOff>114300</xdr:colOff>
          <xdr:row>165</xdr:row>
          <xdr:rowOff>28575</xdr:rowOff>
        </xdr:to>
        <xdr:sp macro="" textlink="">
          <xdr:nvSpPr>
            <xdr:cNvPr id="37983" name="Check Box 95" hidden="1">
              <a:extLst>
                <a:ext uri="{63B3BB69-23CF-44E3-9099-C40C66FF867C}">
                  <a14:compatExt spid="_x0000_s37983"/>
                </a:ext>
                <a:ext uri="{FF2B5EF4-FFF2-40B4-BE49-F238E27FC236}">
                  <a16:creationId xmlns:a16="http://schemas.microsoft.com/office/drawing/2014/main" id="{00000000-0008-0000-0900-00005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169</xdr:row>
          <xdr:rowOff>142875</xdr:rowOff>
        </xdr:from>
        <xdr:to>
          <xdr:col>32</xdr:col>
          <xdr:colOff>114300</xdr:colOff>
          <xdr:row>171</xdr:row>
          <xdr:rowOff>19050</xdr:rowOff>
        </xdr:to>
        <xdr:sp macro="" textlink="">
          <xdr:nvSpPr>
            <xdr:cNvPr id="37984" name="Check Box 96" hidden="1">
              <a:extLst>
                <a:ext uri="{63B3BB69-23CF-44E3-9099-C40C66FF867C}">
                  <a14:compatExt spid="_x0000_s37984"/>
                </a:ext>
                <a:ext uri="{FF2B5EF4-FFF2-40B4-BE49-F238E27FC236}">
                  <a16:creationId xmlns:a16="http://schemas.microsoft.com/office/drawing/2014/main" id="{00000000-0008-0000-0900-00006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170</xdr:row>
          <xdr:rowOff>152400</xdr:rowOff>
        </xdr:from>
        <xdr:to>
          <xdr:col>32</xdr:col>
          <xdr:colOff>114300</xdr:colOff>
          <xdr:row>172</xdr:row>
          <xdr:rowOff>28575</xdr:rowOff>
        </xdr:to>
        <xdr:sp macro="" textlink="">
          <xdr:nvSpPr>
            <xdr:cNvPr id="37985" name="Check Box 97" hidden="1">
              <a:extLst>
                <a:ext uri="{63B3BB69-23CF-44E3-9099-C40C66FF867C}">
                  <a14:compatExt spid="_x0000_s37985"/>
                </a:ext>
                <a:ext uri="{FF2B5EF4-FFF2-40B4-BE49-F238E27FC236}">
                  <a16:creationId xmlns:a16="http://schemas.microsoft.com/office/drawing/2014/main" id="{00000000-0008-0000-0900-00006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171</xdr:row>
          <xdr:rowOff>152400</xdr:rowOff>
        </xdr:from>
        <xdr:to>
          <xdr:col>32</xdr:col>
          <xdr:colOff>114300</xdr:colOff>
          <xdr:row>173</xdr:row>
          <xdr:rowOff>28575</xdr:rowOff>
        </xdr:to>
        <xdr:sp macro="" textlink="">
          <xdr:nvSpPr>
            <xdr:cNvPr id="37986" name="Check Box 98" hidden="1">
              <a:extLst>
                <a:ext uri="{63B3BB69-23CF-44E3-9099-C40C66FF867C}">
                  <a14:compatExt spid="_x0000_s37986"/>
                </a:ext>
                <a:ext uri="{FF2B5EF4-FFF2-40B4-BE49-F238E27FC236}">
                  <a16:creationId xmlns:a16="http://schemas.microsoft.com/office/drawing/2014/main" id="{00000000-0008-0000-0900-00006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172</xdr:row>
          <xdr:rowOff>142875</xdr:rowOff>
        </xdr:from>
        <xdr:to>
          <xdr:col>32</xdr:col>
          <xdr:colOff>114300</xdr:colOff>
          <xdr:row>174</xdr:row>
          <xdr:rowOff>19050</xdr:rowOff>
        </xdr:to>
        <xdr:sp macro="" textlink="">
          <xdr:nvSpPr>
            <xdr:cNvPr id="37987" name="Check Box 99" hidden="1">
              <a:extLst>
                <a:ext uri="{63B3BB69-23CF-44E3-9099-C40C66FF867C}">
                  <a14:compatExt spid="_x0000_s37987"/>
                </a:ext>
                <a:ext uri="{FF2B5EF4-FFF2-40B4-BE49-F238E27FC236}">
                  <a16:creationId xmlns:a16="http://schemas.microsoft.com/office/drawing/2014/main" id="{00000000-0008-0000-0900-00006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173</xdr:row>
          <xdr:rowOff>133350</xdr:rowOff>
        </xdr:from>
        <xdr:to>
          <xdr:col>32</xdr:col>
          <xdr:colOff>114300</xdr:colOff>
          <xdr:row>175</xdr:row>
          <xdr:rowOff>9525</xdr:rowOff>
        </xdr:to>
        <xdr:sp macro="" textlink="">
          <xdr:nvSpPr>
            <xdr:cNvPr id="37988" name="Check Box 100" hidden="1">
              <a:extLst>
                <a:ext uri="{63B3BB69-23CF-44E3-9099-C40C66FF867C}">
                  <a14:compatExt spid="_x0000_s37988"/>
                </a:ext>
                <a:ext uri="{FF2B5EF4-FFF2-40B4-BE49-F238E27FC236}">
                  <a16:creationId xmlns:a16="http://schemas.microsoft.com/office/drawing/2014/main" id="{00000000-0008-0000-0900-00006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174</xdr:row>
          <xdr:rowOff>142875</xdr:rowOff>
        </xdr:from>
        <xdr:to>
          <xdr:col>32</xdr:col>
          <xdr:colOff>114300</xdr:colOff>
          <xdr:row>176</xdr:row>
          <xdr:rowOff>19050</xdr:rowOff>
        </xdr:to>
        <xdr:sp macro="" textlink="">
          <xdr:nvSpPr>
            <xdr:cNvPr id="37989" name="Check Box 101" hidden="1">
              <a:extLst>
                <a:ext uri="{63B3BB69-23CF-44E3-9099-C40C66FF867C}">
                  <a14:compatExt spid="_x0000_s37989"/>
                </a:ext>
                <a:ext uri="{FF2B5EF4-FFF2-40B4-BE49-F238E27FC236}">
                  <a16:creationId xmlns:a16="http://schemas.microsoft.com/office/drawing/2014/main" id="{00000000-0008-0000-0900-00006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175</xdr:row>
          <xdr:rowOff>142875</xdr:rowOff>
        </xdr:from>
        <xdr:to>
          <xdr:col>32</xdr:col>
          <xdr:colOff>114300</xdr:colOff>
          <xdr:row>177</xdr:row>
          <xdr:rowOff>19050</xdr:rowOff>
        </xdr:to>
        <xdr:sp macro="" textlink="">
          <xdr:nvSpPr>
            <xdr:cNvPr id="37990" name="Check Box 102" hidden="1">
              <a:extLst>
                <a:ext uri="{63B3BB69-23CF-44E3-9099-C40C66FF867C}">
                  <a14:compatExt spid="_x0000_s37990"/>
                </a:ext>
                <a:ext uri="{FF2B5EF4-FFF2-40B4-BE49-F238E27FC236}">
                  <a16:creationId xmlns:a16="http://schemas.microsoft.com/office/drawing/2014/main" id="{00000000-0008-0000-0900-00006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176</xdr:row>
          <xdr:rowOff>152400</xdr:rowOff>
        </xdr:from>
        <xdr:to>
          <xdr:col>32</xdr:col>
          <xdr:colOff>114300</xdr:colOff>
          <xdr:row>178</xdr:row>
          <xdr:rowOff>28575</xdr:rowOff>
        </xdr:to>
        <xdr:sp macro="" textlink="">
          <xdr:nvSpPr>
            <xdr:cNvPr id="37991" name="Check Box 103" hidden="1">
              <a:extLst>
                <a:ext uri="{63B3BB69-23CF-44E3-9099-C40C66FF867C}">
                  <a14:compatExt spid="_x0000_s37991"/>
                </a:ext>
                <a:ext uri="{FF2B5EF4-FFF2-40B4-BE49-F238E27FC236}">
                  <a16:creationId xmlns:a16="http://schemas.microsoft.com/office/drawing/2014/main" id="{00000000-0008-0000-0900-00006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177</xdr:row>
          <xdr:rowOff>142875</xdr:rowOff>
        </xdr:from>
        <xdr:to>
          <xdr:col>32</xdr:col>
          <xdr:colOff>114300</xdr:colOff>
          <xdr:row>179</xdr:row>
          <xdr:rowOff>19050</xdr:rowOff>
        </xdr:to>
        <xdr:sp macro="" textlink="">
          <xdr:nvSpPr>
            <xdr:cNvPr id="37992" name="Check Box 104" hidden="1">
              <a:extLst>
                <a:ext uri="{63B3BB69-23CF-44E3-9099-C40C66FF867C}">
                  <a14:compatExt spid="_x0000_s37992"/>
                </a:ext>
                <a:ext uri="{FF2B5EF4-FFF2-40B4-BE49-F238E27FC236}">
                  <a16:creationId xmlns:a16="http://schemas.microsoft.com/office/drawing/2014/main" id="{00000000-0008-0000-0900-00006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178</xdr:row>
          <xdr:rowOff>142875</xdr:rowOff>
        </xdr:from>
        <xdr:to>
          <xdr:col>32</xdr:col>
          <xdr:colOff>114300</xdr:colOff>
          <xdr:row>180</xdr:row>
          <xdr:rowOff>19050</xdr:rowOff>
        </xdr:to>
        <xdr:sp macro="" textlink="">
          <xdr:nvSpPr>
            <xdr:cNvPr id="37993" name="Check Box 105" hidden="1">
              <a:extLst>
                <a:ext uri="{63B3BB69-23CF-44E3-9099-C40C66FF867C}">
                  <a14:compatExt spid="_x0000_s37993"/>
                </a:ext>
                <a:ext uri="{FF2B5EF4-FFF2-40B4-BE49-F238E27FC236}">
                  <a16:creationId xmlns:a16="http://schemas.microsoft.com/office/drawing/2014/main" id="{00000000-0008-0000-0900-00006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176</xdr:row>
          <xdr:rowOff>142875</xdr:rowOff>
        </xdr:from>
        <xdr:to>
          <xdr:col>16</xdr:col>
          <xdr:colOff>104775</xdr:colOff>
          <xdr:row>178</xdr:row>
          <xdr:rowOff>19050</xdr:rowOff>
        </xdr:to>
        <xdr:sp macro="" textlink="">
          <xdr:nvSpPr>
            <xdr:cNvPr id="37994" name="Check Box 106" hidden="1">
              <a:extLst>
                <a:ext uri="{63B3BB69-23CF-44E3-9099-C40C66FF867C}">
                  <a14:compatExt spid="_x0000_s37994"/>
                </a:ext>
                <a:ext uri="{FF2B5EF4-FFF2-40B4-BE49-F238E27FC236}">
                  <a16:creationId xmlns:a16="http://schemas.microsoft.com/office/drawing/2014/main" id="{00000000-0008-0000-0900-00006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177</xdr:row>
          <xdr:rowOff>142875</xdr:rowOff>
        </xdr:from>
        <xdr:to>
          <xdr:col>16</xdr:col>
          <xdr:colOff>104775</xdr:colOff>
          <xdr:row>179</xdr:row>
          <xdr:rowOff>19050</xdr:rowOff>
        </xdr:to>
        <xdr:sp macro="" textlink="">
          <xdr:nvSpPr>
            <xdr:cNvPr id="37995" name="Check Box 107" hidden="1">
              <a:extLst>
                <a:ext uri="{63B3BB69-23CF-44E3-9099-C40C66FF867C}">
                  <a14:compatExt spid="_x0000_s37995"/>
                </a:ext>
                <a:ext uri="{FF2B5EF4-FFF2-40B4-BE49-F238E27FC236}">
                  <a16:creationId xmlns:a16="http://schemas.microsoft.com/office/drawing/2014/main" id="{00000000-0008-0000-0900-00006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178</xdr:row>
          <xdr:rowOff>152400</xdr:rowOff>
        </xdr:from>
        <xdr:to>
          <xdr:col>16</xdr:col>
          <xdr:colOff>104775</xdr:colOff>
          <xdr:row>180</xdr:row>
          <xdr:rowOff>28575</xdr:rowOff>
        </xdr:to>
        <xdr:sp macro="" textlink="">
          <xdr:nvSpPr>
            <xdr:cNvPr id="37996" name="Check Box 108" hidden="1">
              <a:extLst>
                <a:ext uri="{63B3BB69-23CF-44E3-9099-C40C66FF867C}">
                  <a14:compatExt spid="_x0000_s37996"/>
                </a:ext>
                <a:ext uri="{FF2B5EF4-FFF2-40B4-BE49-F238E27FC236}">
                  <a16:creationId xmlns:a16="http://schemas.microsoft.com/office/drawing/2014/main" id="{00000000-0008-0000-0900-00006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179</xdr:row>
          <xdr:rowOff>142875</xdr:rowOff>
        </xdr:from>
        <xdr:to>
          <xdr:col>32</xdr:col>
          <xdr:colOff>114300</xdr:colOff>
          <xdr:row>181</xdr:row>
          <xdr:rowOff>19050</xdr:rowOff>
        </xdr:to>
        <xdr:sp macro="" textlink="">
          <xdr:nvSpPr>
            <xdr:cNvPr id="37997" name="Check Box 109" hidden="1">
              <a:extLst>
                <a:ext uri="{63B3BB69-23CF-44E3-9099-C40C66FF867C}">
                  <a14:compatExt spid="_x0000_s37997"/>
                </a:ext>
                <a:ext uri="{FF2B5EF4-FFF2-40B4-BE49-F238E27FC236}">
                  <a16:creationId xmlns:a16="http://schemas.microsoft.com/office/drawing/2014/main" id="{00000000-0008-0000-0900-00006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179</xdr:row>
          <xdr:rowOff>142875</xdr:rowOff>
        </xdr:from>
        <xdr:to>
          <xdr:col>16</xdr:col>
          <xdr:colOff>104775</xdr:colOff>
          <xdr:row>181</xdr:row>
          <xdr:rowOff>19050</xdr:rowOff>
        </xdr:to>
        <xdr:sp macro="" textlink="">
          <xdr:nvSpPr>
            <xdr:cNvPr id="37998" name="Check Box 110" hidden="1">
              <a:extLst>
                <a:ext uri="{63B3BB69-23CF-44E3-9099-C40C66FF867C}">
                  <a14:compatExt spid="_x0000_s37998"/>
                </a:ext>
                <a:ext uri="{FF2B5EF4-FFF2-40B4-BE49-F238E27FC236}">
                  <a16:creationId xmlns:a16="http://schemas.microsoft.com/office/drawing/2014/main" id="{00000000-0008-0000-0900-00006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179</xdr:row>
          <xdr:rowOff>142875</xdr:rowOff>
        </xdr:from>
        <xdr:to>
          <xdr:col>21</xdr:col>
          <xdr:colOff>95250</xdr:colOff>
          <xdr:row>181</xdr:row>
          <xdr:rowOff>19050</xdr:rowOff>
        </xdr:to>
        <xdr:sp macro="" textlink="">
          <xdr:nvSpPr>
            <xdr:cNvPr id="37999" name="Check Box 111" hidden="1">
              <a:extLst>
                <a:ext uri="{63B3BB69-23CF-44E3-9099-C40C66FF867C}">
                  <a14:compatExt spid="_x0000_s37999"/>
                </a:ext>
                <a:ext uri="{FF2B5EF4-FFF2-40B4-BE49-F238E27FC236}">
                  <a16:creationId xmlns:a16="http://schemas.microsoft.com/office/drawing/2014/main" id="{00000000-0008-0000-0900-00006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179</xdr:row>
          <xdr:rowOff>142875</xdr:rowOff>
        </xdr:from>
        <xdr:to>
          <xdr:col>26</xdr:col>
          <xdr:colOff>95250</xdr:colOff>
          <xdr:row>181</xdr:row>
          <xdr:rowOff>19050</xdr:rowOff>
        </xdr:to>
        <xdr:sp macro="" textlink="">
          <xdr:nvSpPr>
            <xdr:cNvPr id="38000" name="Check Box 112" hidden="1">
              <a:extLst>
                <a:ext uri="{63B3BB69-23CF-44E3-9099-C40C66FF867C}">
                  <a14:compatExt spid="_x0000_s38000"/>
                </a:ext>
                <a:ext uri="{FF2B5EF4-FFF2-40B4-BE49-F238E27FC236}">
                  <a16:creationId xmlns:a16="http://schemas.microsoft.com/office/drawing/2014/main" id="{00000000-0008-0000-0900-00007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181</xdr:row>
          <xdr:rowOff>152400</xdr:rowOff>
        </xdr:from>
        <xdr:to>
          <xdr:col>16</xdr:col>
          <xdr:colOff>104775</xdr:colOff>
          <xdr:row>183</xdr:row>
          <xdr:rowOff>28575</xdr:rowOff>
        </xdr:to>
        <xdr:sp macro="" textlink="">
          <xdr:nvSpPr>
            <xdr:cNvPr id="38001" name="Check Box 113" hidden="1">
              <a:extLst>
                <a:ext uri="{63B3BB69-23CF-44E3-9099-C40C66FF867C}">
                  <a14:compatExt spid="_x0000_s38001"/>
                </a:ext>
                <a:ext uri="{FF2B5EF4-FFF2-40B4-BE49-F238E27FC236}">
                  <a16:creationId xmlns:a16="http://schemas.microsoft.com/office/drawing/2014/main" id="{00000000-0008-0000-0900-00007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183</xdr:row>
          <xdr:rowOff>142875</xdr:rowOff>
        </xdr:from>
        <xdr:to>
          <xdr:col>16</xdr:col>
          <xdr:colOff>104775</xdr:colOff>
          <xdr:row>185</xdr:row>
          <xdr:rowOff>19050</xdr:rowOff>
        </xdr:to>
        <xdr:sp macro="" textlink="">
          <xdr:nvSpPr>
            <xdr:cNvPr id="38002" name="Check Box 114" hidden="1">
              <a:extLst>
                <a:ext uri="{63B3BB69-23CF-44E3-9099-C40C66FF867C}">
                  <a14:compatExt spid="_x0000_s38002"/>
                </a:ext>
                <a:ext uri="{FF2B5EF4-FFF2-40B4-BE49-F238E27FC236}">
                  <a16:creationId xmlns:a16="http://schemas.microsoft.com/office/drawing/2014/main" id="{00000000-0008-0000-0900-00007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185</xdr:row>
          <xdr:rowOff>152400</xdr:rowOff>
        </xdr:from>
        <xdr:to>
          <xdr:col>16</xdr:col>
          <xdr:colOff>104775</xdr:colOff>
          <xdr:row>187</xdr:row>
          <xdr:rowOff>28575</xdr:rowOff>
        </xdr:to>
        <xdr:sp macro="" textlink="">
          <xdr:nvSpPr>
            <xdr:cNvPr id="38003" name="Check Box 115" hidden="1">
              <a:extLst>
                <a:ext uri="{63B3BB69-23CF-44E3-9099-C40C66FF867C}">
                  <a14:compatExt spid="_x0000_s38003"/>
                </a:ext>
                <a:ext uri="{FF2B5EF4-FFF2-40B4-BE49-F238E27FC236}">
                  <a16:creationId xmlns:a16="http://schemas.microsoft.com/office/drawing/2014/main" id="{00000000-0008-0000-0900-00007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186</xdr:row>
          <xdr:rowOff>142875</xdr:rowOff>
        </xdr:from>
        <xdr:to>
          <xdr:col>16</xdr:col>
          <xdr:colOff>104775</xdr:colOff>
          <xdr:row>188</xdr:row>
          <xdr:rowOff>19050</xdr:rowOff>
        </xdr:to>
        <xdr:sp macro="" textlink="">
          <xdr:nvSpPr>
            <xdr:cNvPr id="38004" name="Check Box 116" hidden="1">
              <a:extLst>
                <a:ext uri="{63B3BB69-23CF-44E3-9099-C40C66FF867C}">
                  <a14:compatExt spid="_x0000_s38004"/>
                </a:ext>
                <a:ext uri="{FF2B5EF4-FFF2-40B4-BE49-F238E27FC236}">
                  <a16:creationId xmlns:a16="http://schemas.microsoft.com/office/drawing/2014/main" id="{00000000-0008-0000-0900-00007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187</xdr:row>
          <xdr:rowOff>142875</xdr:rowOff>
        </xdr:from>
        <xdr:to>
          <xdr:col>16</xdr:col>
          <xdr:colOff>104775</xdr:colOff>
          <xdr:row>189</xdr:row>
          <xdr:rowOff>19050</xdr:rowOff>
        </xdr:to>
        <xdr:sp macro="" textlink="">
          <xdr:nvSpPr>
            <xdr:cNvPr id="38005" name="Check Box 117" hidden="1">
              <a:extLst>
                <a:ext uri="{63B3BB69-23CF-44E3-9099-C40C66FF867C}">
                  <a14:compatExt spid="_x0000_s38005"/>
                </a:ext>
                <a:ext uri="{FF2B5EF4-FFF2-40B4-BE49-F238E27FC236}">
                  <a16:creationId xmlns:a16="http://schemas.microsoft.com/office/drawing/2014/main" id="{00000000-0008-0000-0900-00007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188</xdr:row>
          <xdr:rowOff>142875</xdr:rowOff>
        </xdr:from>
        <xdr:to>
          <xdr:col>16</xdr:col>
          <xdr:colOff>104775</xdr:colOff>
          <xdr:row>190</xdr:row>
          <xdr:rowOff>19050</xdr:rowOff>
        </xdr:to>
        <xdr:sp macro="" textlink="">
          <xdr:nvSpPr>
            <xdr:cNvPr id="38006" name="Check Box 118" hidden="1">
              <a:extLst>
                <a:ext uri="{63B3BB69-23CF-44E3-9099-C40C66FF867C}">
                  <a14:compatExt spid="_x0000_s38006"/>
                </a:ext>
                <a:ext uri="{FF2B5EF4-FFF2-40B4-BE49-F238E27FC236}">
                  <a16:creationId xmlns:a16="http://schemas.microsoft.com/office/drawing/2014/main" id="{00000000-0008-0000-0900-00007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189</xdr:row>
          <xdr:rowOff>152400</xdr:rowOff>
        </xdr:from>
        <xdr:to>
          <xdr:col>16</xdr:col>
          <xdr:colOff>104775</xdr:colOff>
          <xdr:row>191</xdr:row>
          <xdr:rowOff>28575</xdr:rowOff>
        </xdr:to>
        <xdr:sp macro="" textlink="">
          <xdr:nvSpPr>
            <xdr:cNvPr id="38007" name="Check Box 119" hidden="1">
              <a:extLst>
                <a:ext uri="{63B3BB69-23CF-44E3-9099-C40C66FF867C}">
                  <a14:compatExt spid="_x0000_s38007"/>
                </a:ext>
                <a:ext uri="{FF2B5EF4-FFF2-40B4-BE49-F238E27FC236}">
                  <a16:creationId xmlns:a16="http://schemas.microsoft.com/office/drawing/2014/main" id="{00000000-0008-0000-0900-00007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191</xdr:row>
          <xdr:rowOff>142875</xdr:rowOff>
        </xdr:from>
        <xdr:to>
          <xdr:col>16</xdr:col>
          <xdr:colOff>104775</xdr:colOff>
          <xdr:row>193</xdr:row>
          <xdr:rowOff>19050</xdr:rowOff>
        </xdr:to>
        <xdr:sp macro="" textlink="">
          <xdr:nvSpPr>
            <xdr:cNvPr id="38008" name="Check Box 120" hidden="1">
              <a:extLst>
                <a:ext uri="{63B3BB69-23CF-44E3-9099-C40C66FF867C}">
                  <a14:compatExt spid="_x0000_s38008"/>
                </a:ext>
                <a:ext uri="{FF2B5EF4-FFF2-40B4-BE49-F238E27FC236}">
                  <a16:creationId xmlns:a16="http://schemas.microsoft.com/office/drawing/2014/main" id="{00000000-0008-0000-0900-00007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192</xdr:row>
          <xdr:rowOff>142875</xdr:rowOff>
        </xdr:from>
        <xdr:to>
          <xdr:col>16</xdr:col>
          <xdr:colOff>104775</xdr:colOff>
          <xdr:row>194</xdr:row>
          <xdr:rowOff>19050</xdr:rowOff>
        </xdr:to>
        <xdr:sp macro="" textlink="">
          <xdr:nvSpPr>
            <xdr:cNvPr id="38009" name="Check Box 121" hidden="1">
              <a:extLst>
                <a:ext uri="{63B3BB69-23CF-44E3-9099-C40C66FF867C}">
                  <a14:compatExt spid="_x0000_s38009"/>
                </a:ext>
                <a:ext uri="{FF2B5EF4-FFF2-40B4-BE49-F238E27FC236}">
                  <a16:creationId xmlns:a16="http://schemas.microsoft.com/office/drawing/2014/main" id="{00000000-0008-0000-0900-00007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193</xdr:row>
          <xdr:rowOff>152400</xdr:rowOff>
        </xdr:from>
        <xdr:to>
          <xdr:col>16</xdr:col>
          <xdr:colOff>104775</xdr:colOff>
          <xdr:row>195</xdr:row>
          <xdr:rowOff>28575</xdr:rowOff>
        </xdr:to>
        <xdr:sp macro="" textlink="">
          <xdr:nvSpPr>
            <xdr:cNvPr id="38010" name="Check Box 122" hidden="1">
              <a:extLst>
                <a:ext uri="{63B3BB69-23CF-44E3-9099-C40C66FF867C}">
                  <a14:compatExt spid="_x0000_s38010"/>
                </a:ext>
                <a:ext uri="{FF2B5EF4-FFF2-40B4-BE49-F238E27FC236}">
                  <a16:creationId xmlns:a16="http://schemas.microsoft.com/office/drawing/2014/main" id="{00000000-0008-0000-0900-00007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194</xdr:row>
          <xdr:rowOff>152400</xdr:rowOff>
        </xdr:from>
        <xdr:to>
          <xdr:col>16</xdr:col>
          <xdr:colOff>104775</xdr:colOff>
          <xdr:row>196</xdr:row>
          <xdr:rowOff>28575</xdr:rowOff>
        </xdr:to>
        <xdr:sp macro="" textlink="">
          <xdr:nvSpPr>
            <xdr:cNvPr id="38011" name="Check Box 123" hidden="1">
              <a:extLst>
                <a:ext uri="{63B3BB69-23CF-44E3-9099-C40C66FF867C}">
                  <a14:compatExt spid="_x0000_s38011"/>
                </a:ext>
                <a:ext uri="{FF2B5EF4-FFF2-40B4-BE49-F238E27FC236}">
                  <a16:creationId xmlns:a16="http://schemas.microsoft.com/office/drawing/2014/main" id="{00000000-0008-0000-0900-00007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195</xdr:row>
          <xdr:rowOff>142875</xdr:rowOff>
        </xdr:from>
        <xdr:to>
          <xdr:col>16</xdr:col>
          <xdr:colOff>104775</xdr:colOff>
          <xdr:row>197</xdr:row>
          <xdr:rowOff>19050</xdr:rowOff>
        </xdr:to>
        <xdr:sp macro="" textlink="">
          <xdr:nvSpPr>
            <xdr:cNvPr id="38012" name="Check Box 124" hidden="1">
              <a:extLst>
                <a:ext uri="{63B3BB69-23CF-44E3-9099-C40C66FF867C}">
                  <a14:compatExt spid="_x0000_s38012"/>
                </a:ext>
                <a:ext uri="{FF2B5EF4-FFF2-40B4-BE49-F238E27FC236}">
                  <a16:creationId xmlns:a16="http://schemas.microsoft.com/office/drawing/2014/main" id="{00000000-0008-0000-0900-00007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196</xdr:row>
          <xdr:rowOff>142875</xdr:rowOff>
        </xdr:from>
        <xdr:to>
          <xdr:col>16</xdr:col>
          <xdr:colOff>104775</xdr:colOff>
          <xdr:row>198</xdr:row>
          <xdr:rowOff>19050</xdr:rowOff>
        </xdr:to>
        <xdr:sp macro="" textlink="">
          <xdr:nvSpPr>
            <xdr:cNvPr id="38013" name="Check Box 125" hidden="1">
              <a:extLst>
                <a:ext uri="{63B3BB69-23CF-44E3-9099-C40C66FF867C}">
                  <a14:compatExt spid="_x0000_s38013"/>
                </a:ext>
                <a:ext uri="{FF2B5EF4-FFF2-40B4-BE49-F238E27FC236}">
                  <a16:creationId xmlns:a16="http://schemas.microsoft.com/office/drawing/2014/main" id="{00000000-0008-0000-0900-00007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199</xdr:row>
          <xdr:rowOff>152400</xdr:rowOff>
        </xdr:from>
        <xdr:to>
          <xdr:col>18</xdr:col>
          <xdr:colOff>123825</xdr:colOff>
          <xdr:row>201</xdr:row>
          <xdr:rowOff>28575</xdr:rowOff>
        </xdr:to>
        <xdr:sp macro="" textlink="">
          <xdr:nvSpPr>
            <xdr:cNvPr id="38014" name="Check Box 126" hidden="1">
              <a:extLst>
                <a:ext uri="{63B3BB69-23CF-44E3-9099-C40C66FF867C}">
                  <a14:compatExt spid="_x0000_s38014"/>
                </a:ext>
                <a:ext uri="{FF2B5EF4-FFF2-40B4-BE49-F238E27FC236}">
                  <a16:creationId xmlns:a16="http://schemas.microsoft.com/office/drawing/2014/main" id="{00000000-0008-0000-0900-00007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199</xdr:row>
          <xdr:rowOff>152400</xdr:rowOff>
        </xdr:from>
        <xdr:to>
          <xdr:col>23</xdr:col>
          <xdr:colOff>114300</xdr:colOff>
          <xdr:row>201</xdr:row>
          <xdr:rowOff>28575</xdr:rowOff>
        </xdr:to>
        <xdr:sp macro="" textlink="">
          <xdr:nvSpPr>
            <xdr:cNvPr id="38015" name="Check Box 127" hidden="1">
              <a:extLst>
                <a:ext uri="{63B3BB69-23CF-44E3-9099-C40C66FF867C}">
                  <a14:compatExt spid="_x0000_s38015"/>
                </a:ext>
                <a:ext uri="{FF2B5EF4-FFF2-40B4-BE49-F238E27FC236}">
                  <a16:creationId xmlns:a16="http://schemas.microsoft.com/office/drawing/2014/main" id="{00000000-0008-0000-0900-00007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201</xdr:row>
          <xdr:rowOff>142875</xdr:rowOff>
        </xdr:from>
        <xdr:to>
          <xdr:col>16</xdr:col>
          <xdr:colOff>104775</xdr:colOff>
          <xdr:row>203</xdr:row>
          <xdr:rowOff>19050</xdr:rowOff>
        </xdr:to>
        <xdr:sp macro="" textlink="">
          <xdr:nvSpPr>
            <xdr:cNvPr id="38016" name="Check Box 128" hidden="1">
              <a:extLst>
                <a:ext uri="{63B3BB69-23CF-44E3-9099-C40C66FF867C}">
                  <a14:compatExt spid="_x0000_s38016"/>
                </a:ext>
                <a:ext uri="{FF2B5EF4-FFF2-40B4-BE49-F238E27FC236}">
                  <a16:creationId xmlns:a16="http://schemas.microsoft.com/office/drawing/2014/main" id="{00000000-0008-0000-0900-00008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201</xdr:row>
          <xdr:rowOff>142875</xdr:rowOff>
        </xdr:from>
        <xdr:to>
          <xdr:col>32</xdr:col>
          <xdr:colOff>114300</xdr:colOff>
          <xdr:row>203</xdr:row>
          <xdr:rowOff>19050</xdr:rowOff>
        </xdr:to>
        <xdr:sp macro="" textlink="">
          <xdr:nvSpPr>
            <xdr:cNvPr id="38017" name="Check Box 129" hidden="1">
              <a:extLst>
                <a:ext uri="{63B3BB69-23CF-44E3-9099-C40C66FF867C}">
                  <a14:compatExt spid="_x0000_s38017"/>
                </a:ext>
                <a:ext uri="{FF2B5EF4-FFF2-40B4-BE49-F238E27FC236}">
                  <a16:creationId xmlns:a16="http://schemas.microsoft.com/office/drawing/2014/main" id="{00000000-0008-0000-0900-00008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198</xdr:row>
          <xdr:rowOff>142875</xdr:rowOff>
        </xdr:from>
        <xdr:to>
          <xdr:col>32</xdr:col>
          <xdr:colOff>114300</xdr:colOff>
          <xdr:row>200</xdr:row>
          <xdr:rowOff>19050</xdr:rowOff>
        </xdr:to>
        <xdr:sp macro="" textlink="">
          <xdr:nvSpPr>
            <xdr:cNvPr id="38018" name="Check Box 130" hidden="1">
              <a:extLst>
                <a:ext uri="{63B3BB69-23CF-44E3-9099-C40C66FF867C}">
                  <a14:compatExt spid="_x0000_s38018"/>
                </a:ext>
                <a:ext uri="{FF2B5EF4-FFF2-40B4-BE49-F238E27FC236}">
                  <a16:creationId xmlns:a16="http://schemas.microsoft.com/office/drawing/2014/main" id="{00000000-0008-0000-0900-00008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196</xdr:row>
          <xdr:rowOff>152400</xdr:rowOff>
        </xdr:from>
        <xdr:to>
          <xdr:col>32</xdr:col>
          <xdr:colOff>114300</xdr:colOff>
          <xdr:row>198</xdr:row>
          <xdr:rowOff>28575</xdr:rowOff>
        </xdr:to>
        <xdr:sp macro="" textlink="">
          <xdr:nvSpPr>
            <xdr:cNvPr id="38019" name="Check Box 131" hidden="1">
              <a:extLst>
                <a:ext uri="{63B3BB69-23CF-44E3-9099-C40C66FF867C}">
                  <a14:compatExt spid="_x0000_s38019"/>
                </a:ext>
                <a:ext uri="{FF2B5EF4-FFF2-40B4-BE49-F238E27FC236}">
                  <a16:creationId xmlns:a16="http://schemas.microsoft.com/office/drawing/2014/main" id="{00000000-0008-0000-0900-00008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227</xdr:row>
          <xdr:rowOff>171450</xdr:rowOff>
        </xdr:from>
        <xdr:to>
          <xdr:col>4</xdr:col>
          <xdr:colOff>114300</xdr:colOff>
          <xdr:row>229</xdr:row>
          <xdr:rowOff>28575</xdr:rowOff>
        </xdr:to>
        <xdr:sp macro="" textlink="">
          <xdr:nvSpPr>
            <xdr:cNvPr id="38020" name="Check Box 132" hidden="1">
              <a:extLst>
                <a:ext uri="{63B3BB69-23CF-44E3-9099-C40C66FF867C}">
                  <a14:compatExt spid="_x0000_s38020"/>
                </a:ext>
                <a:ext uri="{FF2B5EF4-FFF2-40B4-BE49-F238E27FC236}">
                  <a16:creationId xmlns:a16="http://schemas.microsoft.com/office/drawing/2014/main" id="{00000000-0008-0000-0900-00008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229</xdr:row>
          <xdr:rowOff>161925</xdr:rowOff>
        </xdr:from>
        <xdr:to>
          <xdr:col>4</xdr:col>
          <xdr:colOff>114300</xdr:colOff>
          <xdr:row>231</xdr:row>
          <xdr:rowOff>19050</xdr:rowOff>
        </xdr:to>
        <xdr:sp macro="" textlink="">
          <xdr:nvSpPr>
            <xdr:cNvPr id="38021" name="Check Box 133" hidden="1">
              <a:extLst>
                <a:ext uri="{63B3BB69-23CF-44E3-9099-C40C66FF867C}">
                  <a14:compatExt spid="_x0000_s38021"/>
                </a:ext>
                <a:ext uri="{FF2B5EF4-FFF2-40B4-BE49-F238E27FC236}">
                  <a16:creationId xmlns:a16="http://schemas.microsoft.com/office/drawing/2014/main" id="{00000000-0008-0000-0900-00008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231</xdr:row>
          <xdr:rowOff>171450</xdr:rowOff>
        </xdr:from>
        <xdr:to>
          <xdr:col>4</xdr:col>
          <xdr:colOff>114300</xdr:colOff>
          <xdr:row>233</xdr:row>
          <xdr:rowOff>28575</xdr:rowOff>
        </xdr:to>
        <xdr:sp macro="" textlink="">
          <xdr:nvSpPr>
            <xdr:cNvPr id="38022" name="Check Box 134" hidden="1">
              <a:extLst>
                <a:ext uri="{63B3BB69-23CF-44E3-9099-C40C66FF867C}">
                  <a14:compatExt spid="_x0000_s38022"/>
                </a:ext>
                <a:ext uri="{FF2B5EF4-FFF2-40B4-BE49-F238E27FC236}">
                  <a16:creationId xmlns:a16="http://schemas.microsoft.com/office/drawing/2014/main" id="{00000000-0008-0000-0900-00008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304</xdr:row>
          <xdr:rowOff>38100</xdr:rowOff>
        </xdr:from>
        <xdr:to>
          <xdr:col>4</xdr:col>
          <xdr:colOff>19050</xdr:colOff>
          <xdr:row>304</xdr:row>
          <xdr:rowOff>228600</xdr:rowOff>
        </xdr:to>
        <xdr:sp macro="" textlink="">
          <xdr:nvSpPr>
            <xdr:cNvPr id="38023" name="Check Box 135" hidden="1">
              <a:extLst>
                <a:ext uri="{63B3BB69-23CF-44E3-9099-C40C66FF867C}">
                  <a14:compatExt spid="_x0000_s38023"/>
                </a:ext>
                <a:ext uri="{FF2B5EF4-FFF2-40B4-BE49-F238E27FC236}">
                  <a16:creationId xmlns:a16="http://schemas.microsoft.com/office/drawing/2014/main" id="{00000000-0008-0000-0900-00008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305</xdr:row>
          <xdr:rowOff>38100</xdr:rowOff>
        </xdr:from>
        <xdr:to>
          <xdr:col>4</xdr:col>
          <xdr:colOff>28575</xdr:colOff>
          <xdr:row>305</xdr:row>
          <xdr:rowOff>219075</xdr:rowOff>
        </xdr:to>
        <xdr:sp macro="" textlink="">
          <xdr:nvSpPr>
            <xdr:cNvPr id="38024" name="Check Box 136" hidden="1">
              <a:extLst>
                <a:ext uri="{63B3BB69-23CF-44E3-9099-C40C66FF867C}">
                  <a14:compatExt spid="_x0000_s38024"/>
                </a:ext>
                <a:ext uri="{FF2B5EF4-FFF2-40B4-BE49-F238E27FC236}">
                  <a16:creationId xmlns:a16="http://schemas.microsoft.com/office/drawing/2014/main" id="{00000000-0008-0000-0900-00008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354</xdr:row>
          <xdr:rowOff>28575</xdr:rowOff>
        </xdr:from>
        <xdr:to>
          <xdr:col>11</xdr:col>
          <xdr:colOff>0</xdr:colOff>
          <xdr:row>354</xdr:row>
          <xdr:rowOff>171450</xdr:rowOff>
        </xdr:to>
        <xdr:sp macro="" textlink="">
          <xdr:nvSpPr>
            <xdr:cNvPr id="38025" name="Check Box 137" hidden="1">
              <a:extLst>
                <a:ext uri="{63B3BB69-23CF-44E3-9099-C40C66FF867C}">
                  <a14:compatExt spid="_x0000_s38025"/>
                </a:ext>
                <a:ext uri="{FF2B5EF4-FFF2-40B4-BE49-F238E27FC236}">
                  <a16:creationId xmlns:a16="http://schemas.microsoft.com/office/drawing/2014/main" id="{00000000-0008-0000-0900-00008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355</xdr:row>
          <xdr:rowOff>38100</xdr:rowOff>
        </xdr:from>
        <xdr:to>
          <xdr:col>11</xdr:col>
          <xdr:colOff>19050</xdr:colOff>
          <xdr:row>355</xdr:row>
          <xdr:rowOff>161925</xdr:rowOff>
        </xdr:to>
        <xdr:sp macro="" textlink="">
          <xdr:nvSpPr>
            <xdr:cNvPr id="38026" name="Check Box 138" hidden="1">
              <a:extLst>
                <a:ext uri="{63B3BB69-23CF-44E3-9099-C40C66FF867C}">
                  <a14:compatExt spid="_x0000_s38026"/>
                </a:ext>
                <a:ext uri="{FF2B5EF4-FFF2-40B4-BE49-F238E27FC236}">
                  <a16:creationId xmlns:a16="http://schemas.microsoft.com/office/drawing/2014/main" id="{00000000-0008-0000-0900-00008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360</xdr:row>
          <xdr:rowOff>28575</xdr:rowOff>
        </xdr:from>
        <xdr:to>
          <xdr:col>11</xdr:col>
          <xdr:colOff>19050</xdr:colOff>
          <xdr:row>360</xdr:row>
          <xdr:rowOff>161925</xdr:rowOff>
        </xdr:to>
        <xdr:sp macro="" textlink="">
          <xdr:nvSpPr>
            <xdr:cNvPr id="38027" name="Check Box 139" hidden="1">
              <a:extLst>
                <a:ext uri="{63B3BB69-23CF-44E3-9099-C40C66FF867C}">
                  <a14:compatExt spid="_x0000_s38027"/>
                </a:ext>
                <a:ext uri="{FF2B5EF4-FFF2-40B4-BE49-F238E27FC236}">
                  <a16:creationId xmlns:a16="http://schemas.microsoft.com/office/drawing/2014/main" id="{00000000-0008-0000-0900-00008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361</xdr:row>
          <xdr:rowOff>19050</xdr:rowOff>
        </xdr:from>
        <xdr:to>
          <xdr:col>11</xdr:col>
          <xdr:colOff>28575</xdr:colOff>
          <xdr:row>361</xdr:row>
          <xdr:rowOff>161925</xdr:rowOff>
        </xdr:to>
        <xdr:sp macro="" textlink="">
          <xdr:nvSpPr>
            <xdr:cNvPr id="38028" name="Check Box 140" hidden="1">
              <a:extLst>
                <a:ext uri="{63B3BB69-23CF-44E3-9099-C40C66FF867C}">
                  <a14:compatExt spid="_x0000_s38028"/>
                </a:ext>
                <a:ext uri="{FF2B5EF4-FFF2-40B4-BE49-F238E27FC236}">
                  <a16:creationId xmlns:a16="http://schemas.microsoft.com/office/drawing/2014/main" id="{00000000-0008-0000-0900-00008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360</xdr:row>
          <xdr:rowOff>28575</xdr:rowOff>
        </xdr:from>
        <xdr:to>
          <xdr:col>19</xdr:col>
          <xdr:colOff>114300</xdr:colOff>
          <xdr:row>360</xdr:row>
          <xdr:rowOff>161925</xdr:rowOff>
        </xdr:to>
        <xdr:sp macro="" textlink="">
          <xdr:nvSpPr>
            <xdr:cNvPr id="38029" name="Check Box 141" hidden="1">
              <a:extLst>
                <a:ext uri="{63B3BB69-23CF-44E3-9099-C40C66FF867C}">
                  <a14:compatExt spid="_x0000_s38029"/>
                </a:ext>
                <a:ext uri="{FF2B5EF4-FFF2-40B4-BE49-F238E27FC236}">
                  <a16:creationId xmlns:a16="http://schemas.microsoft.com/office/drawing/2014/main" id="{00000000-0008-0000-0900-00008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361</xdr:row>
          <xdr:rowOff>28575</xdr:rowOff>
        </xdr:from>
        <xdr:to>
          <xdr:col>19</xdr:col>
          <xdr:colOff>114300</xdr:colOff>
          <xdr:row>361</xdr:row>
          <xdr:rowOff>161925</xdr:rowOff>
        </xdr:to>
        <xdr:sp macro="" textlink="">
          <xdr:nvSpPr>
            <xdr:cNvPr id="38030" name="Check Box 142" hidden="1">
              <a:extLst>
                <a:ext uri="{63B3BB69-23CF-44E3-9099-C40C66FF867C}">
                  <a14:compatExt spid="_x0000_s38030"/>
                </a:ext>
                <a:ext uri="{FF2B5EF4-FFF2-40B4-BE49-F238E27FC236}">
                  <a16:creationId xmlns:a16="http://schemas.microsoft.com/office/drawing/2014/main" id="{00000000-0008-0000-0900-00008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366</xdr:row>
          <xdr:rowOff>28575</xdr:rowOff>
        </xdr:from>
        <xdr:to>
          <xdr:col>10</xdr:col>
          <xdr:colOff>114300</xdr:colOff>
          <xdr:row>366</xdr:row>
          <xdr:rowOff>161925</xdr:rowOff>
        </xdr:to>
        <xdr:sp macro="" textlink="">
          <xdr:nvSpPr>
            <xdr:cNvPr id="38031" name="Check Box 143" hidden="1">
              <a:extLst>
                <a:ext uri="{63B3BB69-23CF-44E3-9099-C40C66FF867C}">
                  <a14:compatExt spid="_x0000_s38031"/>
                </a:ext>
                <a:ext uri="{FF2B5EF4-FFF2-40B4-BE49-F238E27FC236}">
                  <a16:creationId xmlns:a16="http://schemas.microsoft.com/office/drawing/2014/main" id="{00000000-0008-0000-0900-00008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365</xdr:row>
          <xdr:rowOff>28575</xdr:rowOff>
        </xdr:from>
        <xdr:to>
          <xdr:col>16</xdr:col>
          <xdr:colOff>114300</xdr:colOff>
          <xdr:row>365</xdr:row>
          <xdr:rowOff>161925</xdr:rowOff>
        </xdr:to>
        <xdr:sp macro="" textlink="">
          <xdr:nvSpPr>
            <xdr:cNvPr id="38032" name="Check Box 144" hidden="1">
              <a:extLst>
                <a:ext uri="{63B3BB69-23CF-44E3-9099-C40C66FF867C}">
                  <a14:compatExt spid="_x0000_s38032"/>
                </a:ext>
                <a:ext uri="{FF2B5EF4-FFF2-40B4-BE49-F238E27FC236}">
                  <a16:creationId xmlns:a16="http://schemas.microsoft.com/office/drawing/2014/main" id="{00000000-0008-0000-0900-00009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365</xdr:row>
          <xdr:rowOff>28575</xdr:rowOff>
        </xdr:from>
        <xdr:to>
          <xdr:col>22</xdr:col>
          <xdr:colOff>123825</xdr:colOff>
          <xdr:row>365</xdr:row>
          <xdr:rowOff>161925</xdr:rowOff>
        </xdr:to>
        <xdr:sp macro="" textlink="">
          <xdr:nvSpPr>
            <xdr:cNvPr id="38033" name="Check Box 145" hidden="1">
              <a:extLst>
                <a:ext uri="{63B3BB69-23CF-44E3-9099-C40C66FF867C}">
                  <a14:compatExt spid="_x0000_s38033"/>
                </a:ext>
                <a:ext uri="{FF2B5EF4-FFF2-40B4-BE49-F238E27FC236}">
                  <a16:creationId xmlns:a16="http://schemas.microsoft.com/office/drawing/2014/main" id="{00000000-0008-0000-0900-00009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365</xdr:row>
          <xdr:rowOff>28575</xdr:rowOff>
        </xdr:from>
        <xdr:to>
          <xdr:col>10</xdr:col>
          <xdr:colOff>114300</xdr:colOff>
          <xdr:row>365</xdr:row>
          <xdr:rowOff>161925</xdr:rowOff>
        </xdr:to>
        <xdr:sp macro="" textlink="">
          <xdr:nvSpPr>
            <xdr:cNvPr id="38034" name="Check Box 146" hidden="1">
              <a:extLst>
                <a:ext uri="{63B3BB69-23CF-44E3-9099-C40C66FF867C}">
                  <a14:compatExt spid="_x0000_s38034"/>
                </a:ext>
                <a:ext uri="{FF2B5EF4-FFF2-40B4-BE49-F238E27FC236}">
                  <a16:creationId xmlns:a16="http://schemas.microsoft.com/office/drawing/2014/main" id="{00000000-0008-0000-0900-00009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366</xdr:row>
          <xdr:rowOff>28575</xdr:rowOff>
        </xdr:from>
        <xdr:to>
          <xdr:col>18</xdr:col>
          <xdr:colOff>114300</xdr:colOff>
          <xdr:row>366</xdr:row>
          <xdr:rowOff>161925</xdr:rowOff>
        </xdr:to>
        <xdr:sp macro="" textlink="">
          <xdr:nvSpPr>
            <xdr:cNvPr id="38035" name="Check Box 147" hidden="1">
              <a:extLst>
                <a:ext uri="{63B3BB69-23CF-44E3-9099-C40C66FF867C}">
                  <a14:compatExt spid="_x0000_s38035"/>
                </a:ext>
                <a:ext uri="{FF2B5EF4-FFF2-40B4-BE49-F238E27FC236}">
                  <a16:creationId xmlns:a16="http://schemas.microsoft.com/office/drawing/2014/main" id="{00000000-0008-0000-0900-00009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366</xdr:row>
          <xdr:rowOff>28575</xdr:rowOff>
        </xdr:from>
        <xdr:to>
          <xdr:col>27</xdr:col>
          <xdr:colOff>114300</xdr:colOff>
          <xdr:row>366</xdr:row>
          <xdr:rowOff>161925</xdr:rowOff>
        </xdr:to>
        <xdr:sp macro="" textlink="">
          <xdr:nvSpPr>
            <xdr:cNvPr id="38036" name="Check Box 148" hidden="1">
              <a:extLst>
                <a:ext uri="{63B3BB69-23CF-44E3-9099-C40C66FF867C}">
                  <a14:compatExt spid="_x0000_s38036"/>
                </a:ext>
                <a:ext uri="{FF2B5EF4-FFF2-40B4-BE49-F238E27FC236}">
                  <a16:creationId xmlns:a16="http://schemas.microsoft.com/office/drawing/2014/main" id="{00000000-0008-0000-0900-00009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379</xdr:row>
          <xdr:rowOff>38100</xdr:rowOff>
        </xdr:from>
        <xdr:to>
          <xdr:col>4</xdr:col>
          <xdr:colOff>9525</xdr:colOff>
          <xdr:row>379</xdr:row>
          <xdr:rowOff>161925</xdr:rowOff>
        </xdr:to>
        <xdr:sp macro="" textlink="">
          <xdr:nvSpPr>
            <xdr:cNvPr id="38037" name="Check Box 149" hidden="1">
              <a:extLst>
                <a:ext uri="{63B3BB69-23CF-44E3-9099-C40C66FF867C}">
                  <a14:compatExt spid="_x0000_s38037"/>
                </a:ext>
                <a:ext uri="{FF2B5EF4-FFF2-40B4-BE49-F238E27FC236}">
                  <a16:creationId xmlns:a16="http://schemas.microsoft.com/office/drawing/2014/main" id="{00000000-0008-0000-0900-00009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381</xdr:row>
          <xdr:rowOff>28575</xdr:rowOff>
        </xdr:from>
        <xdr:to>
          <xdr:col>4</xdr:col>
          <xdr:colOff>19050</xdr:colOff>
          <xdr:row>381</xdr:row>
          <xdr:rowOff>161925</xdr:rowOff>
        </xdr:to>
        <xdr:sp macro="" textlink="">
          <xdr:nvSpPr>
            <xdr:cNvPr id="38038" name="Check Box 150" hidden="1">
              <a:extLst>
                <a:ext uri="{63B3BB69-23CF-44E3-9099-C40C66FF867C}">
                  <a14:compatExt spid="_x0000_s38038"/>
                </a:ext>
                <a:ext uri="{FF2B5EF4-FFF2-40B4-BE49-F238E27FC236}">
                  <a16:creationId xmlns:a16="http://schemas.microsoft.com/office/drawing/2014/main" id="{00000000-0008-0000-0900-00009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387</xdr:row>
          <xdr:rowOff>47625</xdr:rowOff>
        </xdr:from>
        <xdr:to>
          <xdr:col>4</xdr:col>
          <xdr:colOff>9525</xdr:colOff>
          <xdr:row>388</xdr:row>
          <xdr:rowOff>0</xdr:rowOff>
        </xdr:to>
        <xdr:sp macro="" textlink="">
          <xdr:nvSpPr>
            <xdr:cNvPr id="38039" name="Check Box 151" hidden="1">
              <a:extLst>
                <a:ext uri="{63B3BB69-23CF-44E3-9099-C40C66FF867C}">
                  <a14:compatExt spid="_x0000_s38039"/>
                </a:ext>
                <a:ext uri="{FF2B5EF4-FFF2-40B4-BE49-F238E27FC236}">
                  <a16:creationId xmlns:a16="http://schemas.microsoft.com/office/drawing/2014/main" id="{00000000-0008-0000-0900-00009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389</xdr:row>
          <xdr:rowOff>19050</xdr:rowOff>
        </xdr:from>
        <xdr:to>
          <xdr:col>4</xdr:col>
          <xdr:colOff>19050</xdr:colOff>
          <xdr:row>389</xdr:row>
          <xdr:rowOff>209550</xdr:rowOff>
        </xdr:to>
        <xdr:sp macro="" textlink="">
          <xdr:nvSpPr>
            <xdr:cNvPr id="38040" name="Check Box 152" hidden="1">
              <a:extLst>
                <a:ext uri="{63B3BB69-23CF-44E3-9099-C40C66FF867C}">
                  <a14:compatExt spid="_x0000_s38040"/>
                </a:ext>
                <a:ext uri="{FF2B5EF4-FFF2-40B4-BE49-F238E27FC236}">
                  <a16:creationId xmlns:a16="http://schemas.microsoft.com/office/drawing/2014/main" id="{00000000-0008-0000-0900-00009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392</xdr:row>
          <xdr:rowOff>19050</xdr:rowOff>
        </xdr:from>
        <xdr:to>
          <xdr:col>4</xdr:col>
          <xdr:colOff>0</xdr:colOff>
          <xdr:row>392</xdr:row>
          <xdr:rowOff>209550</xdr:rowOff>
        </xdr:to>
        <xdr:sp macro="" textlink="">
          <xdr:nvSpPr>
            <xdr:cNvPr id="38041" name="Check Box 153" hidden="1">
              <a:extLst>
                <a:ext uri="{63B3BB69-23CF-44E3-9099-C40C66FF867C}">
                  <a14:compatExt spid="_x0000_s38041"/>
                </a:ext>
                <a:ext uri="{FF2B5EF4-FFF2-40B4-BE49-F238E27FC236}">
                  <a16:creationId xmlns:a16="http://schemas.microsoft.com/office/drawing/2014/main" id="{00000000-0008-0000-0900-00009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393</xdr:row>
          <xdr:rowOff>9525</xdr:rowOff>
        </xdr:from>
        <xdr:to>
          <xdr:col>4</xdr:col>
          <xdr:colOff>19050</xdr:colOff>
          <xdr:row>393</xdr:row>
          <xdr:rowOff>219075</xdr:rowOff>
        </xdr:to>
        <xdr:sp macro="" textlink="">
          <xdr:nvSpPr>
            <xdr:cNvPr id="38042" name="Check Box 154" hidden="1">
              <a:extLst>
                <a:ext uri="{63B3BB69-23CF-44E3-9099-C40C66FF867C}">
                  <a14:compatExt spid="_x0000_s38042"/>
                </a:ext>
                <a:ext uri="{FF2B5EF4-FFF2-40B4-BE49-F238E27FC236}">
                  <a16:creationId xmlns:a16="http://schemas.microsoft.com/office/drawing/2014/main" id="{00000000-0008-0000-0900-00009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396</xdr:row>
          <xdr:rowOff>28575</xdr:rowOff>
        </xdr:from>
        <xdr:to>
          <xdr:col>19</xdr:col>
          <xdr:colOff>123825</xdr:colOff>
          <xdr:row>396</xdr:row>
          <xdr:rowOff>228600</xdr:rowOff>
        </xdr:to>
        <xdr:sp macro="" textlink="">
          <xdr:nvSpPr>
            <xdr:cNvPr id="38043" name="Check Box 155" hidden="1">
              <a:extLst>
                <a:ext uri="{63B3BB69-23CF-44E3-9099-C40C66FF867C}">
                  <a14:compatExt spid="_x0000_s38043"/>
                </a:ext>
                <a:ext uri="{FF2B5EF4-FFF2-40B4-BE49-F238E27FC236}">
                  <a16:creationId xmlns:a16="http://schemas.microsoft.com/office/drawing/2014/main" id="{00000000-0008-0000-0900-00009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396</xdr:row>
          <xdr:rowOff>28575</xdr:rowOff>
        </xdr:from>
        <xdr:to>
          <xdr:col>24</xdr:col>
          <xdr:colOff>114300</xdr:colOff>
          <xdr:row>396</xdr:row>
          <xdr:rowOff>228600</xdr:rowOff>
        </xdr:to>
        <xdr:sp macro="" textlink="">
          <xdr:nvSpPr>
            <xdr:cNvPr id="38044" name="Check Box 156" hidden="1">
              <a:extLst>
                <a:ext uri="{63B3BB69-23CF-44E3-9099-C40C66FF867C}">
                  <a14:compatExt spid="_x0000_s38044"/>
                </a:ext>
                <a:ext uri="{FF2B5EF4-FFF2-40B4-BE49-F238E27FC236}">
                  <a16:creationId xmlns:a16="http://schemas.microsoft.com/office/drawing/2014/main" id="{00000000-0008-0000-0900-00009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471</xdr:row>
          <xdr:rowOff>114300</xdr:rowOff>
        </xdr:from>
        <xdr:to>
          <xdr:col>5</xdr:col>
          <xdr:colOff>47625</xdr:colOff>
          <xdr:row>472</xdr:row>
          <xdr:rowOff>0</xdr:rowOff>
        </xdr:to>
        <xdr:sp macro="" textlink="">
          <xdr:nvSpPr>
            <xdr:cNvPr id="38045" name="Check Box 157" hidden="1">
              <a:extLst>
                <a:ext uri="{63B3BB69-23CF-44E3-9099-C40C66FF867C}">
                  <a14:compatExt spid="_x0000_s38045"/>
                </a:ext>
                <a:ext uri="{FF2B5EF4-FFF2-40B4-BE49-F238E27FC236}">
                  <a16:creationId xmlns:a16="http://schemas.microsoft.com/office/drawing/2014/main" id="{00000000-0008-0000-0900-00009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473</xdr:row>
          <xdr:rowOff>104775</xdr:rowOff>
        </xdr:from>
        <xdr:to>
          <xdr:col>5</xdr:col>
          <xdr:colOff>38100</xdr:colOff>
          <xdr:row>474</xdr:row>
          <xdr:rowOff>0</xdr:rowOff>
        </xdr:to>
        <xdr:sp macro="" textlink="">
          <xdr:nvSpPr>
            <xdr:cNvPr id="38046" name="Check Box 158" hidden="1">
              <a:extLst>
                <a:ext uri="{63B3BB69-23CF-44E3-9099-C40C66FF867C}">
                  <a14:compatExt spid="_x0000_s38046"/>
                </a:ext>
                <a:ext uri="{FF2B5EF4-FFF2-40B4-BE49-F238E27FC236}">
                  <a16:creationId xmlns:a16="http://schemas.microsoft.com/office/drawing/2014/main" id="{00000000-0008-0000-0900-00009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476</xdr:row>
          <xdr:rowOff>114300</xdr:rowOff>
        </xdr:from>
        <xdr:to>
          <xdr:col>5</xdr:col>
          <xdr:colOff>47625</xdr:colOff>
          <xdr:row>477</xdr:row>
          <xdr:rowOff>0</xdr:rowOff>
        </xdr:to>
        <xdr:sp macro="" textlink="">
          <xdr:nvSpPr>
            <xdr:cNvPr id="38047" name="Check Box 159" hidden="1">
              <a:extLst>
                <a:ext uri="{63B3BB69-23CF-44E3-9099-C40C66FF867C}">
                  <a14:compatExt spid="_x0000_s38047"/>
                </a:ext>
                <a:ext uri="{FF2B5EF4-FFF2-40B4-BE49-F238E27FC236}">
                  <a16:creationId xmlns:a16="http://schemas.microsoft.com/office/drawing/2014/main" id="{00000000-0008-0000-0900-00009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478</xdr:row>
          <xdr:rowOff>114300</xdr:rowOff>
        </xdr:from>
        <xdr:to>
          <xdr:col>5</xdr:col>
          <xdr:colOff>47625</xdr:colOff>
          <xdr:row>479</xdr:row>
          <xdr:rowOff>0</xdr:rowOff>
        </xdr:to>
        <xdr:sp macro="" textlink="">
          <xdr:nvSpPr>
            <xdr:cNvPr id="38048" name="Check Box 160" hidden="1">
              <a:extLst>
                <a:ext uri="{63B3BB69-23CF-44E3-9099-C40C66FF867C}">
                  <a14:compatExt spid="_x0000_s38048"/>
                </a:ext>
                <a:ext uri="{FF2B5EF4-FFF2-40B4-BE49-F238E27FC236}">
                  <a16:creationId xmlns:a16="http://schemas.microsoft.com/office/drawing/2014/main" id="{00000000-0008-0000-0900-0000A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3032</xdr:colOff>
      <xdr:row>397</xdr:row>
      <xdr:rowOff>16018</xdr:rowOff>
    </xdr:from>
    <xdr:to>
      <xdr:col>64</xdr:col>
      <xdr:colOff>38100</xdr:colOff>
      <xdr:row>427</xdr:row>
      <xdr:rowOff>13854</xdr:rowOff>
    </xdr:to>
    <xdr:sp macro="" textlink="">
      <xdr:nvSpPr>
        <xdr:cNvPr id="163" name="テキスト ボックス 1">
          <a:extLst>
            <a:ext uri="{FF2B5EF4-FFF2-40B4-BE49-F238E27FC236}">
              <a16:creationId xmlns:a16="http://schemas.microsoft.com/office/drawing/2014/main" id="{00000000-0008-0000-0900-0000A3000000}"/>
            </a:ext>
          </a:extLst>
        </xdr:cNvPr>
        <xdr:cNvSpPr txBox="1"/>
      </xdr:nvSpPr>
      <xdr:spPr>
        <a:xfrm>
          <a:off x="5670407" y="76225543"/>
          <a:ext cx="6826393" cy="529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市街化区域等</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の欄は、新築しようとする建築物の敷地が存する区域が該当するチェックボックスに</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「レ」マークを 　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建築物の用途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及び</a:t>
          </a:r>
          <a:r>
            <a:rPr kumimoji="1" lang="en-US" altLang="ja-JP" sz="900">
              <a:latin typeface="BIZ UDPゴシック" panose="020B0400000000000000" pitchFamily="50" charset="-128"/>
              <a:ea typeface="BIZ UDPゴシック" panose="020B0400000000000000" pitchFamily="50" charset="-128"/>
            </a:rPr>
            <a:t>【9.</a:t>
          </a:r>
          <a:r>
            <a:rPr kumimoji="1" lang="ja-JP" altLang="en-US" sz="900">
              <a:latin typeface="BIZ UDPゴシック" panose="020B0400000000000000" pitchFamily="50" charset="-128"/>
              <a:ea typeface="BIZ UDPゴシック" panose="020B0400000000000000" pitchFamily="50" charset="-128"/>
            </a:rPr>
            <a:t>工事種別</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の欄は、該当するチェックボックスに「レ」 マークを入れてください。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3.【8.</a:t>
          </a:r>
          <a:r>
            <a:rPr kumimoji="1" lang="ja-JP" altLang="en-US" sz="900">
              <a:latin typeface="BIZ UDPゴシック" panose="020B0400000000000000" pitchFamily="50" charset="-128"/>
              <a:ea typeface="BIZ UDPゴシック" panose="020B0400000000000000" pitchFamily="50" charset="-128"/>
            </a:rPr>
            <a:t>建築物の住戸の数</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建築物の用途</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で「共同住宅等」又は「複合建築物」を選んだ場合のみ</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4.【12.</a:t>
          </a:r>
          <a:r>
            <a:rPr kumimoji="1" lang="ja-JP" altLang="en-US" sz="900">
              <a:latin typeface="BIZ UDPゴシック" panose="020B0400000000000000" pitchFamily="50" charset="-128"/>
              <a:ea typeface="BIZ UDPゴシック" panose="020B0400000000000000" pitchFamily="50" charset="-128"/>
            </a:rPr>
            <a:t>建築物全体のエネルギーの使用の効率性</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の欄は、第一面の</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申請の対象とする範囲</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の欄で「建築物</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全体」又は 　「建築物全体及び住戸の部分」を選んだ場合のみに記載してください。この欄に用いる次に掲</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げる用語の意義は、 　それぞれ次に掲げる値として法第</a:t>
          </a:r>
          <a:r>
            <a:rPr kumimoji="1" lang="en-US" altLang="ja-JP" sz="900">
              <a:latin typeface="BIZ UDPゴシック" panose="020B0400000000000000" pitchFamily="50" charset="-128"/>
              <a:ea typeface="BIZ UDPゴシック" panose="020B0400000000000000" pitchFamily="50" charset="-128"/>
            </a:rPr>
            <a:t>54</a:t>
          </a:r>
          <a:r>
            <a:rPr kumimoji="1" lang="ja-JP" altLang="en-US" sz="900">
              <a:latin typeface="BIZ UDPゴシック" panose="020B0400000000000000" pitchFamily="50" charset="-128"/>
              <a:ea typeface="BIZ UDPゴシック" panose="020B0400000000000000" pitchFamily="50" charset="-128"/>
            </a:rPr>
            <a:t>条第１項第　１号に規定する経済産業大臣、国</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土交通大臣及び環境大臣が 　定める基準において定めるものとします。なお、①及び②に掲げる値について</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は、小数点第二位以下の切り上げた 　値を記載してください。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①　基準一次エネルギー消費量　建築物の床面積、設備等の条件により定まる、基準となる一次エネルギー</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消費量 　（１年間に消費するエネルギーの量を熱量に換算したものをいう。以下同じ。）</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②　設計一次エネルギー消費量　建築物における実際の設計仕様の条件を基に算定した一次エネルギー</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消費量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③　外皮平均熱貫流率　建築物の内外温度差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度当たりの総熱損失（換気による熱損失を除く。）を外皮等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（外気等（住宅の外気又は外気に通じる床裏、小屋裏、天井裏等をいう。）に接する天井（小屋裏又は天井裏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が外気に通じていない場合には、屋根）、壁、床及び開口部、共同住宅における隣接する住戸又は共用部</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に接する部分等をいう。 　以下同じ。）面積の合計で除した値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④　冷房期の平均日射熱取得率　冷房期おいて、建築物に入射する日射量に対する室内に侵入する日射量</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の割合を外皮等面積で平均した値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⑤　年間熱負荷係数　</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年間に外皮等を通して流出入する熱量を各階の屋内周囲空間の床面積の合計で除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して得た値</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5.【13.</a:t>
          </a:r>
          <a:r>
            <a:rPr kumimoji="1" lang="ja-JP" altLang="en-US" sz="900">
              <a:latin typeface="BIZ UDPゴシック" panose="020B0400000000000000" pitchFamily="50" charset="-128"/>
              <a:ea typeface="BIZ UDPゴシック" panose="020B0400000000000000" pitchFamily="50" charset="-128"/>
            </a:rPr>
            <a:t>確認の特例</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の欄は、認定の申請に併せて建築基準法（昭和</a:t>
          </a:r>
          <a:r>
            <a:rPr kumimoji="1" lang="en-US" altLang="ja-JP" sz="900">
              <a:latin typeface="BIZ UDPゴシック" panose="020B0400000000000000" pitchFamily="50" charset="-128"/>
              <a:ea typeface="BIZ UDPゴシック" panose="020B0400000000000000" pitchFamily="50" charset="-128"/>
            </a:rPr>
            <a:t>25</a:t>
          </a:r>
          <a:r>
            <a:rPr kumimoji="1" lang="ja-JP" altLang="en-US" sz="900">
              <a:latin typeface="BIZ UDPゴシック" panose="020B0400000000000000" pitchFamily="50" charset="-128"/>
              <a:ea typeface="BIZ UDPゴシック" panose="020B0400000000000000" pitchFamily="50" charset="-128"/>
            </a:rPr>
            <a:t>年法律第</a:t>
          </a:r>
          <a:r>
            <a:rPr kumimoji="1" lang="en-US" altLang="ja-JP" sz="900">
              <a:latin typeface="BIZ UDPゴシック" panose="020B0400000000000000" pitchFamily="50" charset="-128"/>
              <a:ea typeface="BIZ UDPゴシック" panose="020B0400000000000000" pitchFamily="50" charset="-128"/>
            </a:rPr>
            <a:t>201</a:t>
          </a:r>
          <a:r>
            <a:rPr kumimoji="1" lang="ja-JP" altLang="en-US" sz="900">
              <a:latin typeface="BIZ UDPゴシック" panose="020B0400000000000000" pitchFamily="50" charset="-128"/>
              <a:ea typeface="BIZ UDPゴシック" panose="020B0400000000000000" pitchFamily="50" charset="-128"/>
            </a:rPr>
            <a:t>号）第</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条第１項の規定</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による確認の申請書を提出して同項に規定する建築基準法関係規定に適合するかどうかの審査を受ける</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よう申し出る場合には「有」に、 申し出ない場合には「無」に、「レ」マークを入れてください。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6.【14.</a:t>
          </a:r>
          <a:r>
            <a:rPr kumimoji="1" lang="ja-JP" altLang="en-US" sz="900">
              <a:latin typeface="BIZ UDPゴシック" panose="020B0400000000000000" pitchFamily="50" charset="-128"/>
              <a:ea typeface="BIZ UDPゴシック" panose="020B0400000000000000" pitchFamily="50" charset="-128"/>
            </a:rPr>
            <a:t>建築物の床面積のうち、通常の建築物の床面積を超える部分</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の欄には、法第</a:t>
          </a:r>
          <a:r>
            <a:rPr kumimoji="1" lang="en-US" altLang="ja-JP" sz="900">
              <a:latin typeface="BIZ UDPゴシック" panose="020B0400000000000000" pitchFamily="50" charset="-128"/>
              <a:ea typeface="BIZ UDPゴシック" panose="020B0400000000000000" pitchFamily="50" charset="-128"/>
            </a:rPr>
            <a:t>60</a:t>
          </a:r>
          <a:r>
            <a:rPr kumimoji="1" lang="ja-JP" altLang="en-US" sz="900">
              <a:latin typeface="BIZ UDPゴシック" panose="020B0400000000000000" pitchFamily="50" charset="-128"/>
              <a:ea typeface="BIZ UDPゴシック" panose="020B0400000000000000" pitchFamily="50" charset="-128"/>
            </a:rPr>
            <a:t>条の規定により容積率</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の算定の基礎となる延べ面積に算入しない部分の床面積（建築基準法第</a:t>
          </a:r>
          <a:r>
            <a:rPr kumimoji="1" lang="en-US" altLang="ja-JP" sz="900">
              <a:latin typeface="BIZ UDPゴシック" panose="020B0400000000000000" pitchFamily="50" charset="-128"/>
              <a:ea typeface="BIZ UDPゴシック" panose="020B0400000000000000" pitchFamily="50" charset="-128"/>
            </a:rPr>
            <a:t>52</a:t>
          </a:r>
          <a:r>
            <a:rPr kumimoji="1" lang="ja-JP" altLang="en-US" sz="900">
              <a:latin typeface="BIZ UDPゴシック" panose="020B0400000000000000" pitchFamily="50" charset="-128"/>
              <a:ea typeface="BIZ UDPゴシック" panose="020B0400000000000000" pitchFamily="50" charset="-128"/>
            </a:rPr>
            <a:t>条第</a:t>
          </a:r>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項及び第</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項並びに建築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基準法施行令（昭和</a:t>
          </a:r>
          <a:r>
            <a:rPr kumimoji="1" lang="en-US" altLang="ja-JP" sz="900">
              <a:latin typeface="BIZ UDPゴシック" panose="020B0400000000000000" pitchFamily="50" charset="-128"/>
              <a:ea typeface="BIZ UDPゴシック" panose="020B0400000000000000" pitchFamily="50" charset="-128"/>
            </a:rPr>
            <a:t>25</a:t>
          </a:r>
          <a:r>
            <a:rPr kumimoji="1" lang="ja-JP" altLang="en-US" sz="900">
              <a:latin typeface="BIZ UDPゴシック" panose="020B0400000000000000" pitchFamily="50" charset="-128"/>
              <a:ea typeface="BIZ UDPゴシック" panose="020B0400000000000000" pitchFamily="50" charset="-128"/>
            </a:rPr>
            <a:t>年 　政令第</a:t>
          </a:r>
          <a:r>
            <a:rPr kumimoji="1" lang="en-US" altLang="ja-JP" sz="900">
              <a:latin typeface="BIZ UDPゴシック" panose="020B0400000000000000" pitchFamily="50" charset="-128"/>
              <a:ea typeface="BIZ UDPゴシック" panose="020B0400000000000000" pitchFamily="50" charset="-128"/>
            </a:rPr>
            <a:t>338</a:t>
          </a:r>
          <a:r>
            <a:rPr kumimoji="1" lang="ja-JP" altLang="en-US" sz="900">
              <a:latin typeface="BIZ UDPゴシック" panose="020B0400000000000000" pitchFamily="50" charset="-128"/>
              <a:ea typeface="BIZ UDPゴシック" panose="020B0400000000000000" pitchFamily="50" charset="-128"/>
            </a:rPr>
            <a:t>号）第</a:t>
          </a:r>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条第</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項第</a:t>
          </a:r>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号及び第</a:t>
          </a:r>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項の規定に基づき延べ面積に算入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しない部分の床面積を除き、建築物の延べ面積の</a:t>
          </a:r>
          <a:r>
            <a:rPr kumimoji="1" lang="en-US" altLang="ja-JP" sz="900">
              <a:latin typeface="BIZ UDPゴシック" panose="020B0400000000000000" pitchFamily="50" charset="-128"/>
              <a:ea typeface="BIZ UDPゴシック" panose="020B0400000000000000" pitchFamily="50" charset="-128"/>
            </a:rPr>
            <a:t>20</a:t>
          </a:r>
          <a:r>
            <a:rPr kumimoji="1" lang="ja-JP" altLang="en-US" sz="900">
              <a:latin typeface="BIZ UDPゴシック" panose="020B0400000000000000" pitchFamily="50" charset="-128"/>
              <a:ea typeface="BIZ UDPゴシック" panose="020B0400000000000000" pitchFamily="50" charset="-128"/>
            </a:rPr>
            <a:t>分の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を超えるときは当該建築物の延べ面積の</a:t>
          </a:r>
          <a:r>
            <a:rPr kumimoji="1" lang="en-US" altLang="ja-JP" sz="900">
              <a:latin typeface="BIZ UDPゴシック" panose="020B0400000000000000" pitchFamily="50" charset="-128"/>
              <a:ea typeface="BIZ UDPゴシック" panose="020B0400000000000000" pitchFamily="50" charset="-128"/>
            </a:rPr>
            <a:t>20</a:t>
          </a:r>
          <a:r>
            <a:rPr kumimoji="1" lang="ja-JP" altLang="en-US" sz="900">
              <a:latin typeface="BIZ UDPゴシック" panose="020B0400000000000000" pitchFamily="50" charset="-128"/>
              <a:ea typeface="BIZ UDPゴシック" panose="020B0400000000000000" pitchFamily="50" charset="-128"/>
            </a:rPr>
            <a:t>分</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の</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）を記入してください。また、当該床面積の算定根拠がわかる資料を別に添付してください。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7.</a:t>
          </a:r>
          <a:r>
            <a:rPr kumimoji="1" lang="ja-JP" altLang="en-US" sz="900">
              <a:latin typeface="BIZ UDPゴシック" panose="020B0400000000000000" pitchFamily="50" charset="-128"/>
              <a:ea typeface="BIZ UDPゴシック" panose="020B0400000000000000" pitchFamily="50" charset="-128"/>
            </a:rPr>
            <a:t>この面は、建築確認等他の制度の申請書の写しに必要事項を補うこと等により記載すべき事項の全てが明示</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された別の書面をもって代えることができます。 </a:t>
          </a:r>
        </a:p>
      </xdr:txBody>
    </xdr:sp>
    <xdr:clientData fPrintsWithSheet="0"/>
  </xdr:twoCellAnchor>
  <xdr:twoCellAnchor>
    <xdr:from>
      <xdr:col>1</xdr:col>
      <xdr:colOff>0</xdr:colOff>
      <xdr:row>41</xdr:row>
      <xdr:rowOff>6494</xdr:rowOff>
    </xdr:from>
    <xdr:to>
      <xdr:col>36</xdr:col>
      <xdr:colOff>8658</xdr:colOff>
      <xdr:row>48</xdr:row>
      <xdr:rowOff>1</xdr:rowOff>
    </xdr:to>
    <xdr:sp macro="" textlink="">
      <xdr:nvSpPr>
        <xdr:cNvPr id="164" name="テキスト ボックス 1">
          <a:extLst>
            <a:ext uri="{FF2B5EF4-FFF2-40B4-BE49-F238E27FC236}">
              <a16:creationId xmlns:a16="http://schemas.microsoft.com/office/drawing/2014/main" id="{00000000-0008-0000-0900-0000A4000000}"/>
            </a:ext>
          </a:extLst>
        </xdr:cNvPr>
        <xdr:cNvSpPr txBox="1"/>
      </xdr:nvSpPr>
      <xdr:spPr>
        <a:xfrm>
          <a:off x="161925" y="7778894"/>
          <a:ext cx="5676033" cy="1498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ゴシック" panose="020B0400000000000000" pitchFamily="50" charset="-128"/>
              <a:ea typeface="BIZ UDPゴシック" panose="020B0400000000000000" pitchFamily="50" charset="-128"/>
            </a:rPr>
            <a:t>～以下の部分は注意事項です。必ずご一読ください。ただし、申請書には添付不要です。～</a:t>
          </a:r>
          <a:endParaRPr kumimoji="1" lang="en-US" altLang="ja-JP" sz="9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登録住宅性能評価機関からのお願い</a:t>
          </a:r>
          <a:r>
            <a:rPr kumimoji="1" lang="en-US" altLang="ja-JP" sz="900">
              <a:latin typeface="BIZ UDPゴシック" panose="020B0400000000000000" pitchFamily="50" charset="-128"/>
              <a:ea typeface="BIZ UDPゴシック" panose="020B0400000000000000" pitchFamily="50" charset="-128"/>
            </a:rPr>
            <a:t>〉</a:t>
          </a:r>
          <a:br>
            <a:rPr kumimoji="1" lang="en-US" altLang="ja-JP" sz="900">
              <a:latin typeface="BIZ UDPゴシック" panose="020B0400000000000000" pitchFamily="50" charset="-128"/>
              <a:ea typeface="BIZ UDPゴシック" panose="020B0400000000000000" pitchFamily="50" charset="-128"/>
            </a:rPr>
          </a:br>
          <a:r>
            <a:rPr kumimoji="1" lang="ja-JP" altLang="en-US" sz="900">
              <a:latin typeface="BIZ UDPゴシック" panose="020B0400000000000000" pitchFamily="50" charset="-128"/>
              <a:ea typeface="BIZ UDPゴシック" panose="020B0400000000000000" pitchFamily="50" charset="-128"/>
            </a:rPr>
            <a:t>　省エネ技術導入状況等について、個人や個別の住宅が特定されない統計情報として、国土交通省等に提供することがございますのであらかじめご了承のほどお願い申し上げます。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（注意）</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依頼者が法人である場合には、代表者の氏名を併せて記載してください。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代理者が、存しない場合については、代理者の部分は空欄としてください。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３</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申請の別において一部の住戸の認定する場合は、別紙に住戸番号を記載してください。 </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293.xml"/><Relationship Id="rId21" Type="http://schemas.openxmlformats.org/officeDocument/2006/relationships/ctrlProp" Target="../ctrlProps/ctrlProp197.xml"/><Relationship Id="rId42" Type="http://schemas.openxmlformats.org/officeDocument/2006/relationships/ctrlProp" Target="../ctrlProps/ctrlProp218.xml"/><Relationship Id="rId63" Type="http://schemas.openxmlformats.org/officeDocument/2006/relationships/ctrlProp" Target="../ctrlProps/ctrlProp239.xml"/><Relationship Id="rId84" Type="http://schemas.openxmlformats.org/officeDocument/2006/relationships/ctrlProp" Target="../ctrlProps/ctrlProp260.xml"/><Relationship Id="rId138" Type="http://schemas.openxmlformats.org/officeDocument/2006/relationships/ctrlProp" Target="../ctrlProps/ctrlProp314.xml"/><Relationship Id="rId159" Type="http://schemas.openxmlformats.org/officeDocument/2006/relationships/ctrlProp" Target="../ctrlProps/ctrlProp335.xml"/><Relationship Id="rId107" Type="http://schemas.openxmlformats.org/officeDocument/2006/relationships/ctrlProp" Target="../ctrlProps/ctrlProp283.xml"/><Relationship Id="rId11" Type="http://schemas.openxmlformats.org/officeDocument/2006/relationships/ctrlProp" Target="../ctrlProps/ctrlProp187.xml"/><Relationship Id="rId32" Type="http://schemas.openxmlformats.org/officeDocument/2006/relationships/ctrlProp" Target="../ctrlProps/ctrlProp208.xml"/><Relationship Id="rId53" Type="http://schemas.openxmlformats.org/officeDocument/2006/relationships/ctrlProp" Target="../ctrlProps/ctrlProp229.xml"/><Relationship Id="rId74" Type="http://schemas.openxmlformats.org/officeDocument/2006/relationships/ctrlProp" Target="../ctrlProps/ctrlProp250.xml"/><Relationship Id="rId128" Type="http://schemas.openxmlformats.org/officeDocument/2006/relationships/ctrlProp" Target="../ctrlProps/ctrlProp304.xml"/><Relationship Id="rId149" Type="http://schemas.openxmlformats.org/officeDocument/2006/relationships/ctrlProp" Target="../ctrlProps/ctrlProp325.xml"/><Relationship Id="rId5" Type="http://schemas.openxmlformats.org/officeDocument/2006/relationships/ctrlProp" Target="../ctrlProps/ctrlProp181.xml"/><Relationship Id="rId95" Type="http://schemas.openxmlformats.org/officeDocument/2006/relationships/ctrlProp" Target="../ctrlProps/ctrlProp271.xml"/><Relationship Id="rId160" Type="http://schemas.openxmlformats.org/officeDocument/2006/relationships/ctrlProp" Target="../ctrlProps/ctrlProp336.xml"/><Relationship Id="rId22" Type="http://schemas.openxmlformats.org/officeDocument/2006/relationships/ctrlProp" Target="../ctrlProps/ctrlProp198.xml"/><Relationship Id="rId43" Type="http://schemas.openxmlformats.org/officeDocument/2006/relationships/ctrlProp" Target="../ctrlProps/ctrlProp219.xml"/><Relationship Id="rId64" Type="http://schemas.openxmlformats.org/officeDocument/2006/relationships/ctrlProp" Target="../ctrlProps/ctrlProp240.xml"/><Relationship Id="rId118" Type="http://schemas.openxmlformats.org/officeDocument/2006/relationships/ctrlProp" Target="../ctrlProps/ctrlProp294.xml"/><Relationship Id="rId139" Type="http://schemas.openxmlformats.org/officeDocument/2006/relationships/ctrlProp" Target="../ctrlProps/ctrlProp315.xml"/><Relationship Id="rId85" Type="http://schemas.openxmlformats.org/officeDocument/2006/relationships/ctrlProp" Target="../ctrlProps/ctrlProp261.xml"/><Relationship Id="rId150" Type="http://schemas.openxmlformats.org/officeDocument/2006/relationships/ctrlProp" Target="../ctrlProps/ctrlProp326.xml"/><Relationship Id="rId12" Type="http://schemas.openxmlformats.org/officeDocument/2006/relationships/ctrlProp" Target="../ctrlProps/ctrlProp188.xml"/><Relationship Id="rId17" Type="http://schemas.openxmlformats.org/officeDocument/2006/relationships/ctrlProp" Target="../ctrlProps/ctrlProp193.xml"/><Relationship Id="rId33" Type="http://schemas.openxmlformats.org/officeDocument/2006/relationships/ctrlProp" Target="../ctrlProps/ctrlProp209.xml"/><Relationship Id="rId38" Type="http://schemas.openxmlformats.org/officeDocument/2006/relationships/ctrlProp" Target="../ctrlProps/ctrlProp214.xml"/><Relationship Id="rId59" Type="http://schemas.openxmlformats.org/officeDocument/2006/relationships/ctrlProp" Target="../ctrlProps/ctrlProp235.xml"/><Relationship Id="rId103" Type="http://schemas.openxmlformats.org/officeDocument/2006/relationships/ctrlProp" Target="../ctrlProps/ctrlProp279.xml"/><Relationship Id="rId108" Type="http://schemas.openxmlformats.org/officeDocument/2006/relationships/ctrlProp" Target="../ctrlProps/ctrlProp284.xml"/><Relationship Id="rId124" Type="http://schemas.openxmlformats.org/officeDocument/2006/relationships/ctrlProp" Target="../ctrlProps/ctrlProp300.xml"/><Relationship Id="rId129" Type="http://schemas.openxmlformats.org/officeDocument/2006/relationships/ctrlProp" Target="../ctrlProps/ctrlProp305.xml"/><Relationship Id="rId54" Type="http://schemas.openxmlformats.org/officeDocument/2006/relationships/ctrlProp" Target="../ctrlProps/ctrlProp230.xml"/><Relationship Id="rId70" Type="http://schemas.openxmlformats.org/officeDocument/2006/relationships/ctrlProp" Target="../ctrlProps/ctrlProp246.xml"/><Relationship Id="rId75" Type="http://schemas.openxmlformats.org/officeDocument/2006/relationships/ctrlProp" Target="../ctrlProps/ctrlProp251.xml"/><Relationship Id="rId91" Type="http://schemas.openxmlformats.org/officeDocument/2006/relationships/ctrlProp" Target="../ctrlProps/ctrlProp267.xml"/><Relationship Id="rId96" Type="http://schemas.openxmlformats.org/officeDocument/2006/relationships/ctrlProp" Target="../ctrlProps/ctrlProp272.xml"/><Relationship Id="rId140" Type="http://schemas.openxmlformats.org/officeDocument/2006/relationships/ctrlProp" Target="../ctrlProps/ctrlProp316.xml"/><Relationship Id="rId145" Type="http://schemas.openxmlformats.org/officeDocument/2006/relationships/ctrlProp" Target="../ctrlProps/ctrlProp321.xml"/><Relationship Id="rId161" Type="http://schemas.openxmlformats.org/officeDocument/2006/relationships/ctrlProp" Target="../ctrlProps/ctrlProp337.xml"/><Relationship Id="rId1" Type="http://schemas.openxmlformats.org/officeDocument/2006/relationships/printerSettings" Target="../printerSettings/printerSettings10.bin"/><Relationship Id="rId6" Type="http://schemas.openxmlformats.org/officeDocument/2006/relationships/ctrlProp" Target="../ctrlProps/ctrlProp182.xml"/><Relationship Id="rId23" Type="http://schemas.openxmlformats.org/officeDocument/2006/relationships/ctrlProp" Target="../ctrlProps/ctrlProp199.xml"/><Relationship Id="rId28" Type="http://schemas.openxmlformats.org/officeDocument/2006/relationships/ctrlProp" Target="../ctrlProps/ctrlProp204.xml"/><Relationship Id="rId49" Type="http://schemas.openxmlformats.org/officeDocument/2006/relationships/ctrlProp" Target="../ctrlProps/ctrlProp225.xml"/><Relationship Id="rId114" Type="http://schemas.openxmlformats.org/officeDocument/2006/relationships/ctrlProp" Target="../ctrlProps/ctrlProp290.xml"/><Relationship Id="rId119" Type="http://schemas.openxmlformats.org/officeDocument/2006/relationships/ctrlProp" Target="../ctrlProps/ctrlProp295.xml"/><Relationship Id="rId44" Type="http://schemas.openxmlformats.org/officeDocument/2006/relationships/ctrlProp" Target="../ctrlProps/ctrlProp220.xml"/><Relationship Id="rId60" Type="http://schemas.openxmlformats.org/officeDocument/2006/relationships/ctrlProp" Target="../ctrlProps/ctrlProp236.xml"/><Relationship Id="rId65" Type="http://schemas.openxmlformats.org/officeDocument/2006/relationships/ctrlProp" Target="../ctrlProps/ctrlProp241.xml"/><Relationship Id="rId81" Type="http://schemas.openxmlformats.org/officeDocument/2006/relationships/ctrlProp" Target="../ctrlProps/ctrlProp257.xml"/><Relationship Id="rId86" Type="http://schemas.openxmlformats.org/officeDocument/2006/relationships/ctrlProp" Target="../ctrlProps/ctrlProp262.xml"/><Relationship Id="rId130" Type="http://schemas.openxmlformats.org/officeDocument/2006/relationships/ctrlProp" Target="../ctrlProps/ctrlProp306.xml"/><Relationship Id="rId135" Type="http://schemas.openxmlformats.org/officeDocument/2006/relationships/ctrlProp" Target="../ctrlProps/ctrlProp311.xml"/><Relationship Id="rId151" Type="http://schemas.openxmlformats.org/officeDocument/2006/relationships/ctrlProp" Target="../ctrlProps/ctrlProp327.xml"/><Relationship Id="rId156" Type="http://schemas.openxmlformats.org/officeDocument/2006/relationships/ctrlProp" Target="../ctrlProps/ctrlProp332.xml"/><Relationship Id="rId13" Type="http://schemas.openxmlformats.org/officeDocument/2006/relationships/ctrlProp" Target="../ctrlProps/ctrlProp189.xml"/><Relationship Id="rId18" Type="http://schemas.openxmlformats.org/officeDocument/2006/relationships/ctrlProp" Target="../ctrlProps/ctrlProp194.xml"/><Relationship Id="rId39" Type="http://schemas.openxmlformats.org/officeDocument/2006/relationships/ctrlProp" Target="../ctrlProps/ctrlProp215.xml"/><Relationship Id="rId109" Type="http://schemas.openxmlformats.org/officeDocument/2006/relationships/ctrlProp" Target="../ctrlProps/ctrlProp285.xml"/><Relationship Id="rId34" Type="http://schemas.openxmlformats.org/officeDocument/2006/relationships/ctrlProp" Target="../ctrlProps/ctrlProp210.xml"/><Relationship Id="rId50" Type="http://schemas.openxmlformats.org/officeDocument/2006/relationships/ctrlProp" Target="../ctrlProps/ctrlProp226.xml"/><Relationship Id="rId55" Type="http://schemas.openxmlformats.org/officeDocument/2006/relationships/ctrlProp" Target="../ctrlProps/ctrlProp231.xml"/><Relationship Id="rId76" Type="http://schemas.openxmlformats.org/officeDocument/2006/relationships/ctrlProp" Target="../ctrlProps/ctrlProp252.xml"/><Relationship Id="rId97" Type="http://schemas.openxmlformats.org/officeDocument/2006/relationships/ctrlProp" Target="../ctrlProps/ctrlProp273.xml"/><Relationship Id="rId104" Type="http://schemas.openxmlformats.org/officeDocument/2006/relationships/ctrlProp" Target="../ctrlProps/ctrlProp280.xml"/><Relationship Id="rId120" Type="http://schemas.openxmlformats.org/officeDocument/2006/relationships/ctrlProp" Target="../ctrlProps/ctrlProp296.xml"/><Relationship Id="rId125" Type="http://schemas.openxmlformats.org/officeDocument/2006/relationships/ctrlProp" Target="../ctrlProps/ctrlProp301.xml"/><Relationship Id="rId141" Type="http://schemas.openxmlformats.org/officeDocument/2006/relationships/ctrlProp" Target="../ctrlProps/ctrlProp317.xml"/><Relationship Id="rId146" Type="http://schemas.openxmlformats.org/officeDocument/2006/relationships/ctrlProp" Target="../ctrlProps/ctrlProp322.xml"/><Relationship Id="rId7" Type="http://schemas.openxmlformats.org/officeDocument/2006/relationships/ctrlProp" Target="../ctrlProps/ctrlProp183.xml"/><Relationship Id="rId71" Type="http://schemas.openxmlformats.org/officeDocument/2006/relationships/ctrlProp" Target="../ctrlProps/ctrlProp247.xml"/><Relationship Id="rId92" Type="http://schemas.openxmlformats.org/officeDocument/2006/relationships/ctrlProp" Target="../ctrlProps/ctrlProp268.xml"/><Relationship Id="rId162" Type="http://schemas.openxmlformats.org/officeDocument/2006/relationships/ctrlProp" Target="../ctrlProps/ctrlProp338.xml"/><Relationship Id="rId2" Type="http://schemas.openxmlformats.org/officeDocument/2006/relationships/drawing" Target="../drawings/drawing8.xml"/><Relationship Id="rId29" Type="http://schemas.openxmlformats.org/officeDocument/2006/relationships/ctrlProp" Target="../ctrlProps/ctrlProp205.xml"/><Relationship Id="rId24" Type="http://schemas.openxmlformats.org/officeDocument/2006/relationships/ctrlProp" Target="../ctrlProps/ctrlProp200.xml"/><Relationship Id="rId40" Type="http://schemas.openxmlformats.org/officeDocument/2006/relationships/ctrlProp" Target="../ctrlProps/ctrlProp216.xml"/><Relationship Id="rId45" Type="http://schemas.openxmlformats.org/officeDocument/2006/relationships/ctrlProp" Target="../ctrlProps/ctrlProp221.xml"/><Relationship Id="rId66" Type="http://schemas.openxmlformats.org/officeDocument/2006/relationships/ctrlProp" Target="../ctrlProps/ctrlProp242.xml"/><Relationship Id="rId87" Type="http://schemas.openxmlformats.org/officeDocument/2006/relationships/ctrlProp" Target="../ctrlProps/ctrlProp263.xml"/><Relationship Id="rId110" Type="http://schemas.openxmlformats.org/officeDocument/2006/relationships/ctrlProp" Target="../ctrlProps/ctrlProp286.xml"/><Relationship Id="rId115" Type="http://schemas.openxmlformats.org/officeDocument/2006/relationships/ctrlProp" Target="../ctrlProps/ctrlProp291.xml"/><Relationship Id="rId131" Type="http://schemas.openxmlformats.org/officeDocument/2006/relationships/ctrlProp" Target="../ctrlProps/ctrlProp307.xml"/><Relationship Id="rId136" Type="http://schemas.openxmlformats.org/officeDocument/2006/relationships/ctrlProp" Target="../ctrlProps/ctrlProp312.xml"/><Relationship Id="rId157" Type="http://schemas.openxmlformats.org/officeDocument/2006/relationships/ctrlProp" Target="../ctrlProps/ctrlProp333.xml"/><Relationship Id="rId61" Type="http://schemas.openxmlformats.org/officeDocument/2006/relationships/ctrlProp" Target="../ctrlProps/ctrlProp237.xml"/><Relationship Id="rId82" Type="http://schemas.openxmlformats.org/officeDocument/2006/relationships/ctrlProp" Target="../ctrlProps/ctrlProp258.xml"/><Relationship Id="rId152" Type="http://schemas.openxmlformats.org/officeDocument/2006/relationships/ctrlProp" Target="../ctrlProps/ctrlProp328.xml"/><Relationship Id="rId19" Type="http://schemas.openxmlformats.org/officeDocument/2006/relationships/ctrlProp" Target="../ctrlProps/ctrlProp195.xml"/><Relationship Id="rId14" Type="http://schemas.openxmlformats.org/officeDocument/2006/relationships/ctrlProp" Target="../ctrlProps/ctrlProp190.xml"/><Relationship Id="rId30" Type="http://schemas.openxmlformats.org/officeDocument/2006/relationships/ctrlProp" Target="../ctrlProps/ctrlProp206.xml"/><Relationship Id="rId35" Type="http://schemas.openxmlformats.org/officeDocument/2006/relationships/ctrlProp" Target="../ctrlProps/ctrlProp211.xml"/><Relationship Id="rId56" Type="http://schemas.openxmlformats.org/officeDocument/2006/relationships/ctrlProp" Target="../ctrlProps/ctrlProp232.xml"/><Relationship Id="rId77" Type="http://schemas.openxmlformats.org/officeDocument/2006/relationships/ctrlProp" Target="../ctrlProps/ctrlProp253.xml"/><Relationship Id="rId100" Type="http://schemas.openxmlformats.org/officeDocument/2006/relationships/ctrlProp" Target="../ctrlProps/ctrlProp276.xml"/><Relationship Id="rId105" Type="http://schemas.openxmlformats.org/officeDocument/2006/relationships/ctrlProp" Target="../ctrlProps/ctrlProp281.xml"/><Relationship Id="rId126" Type="http://schemas.openxmlformats.org/officeDocument/2006/relationships/ctrlProp" Target="../ctrlProps/ctrlProp302.xml"/><Relationship Id="rId147" Type="http://schemas.openxmlformats.org/officeDocument/2006/relationships/ctrlProp" Target="../ctrlProps/ctrlProp323.xml"/><Relationship Id="rId8" Type="http://schemas.openxmlformats.org/officeDocument/2006/relationships/ctrlProp" Target="../ctrlProps/ctrlProp184.xml"/><Relationship Id="rId51" Type="http://schemas.openxmlformats.org/officeDocument/2006/relationships/ctrlProp" Target="../ctrlProps/ctrlProp227.xml"/><Relationship Id="rId72" Type="http://schemas.openxmlformats.org/officeDocument/2006/relationships/ctrlProp" Target="../ctrlProps/ctrlProp248.xml"/><Relationship Id="rId93" Type="http://schemas.openxmlformats.org/officeDocument/2006/relationships/ctrlProp" Target="../ctrlProps/ctrlProp269.xml"/><Relationship Id="rId98" Type="http://schemas.openxmlformats.org/officeDocument/2006/relationships/ctrlProp" Target="../ctrlProps/ctrlProp274.xml"/><Relationship Id="rId121" Type="http://schemas.openxmlformats.org/officeDocument/2006/relationships/ctrlProp" Target="../ctrlProps/ctrlProp297.xml"/><Relationship Id="rId142" Type="http://schemas.openxmlformats.org/officeDocument/2006/relationships/ctrlProp" Target="../ctrlProps/ctrlProp318.xml"/><Relationship Id="rId163" Type="http://schemas.openxmlformats.org/officeDocument/2006/relationships/ctrlProp" Target="../ctrlProps/ctrlProp339.xml"/><Relationship Id="rId3" Type="http://schemas.openxmlformats.org/officeDocument/2006/relationships/vmlDrawing" Target="../drawings/vmlDrawing7.vml"/><Relationship Id="rId25" Type="http://schemas.openxmlformats.org/officeDocument/2006/relationships/ctrlProp" Target="../ctrlProps/ctrlProp201.xml"/><Relationship Id="rId46" Type="http://schemas.openxmlformats.org/officeDocument/2006/relationships/ctrlProp" Target="../ctrlProps/ctrlProp222.xml"/><Relationship Id="rId67" Type="http://schemas.openxmlformats.org/officeDocument/2006/relationships/ctrlProp" Target="../ctrlProps/ctrlProp243.xml"/><Relationship Id="rId116" Type="http://schemas.openxmlformats.org/officeDocument/2006/relationships/ctrlProp" Target="../ctrlProps/ctrlProp292.xml"/><Relationship Id="rId137" Type="http://schemas.openxmlformats.org/officeDocument/2006/relationships/ctrlProp" Target="../ctrlProps/ctrlProp313.xml"/><Relationship Id="rId158" Type="http://schemas.openxmlformats.org/officeDocument/2006/relationships/ctrlProp" Target="../ctrlProps/ctrlProp334.xml"/><Relationship Id="rId20" Type="http://schemas.openxmlformats.org/officeDocument/2006/relationships/ctrlProp" Target="../ctrlProps/ctrlProp196.xml"/><Relationship Id="rId41" Type="http://schemas.openxmlformats.org/officeDocument/2006/relationships/ctrlProp" Target="../ctrlProps/ctrlProp217.xml"/><Relationship Id="rId62" Type="http://schemas.openxmlformats.org/officeDocument/2006/relationships/ctrlProp" Target="../ctrlProps/ctrlProp238.xml"/><Relationship Id="rId83" Type="http://schemas.openxmlformats.org/officeDocument/2006/relationships/ctrlProp" Target="../ctrlProps/ctrlProp259.xml"/><Relationship Id="rId88" Type="http://schemas.openxmlformats.org/officeDocument/2006/relationships/ctrlProp" Target="../ctrlProps/ctrlProp264.xml"/><Relationship Id="rId111" Type="http://schemas.openxmlformats.org/officeDocument/2006/relationships/ctrlProp" Target="../ctrlProps/ctrlProp287.xml"/><Relationship Id="rId132" Type="http://schemas.openxmlformats.org/officeDocument/2006/relationships/ctrlProp" Target="../ctrlProps/ctrlProp308.xml"/><Relationship Id="rId153" Type="http://schemas.openxmlformats.org/officeDocument/2006/relationships/ctrlProp" Target="../ctrlProps/ctrlProp329.xml"/><Relationship Id="rId15" Type="http://schemas.openxmlformats.org/officeDocument/2006/relationships/ctrlProp" Target="../ctrlProps/ctrlProp191.xml"/><Relationship Id="rId36" Type="http://schemas.openxmlformats.org/officeDocument/2006/relationships/ctrlProp" Target="../ctrlProps/ctrlProp212.xml"/><Relationship Id="rId57" Type="http://schemas.openxmlformats.org/officeDocument/2006/relationships/ctrlProp" Target="../ctrlProps/ctrlProp233.xml"/><Relationship Id="rId106" Type="http://schemas.openxmlformats.org/officeDocument/2006/relationships/ctrlProp" Target="../ctrlProps/ctrlProp282.xml"/><Relationship Id="rId127" Type="http://schemas.openxmlformats.org/officeDocument/2006/relationships/ctrlProp" Target="../ctrlProps/ctrlProp303.xml"/><Relationship Id="rId10" Type="http://schemas.openxmlformats.org/officeDocument/2006/relationships/ctrlProp" Target="../ctrlProps/ctrlProp186.xml"/><Relationship Id="rId31" Type="http://schemas.openxmlformats.org/officeDocument/2006/relationships/ctrlProp" Target="../ctrlProps/ctrlProp207.xml"/><Relationship Id="rId52" Type="http://schemas.openxmlformats.org/officeDocument/2006/relationships/ctrlProp" Target="../ctrlProps/ctrlProp228.xml"/><Relationship Id="rId73" Type="http://schemas.openxmlformats.org/officeDocument/2006/relationships/ctrlProp" Target="../ctrlProps/ctrlProp249.xml"/><Relationship Id="rId78" Type="http://schemas.openxmlformats.org/officeDocument/2006/relationships/ctrlProp" Target="../ctrlProps/ctrlProp254.xml"/><Relationship Id="rId94" Type="http://schemas.openxmlformats.org/officeDocument/2006/relationships/ctrlProp" Target="../ctrlProps/ctrlProp270.xml"/><Relationship Id="rId99" Type="http://schemas.openxmlformats.org/officeDocument/2006/relationships/ctrlProp" Target="../ctrlProps/ctrlProp275.xml"/><Relationship Id="rId101" Type="http://schemas.openxmlformats.org/officeDocument/2006/relationships/ctrlProp" Target="../ctrlProps/ctrlProp277.xml"/><Relationship Id="rId122" Type="http://schemas.openxmlformats.org/officeDocument/2006/relationships/ctrlProp" Target="../ctrlProps/ctrlProp298.xml"/><Relationship Id="rId143" Type="http://schemas.openxmlformats.org/officeDocument/2006/relationships/ctrlProp" Target="../ctrlProps/ctrlProp319.xml"/><Relationship Id="rId148" Type="http://schemas.openxmlformats.org/officeDocument/2006/relationships/ctrlProp" Target="../ctrlProps/ctrlProp324.xml"/><Relationship Id="rId4" Type="http://schemas.openxmlformats.org/officeDocument/2006/relationships/ctrlProp" Target="../ctrlProps/ctrlProp180.xml"/><Relationship Id="rId9" Type="http://schemas.openxmlformats.org/officeDocument/2006/relationships/ctrlProp" Target="../ctrlProps/ctrlProp185.xml"/><Relationship Id="rId26" Type="http://schemas.openxmlformats.org/officeDocument/2006/relationships/ctrlProp" Target="../ctrlProps/ctrlProp202.xml"/><Relationship Id="rId47" Type="http://schemas.openxmlformats.org/officeDocument/2006/relationships/ctrlProp" Target="../ctrlProps/ctrlProp223.xml"/><Relationship Id="rId68" Type="http://schemas.openxmlformats.org/officeDocument/2006/relationships/ctrlProp" Target="../ctrlProps/ctrlProp244.xml"/><Relationship Id="rId89" Type="http://schemas.openxmlformats.org/officeDocument/2006/relationships/ctrlProp" Target="../ctrlProps/ctrlProp265.xml"/><Relationship Id="rId112" Type="http://schemas.openxmlformats.org/officeDocument/2006/relationships/ctrlProp" Target="../ctrlProps/ctrlProp288.xml"/><Relationship Id="rId133" Type="http://schemas.openxmlformats.org/officeDocument/2006/relationships/ctrlProp" Target="../ctrlProps/ctrlProp309.xml"/><Relationship Id="rId154" Type="http://schemas.openxmlformats.org/officeDocument/2006/relationships/ctrlProp" Target="../ctrlProps/ctrlProp330.xml"/><Relationship Id="rId16" Type="http://schemas.openxmlformats.org/officeDocument/2006/relationships/ctrlProp" Target="../ctrlProps/ctrlProp192.xml"/><Relationship Id="rId37" Type="http://schemas.openxmlformats.org/officeDocument/2006/relationships/ctrlProp" Target="../ctrlProps/ctrlProp213.xml"/><Relationship Id="rId58" Type="http://schemas.openxmlformats.org/officeDocument/2006/relationships/ctrlProp" Target="../ctrlProps/ctrlProp234.xml"/><Relationship Id="rId79" Type="http://schemas.openxmlformats.org/officeDocument/2006/relationships/ctrlProp" Target="../ctrlProps/ctrlProp255.xml"/><Relationship Id="rId102" Type="http://schemas.openxmlformats.org/officeDocument/2006/relationships/ctrlProp" Target="../ctrlProps/ctrlProp278.xml"/><Relationship Id="rId123" Type="http://schemas.openxmlformats.org/officeDocument/2006/relationships/ctrlProp" Target="../ctrlProps/ctrlProp299.xml"/><Relationship Id="rId144" Type="http://schemas.openxmlformats.org/officeDocument/2006/relationships/ctrlProp" Target="../ctrlProps/ctrlProp320.xml"/><Relationship Id="rId90" Type="http://schemas.openxmlformats.org/officeDocument/2006/relationships/ctrlProp" Target="../ctrlProps/ctrlProp266.xml"/><Relationship Id="rId27" Type="http://schemas.openxmlformats.org/officeDocument/2006/relationships/ctrlProp" Target="../ctrlProps/ctrlProp203.xml"/><Relationship Id="rId48" Type="http://schemas.openxmlformats.org/officeDocument/2006/relationships/ctrlProp" Target="../ctrlProps/ctrlProp224.xml"/><Relationship Id="rId69" Type="http://schemas.openxmlformats.org/officeDocument/2006/relationships/ctrlProp" Target="../ctrlProps/ctrlProp245.xml"/><Relationship Id="rId113" Type="http://schemas.openxmlformats.org/officeDocument/2006/relationships/ctrlProp" Target="../ctrlProps/ctrlProp289.xml"/><Relationship Id="rId134" Type="http://schemas.openxmlformats.org/officeDocument/2006/relationships/ctrlProp" Target="../ctrlProps/ctrlProp310.xml"/><Relationship Id="rId80" Type="http://schemas.openxmlformats.org/officeDocument/2006/relationships/ctrlProp" Target="../ctrlProps/ctrlProp256.xml"/><Relationship Id="rId155" Type="http://schemas.openxmlformats.org/officeDocument/2006/relationships/ctrlProp" Target="../ctrlProps/ctrlProp33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33.xml"/><Relationship Id="rId21" Type="http://schemas.openxmlformats.org/officeDocument/2006/relationships/ctrlProp" Target="../ctrlProps/ctrlProp37.xml"/><Relationship Id="rId42" Type="http://schemas.openxmlformats.org/officeDocument/2006/relationships/ctrlProp" Target="../ctrlProps/ctrlProp58.xml"/><Relationship Id="rId63" Type="http://schemas.openxmlformats.org/officeDocument/2006/relationships/ctrlProp" Target="../ctrlProps/ctrlProp79.xml"/><Relationship Id="rId84" Type="http://schemas.openxmlformats.org/officeDocument/2006/relationships/ctrlProp" Target="../ctrlProps/ctrlProp100.xml"/><Relationship Id="rId138" Type="http://schemas.openxmlformats.org/officeDocument/2006/relationships/ctrlProp" Target="../ctrlProps/ctrlProp154.xml"/><Relationship Id="rId159" Type="http://schemas.openxmlformats.org/officeDocument/2006/relationships/ctrlProp" Target="../ctrlProps/ctrlProp175.xml"/><Relationship Id="rId107" Type="http://schemas.openxmlformats.org/officeDocument/2006/relationships/ctrlProp" Target="../ctrlProps/ctrlProp123.xml"/><Relationship Id="rId11" Type="http://schemas.openxmlformats.org/officeDocument/2006/relationships/ctrlProp" Target="../ctrlProps/ctrlProp27.xml"/><Relationship Id="rId32" Type="http://schemas.openxmlformats.org/officeDocument/2006/relationships/ctrlProp" Target="../ctrlProps/ctrlProp48.xml"/><Relationship Id="rId53" Type="http://schemas.openxmlformats.org/officeDocument/2006/relationships/ctrlProp" Target="../ctrlProps/ctrlProp69.xml"/><Relationship Id="rId74" Type="http://schemas.openxmlformats.org/officeDocument/2006/relationships/ctrlProp" Target="../ctrlProps/ctrlProp90.xml"/><Relationship Id="rId128" Type="http://schemas.openxmlformats.org/officeDocument/2006/relationships/ctrlProp" Target="../ctrlProps/ctrlProp144.xml"/><Relationship Id="rId149" Type="http://schemas.openxmlformats.org/officeDocument/2006/relationships/ctrlProp" Target="../ctrlProps/ctrlProp165.xml"/><Relationship Id="rId5" Type="http://schemas.openxmlformats.org/officeDocument/2006/relationships/ctrlProp" Target="../ctrlProps/ctrlProp21.xml"/><Relationship Id="rId95" Type="http://schemas.openxmlformats.org/officeDocument/2006/relationships/ctrlProp" Target="../ctrlProps/ctrlProp111.xml"/><Relationship Id="rId160" Type="http://schemas.openxmlformats.org/officeDocument/2006/relationships/ctrlProp" Target="../ctrlProps/ctrlProp176.xml"/><Relationship Id="rId22" Type="http://schemas.openxmlformats.org/officeDocument/2006/relationships/ctrlProp" Target="../ctrlProps/ctrlProp38.xml"/><Relationship Id="rId43" Type="http://schemas.openxmlformats.org/officeDocument/2006/relationships/ctrlProp" Target="../ctrlProps/ctrlProp59.xml"/><Relationship Id="rId64" Type="http://schemas.openxmlformats.org/officeDocument/2006/relationships/ctrlProp" Target="../ctrlProps/ctrlProp80.xml"/><Relationship Id="rId118" Type="http://schemas.openxmlformats.org/officeDocument/2006/relationships/ctrlProp" Target="../ctrlProps/ctrlProp134.xml"/><Relationship Id="rId139" Type="http://schemas.openxmlformats.org/officeDocument/2006/relationships/ctrlProp" Target="../ctrlProps/ctrlProp155.xml"/><Relationship Id="rId85" Type="http://schemas.openxmlformats.org/officeDocument/2006/relationships/ctrlProp" Target="../ctrlProps/ctrlProp101.xml"/><Relationship Id="rId150" Type="http://schemas.openxmlformats.org/officeDocument/2006/relationships/ctrlProp" Target="../ctrlProps/ctrlProp166.xml"/><Relationship Id="rId12" Type="http://schemas.openxmlformats.org/officeDocument/2006/relationships/ctrlProp" Target="../ctrlProps/ctrlProp28.xml"/><Relationship Id="rId17" Type="http://schemas.openxmlformats.org/officeDocument/2006/relationships/ctrlProp" Target="../ctrlProps/ctrlProp33.xml"/><Relationship Id="rId33" Type="http://schemas.openxmlformats.org/officeDocument/2006/relationships/ctrlProp" Target="../ctrlProps/ctrlProp49.xml"/><Relationship Id="rId38" Type="http://schemas.openxmlformats.org/officeDocument/2006/relationships/ctrlProp" Target="../ctrlProps/ctrlProp54.xml"/><Relationship Id="rId59" Type="http://schemas.openxmlformats.org/officeDocument/2006/relationships/ctrlProp" Target="../ctrlProps/ctrlProp75.xml"/><Relationship Id="rId103" Type="http://schemas.openxmlformats.org/officeDocument/2006/relationships/ctrlProp" Target="../ctrlProps/ctrlProp119.xml"/><Relationship Id="rId108" Type="http://schemas.openxmlformats.org/officeDocument/2006/relationships/ctrlProp" Target="../ctrlProps/ctrlProp124.xml"/><Relationship Id="rId124" Type="http://schemas.openxmlformats.org/officeDocument/2006/relationships/ctrlProp" Target="../ctrlProps/ctrlProp140.xml"/><Relationship Id="rId129" Type="http://schemas.openxmlformats.org/officeDocument/2006/relationships/ctrlProp" Target="../ctrlProps/ctrlProp145.xml"/><Relationship Id="rId54" Type="http://schemas.openxmlformats.org/officeDocument/2006/relationships/ctrlProp" Target="../ctrlProps/ctrlProp70.xml"/><Relationship Id="rId70" Type="http://schemas.openxmlformats.org/officeDocument/2006/relationships/ctrlProp" Target="../ctrlProps/ctrlProp86.xml"/><Relationship Id="rId75" Type="http://schemas.openxmlformats.org/officeDocument/2006/relationships/ctrlProp" Target="../ctrlProps/ctrlProp91.xml"/><Relationship Id="rId91" Type="http://schemas.openxmlformats.org/officeDocument/2006/relationships/ctrlProp" Target="../ctrlProps/ctrlProp107.xml"/><Relationship Id="rId96" Type="http://schemas.openxmlformats.org/officeDocument/2006/relationships/ctrlProp" Target="../ctrlProps/ctrlProp112.xml"/><Relationship Id="rId140" Type="http://schemas.openxmlformats.org/officeDocument/2006/relationships/ctrlProp" Target="../ctrlProps/ctrlProp156.xml"/><Relationship Id="rId145" Type="http://schemas.openxmlformats.org/officeDocument/2006/relationships/ctrlProp" Target="../ctrlProps/ctrlProp161.xml"/><Relationship Id="rId161" Type="http://schemas.openxmlformats.org/officeDocument/2006/relationships/ctrlProp" Target="../ctrlProps/ctrlProp177.xml"/><Relationship Id="rId1" Type="http://schemas.openxmlformats.org/officeDocument/2006/relationships/printerSettings" Target="../printerSettings/printerSettings9.bin"/><Relationship Id="rId6" Type="http://schemas.openxmlformats.org/officeDocument/2006/relationships/ctrlProp" Target="../ctrlProps/ctrlProp22.xml"/><Relationship Id="rId23" Type="http://schemas.openxmlformats.org/officeDocument/2006/relationships/ctrlProp" Target="../ctrlProps/ctrlProp39.xml"/><Relationship Id="rId28" Type="http://schemas.openxmlformats.org/officeDocument/2006/relationships/ctrlProp" Target="../ctrlProps/ctrlProp44.xml"/><Relationship Id="rId49" Type="http://schemas.openxmlformats.org/officeDocument/2006/relationships/ctrlProp" Target="../ctrlProps/ctrlProp65.xml"/><Relationship Id="rId114" Type="http://schemas.openxmlformats.org/officeDocument/2006/relationships/ctrlProp" Target="../ctrlProps/ctrlProp130.xml"/><Relationship Id="rId119" Type="http://schemas.openxmlformats.org/officeDocument/2006/relationships/ctrlProp" Target="../ctrlProps/ctrlProp135.xml"/><Relationship Id="rId44" Type="http://schemas.openxmlformats.org/officeDocument/2006/relationships/ctrlProp" Target="../ctrlProps/ctrlProp60.xml"/><Relationship Id="rId60" Type="http://schemas.openxmlformats.org/officeDocument/2006/relationships/ctrlProp" Target="../ctrlProps/ctrlProp76.xml"/><Relationship Id="rId65" Type="http://schemas.openxmlformats.org/officeDocument/2006/relationships/ctrlProp" Target="../ctrlProps/ctrlProp81.xml"/><Relationship Id="rId81" Type="http://schemas.openxmlformats.org/officeDocument/2006/relationships/ctrlProp" Target="../ctrlProps/ctrlProp97.xml"/><Relationship Id="rId86" Type="http://schemas.openxmlformats.org/officeDocument/2006/relationships/ctrlProp" Target="../ctrlProps/ctrlProp102.xml"/><Relationship Id="rId130" Type="http://schemas.openxmlformats.org/officeDocument/2006/relationships/ctrlProp" Target="../ctrlProps/ctrlProp146.xml"/><Relationship Id="rId135" Type="http://schemas.openxmlformats.org/officeDocument/2006/relationships/ctrlProp" Target="../ctrlProps/ctrlProp151.xml"/><Relationship Id="rId151" Type="http://schemas.openxmlformats.org/officeDocument/2006/relationships/ctrlProp" Target="../ctrlProps/ctrlProp167.xml"/><Relationship Id="rId156" Type="http://schemas.openxmlformats.org/officeDocument/2006/relationships/ctrlProp" Target="../ctrlProps/ctrlProp172.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109" Type="http://schemas.openxmlformats.org/officeDocument/2006/relationships/ctrlProp" Target="../ctrlProps/ctrlProp12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104" Type="http://schemas.openxmlformats.org/officeDocument/2006/relationships/ctrlProp" Target="../ctrlProps/ctrlProp120.xml"/><Relationship Id="rId120" Type="http://schemas.openxmlformats.org/officeDocument/2006/relationships/ctrlProp" Target="../ctrlProps/ctrlProp136.xml"/><Relationship Id="rId125" Type="http://schemas.openxmlformats.org/officeDocument/2006/relationships/ctrlProp" Target="../ctrlProps/ctrlProp141.xml"/><Relationship Id="rId141" Type="http://schemas.openxmlformats.org/officeDocument/2006/relationships/ctrlProp" Target="../ctrlProps/ctrlProp157.xml"/><Relationship Id="rId146" Type="http://schemas.openxmlformats.org/officeDocument/2006/relationships/ctrlProp" Target="../ctrlProps/ctrlProp162.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162" Type="http://schemas.openxmlformats.org/officeDocument/2006/relationships/ctrlProp" Target="../ctrlProps/ctrlProp178.xml"/><Relationship Id="rId2" Type="http://schemas.openxmlformats.org/officeDocument/2006/relationships/drawing" Target="../drawings/drawing7.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110" Type="http://schemas.openxmlformats.org/officeDocument/2006/relationships/ctrlProp" Target="../ctrlProps/ctrlProp126.xml"/><Relationship Id="rId115" Type="http://schemas.openxmlformats.org/officeDocument/2006/relationships/ctrlProp" Target="../ctrlProps/ctrlProp131.xml"/><Relationship Id="rId131" Type="http://schemas.openxmlformats.org/officeDocument/2006/relationships/ctrlProp" Target="../ctrlProps/ctrlProp147.xml"/><Relationship Id="rId136" Type="http://schemas.openxmlformats.org/officeDocument/2006/relationships/ctrlProp" Target="../ctrlProps/ctrlProp152.xml"/><Relationship Id="rId157" Type="http://schemas.openxmlformats.org/officeDocument/2006/relationships/ctrlProp" Target="../ctrlProps/ctrlProp173.xml"/><Relationship Id="rId61" Type="http://schemas.openxmlformats.org/officeDocument/2006/relationships/ctrlProp" Target="../ctrlProps/ctrlProp77.xml"/><Relationship Id="rId82" Type="http://schemas.openxmlformats.org/officeDocument/2006/relationships/ctrlProp" Target="../ctrlProps/ctrlProp98.xml"/><Relationship Id="rId152" Type="http://schemas.openxmlformats.org/officeDocument/2006/relationships/ctrlProp" Target="../ctrlProps/ctrlProp168.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105" Type="http://schemas.openxmlformats.org/officeDocument/2006/relationships/ctrlProp" Target="../ctrlProps/ctrlProp121.xml"/><Relationship Id="rId126" Type="http://schemas.openxmlformats.org/officeDocument/2006/relationships/ctrlProp" Target="../ctrlProps/ctrlProp142.xml"/><Relationship Id="rId147" Type="http://schemas.openxmlformats.org/officeDocument/2006/relationships/ctrlProp" Target="../ctrlProps/ctrlProp163.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121" Type="http://schemas.openxmlformats.org/officeDocument/2006/relationships/ctrlProp" Target="../ctrlProps/ctrlProp137.xml"/><Relationship Id="rId142" Type="http://schemas.openxmlformats.org/officeDocument/2006/relationships/ctrlProp" Target="../ctrlProps/ctrlProp158.xml"/><Relationship Id="rId163" Type="http://schemas.openxmlformats.org/officeDocument/2006/relationships/ctrlProp" Target="../ctrlProps/ctrlProp179.xml"/><Relationship Id="rId3" Type="http://schemas.openxmlformats.org/officeDocument/2006/relationships/vmlDrawing" Target="../drawings/vmlDrawing6.vml"/><Relationship Id="rId25" Type="http://schemas.openxmlformats.org/officeDocument/2006/relationships/ctrlProp" Target="../ctrlProps/ctrlProp41.xml"/><Relationship Id="rId46" Type="http://schemas.openxmlformats.org/officeDocument/2006/relationships/ctrlProp" Target="../ctrlProps/ctrlProp62.xml"/><Relationship Id="rId67" Type="http://schemas.openxmlformats.org/officeDocument/2006/relationships/ctrlProp" Target="../ctrlProps/ctrlProp83.xml"/><Relationship Id="rId116" Type="http://schemas.openxmlformats.org/officeDocument/2006/relationships/ctrlProp" Target="../ctrlProps/ctrlProp132.xml"/><Relationship Id="rId137" Type="http://schemas.openxmlformats.org/officeDocument/2006/relationships/ctrlProp" Target="../ctrlProps/ctrlProp153.xml"/><Relationship Id="rId158" Type="http://schemas.openxmlformats.org/officeDocument/2006/relationships/ctrlProp" Target="../ctrlProps/ctrlProp174.xml"/><Relationship Id="rId20" Type="http://schemas.openxmlformats.org/officeDocument/2006/relationships/ctrlProp" Target="../ctrlProps/ctrlProp36.xml"/><Relationship Id="rId41" Type="http://schemas.openxmlformats.org/officeDocument/2006/relationships/ctrlProp" Target="../ctrlProps/ctrlProp57.xml"/><Relationship Id="rId62" Type="http://schemas.openxmlformats.org/officeDocument/2006/relationships/ctrlProp" Target="../ctrlProps/ctrlProp78.xml"/><Relationship Id="rId83" Type="http://schemas.openxmlformats.org/officeDocument/2006/relationships/ctrlProp" Target="../ctrlProps/ctrlProp99.xml"/><Relationship Id="rId88" Type="http://schemas.openxmlformats.org/officeDocument/2006/relationships/ctrlProp" Target="../ctrlProps/ctrlProp104.xml"/><Relationship Id="rId111" Type="http://schemas.openxmlformats.org/officeDocument/2006/relationships/ctrlProp" Target="../ctrlProps/ctrlProp127.xml"/><Relationship Id="rId132" Type="http://schemas.openxmlformats.org/officeDocument/2006/relationships/ctrlProp" Target="../ctrlProps/ctrlProp148.xml"/><Relationship Id="rId153" Type="http://schemas.openxmlformats.org/officeDocument/2006/relationships/ctrlProp" Target="../ctrlProps/ctrlProp169.xml"/><Relationship Id="rId15" Type="http://schemas.openxmlformats.org/officeDocument/2006/relationships/ctrlProp" Target="../ctrlProps/ctrlProp31.xml"/><Relationship Id="rId36" Type="http://schemas.openxmlformats.org/officeDocument/2006/relationships/ctrlProp" Target="../ctrlProps/ctrlProp52.xml"/><Relationship Id="rId57" Type="http://schemas.openxmlformats.org/officeDocument/2006/relationships/ctrlProp" Target="../ctrlProps/ctrlProp73.xml"/><Relationship Id="rId106" Type="http://schemas.openxmlformats.org/officeDocument/2006/relationships/ctrlProp" Target="../ctrlProps/ctrlProp122.xml"/><Relationship Id="rId127" Type="http://schemas.openxmlformats.org/officeDocument/2006/relationships/ctrlProp" Target="../ctrlProps/ctrlProp143.xml"/><Relationship Id="rId10" Type="http://schemas.openxmlformats.org/officeDocument/2006/relationships/ctrlProp" Target="../ctrlProps/ctrlProp26.xml"/><Relationship Id="rId31" Type="http://schemas.openxmlformats.org/officeDocument/2006/relationships/ctrlProp" Target="../ctrlProps/ctrlProp47.xml"/><Relationship Id="rId52" Type="http://schemas.openxmlformats.org/officeDocument/2006/relationships/ctrlProp" Target="../ctrlProps/ctrlProp68.xml"/><Relationship Id="rId73" Type="http://schemas.openxmlformats.org/officeDocument/2006/relationships/ctrlProp" Target="../ctrlProps/ctrlProp89.xml"/><Relationship Id="rId78" Type="http://schemas.openxmlformats.org/officeDocument/2006/relationships/ctrlProp" Target="../ctrlProps/ctrlProp94.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122" Type="http://schemas.openxmlformats.org/officeDocument/2006/relationships/ctrlProp" Target="../ctrlProps/ctrlProp138.xml"/><Relationship Id="rId143" Type="http://schemas.openxmlformats.org/officeDocument/2006/relationships/ctrlProp" Target="../ctrlProps/ctrlProp159.xml"/><Relationship Id="rId148" Type="http://schemas.openxmlformats.org/officeDocument/2006/relationships/ctrlProp" Target="../ctrlProps/ctrlProp164.xml"/><Relationship Id="rId4" Type="http://schemas.openxmlformats.org/officeDocument/2006/relationships/ctrlProp" Target="../ctrlProps/ctrlProp20.xml"/><Relationship Id="rId9" Type="http://schemas.openxmlformats.org/officeDocument/2006/relationships/ctrlProp" Target="../ctrlProps/ctrlProp25.xml"/><Relationship Id="rId26" Type="http://schemas.openxmlformats.org/officeDocument/2006/relationships/ctrlProp" Target="../ctrlProps/ctrlProp42.xml"/><Relationship Id="rId47" Type="http://schemas.openxmlformats.org/officeDocument/2006/relationships/ctrlProp" Target="../ctrlProps/ctrlProp63.xml"/><Relationship Id="rId68" Type="http://schemas.openxmlformats.org/officeDocument/2006/relationships/ctrlProp" Target="../ctrlProps/ctrlProp84.xml"/><Relationship Id="rId89" Type="http://schemas.openxmlformats.org/officeDocument/2006/relationships/ctrlProp" Target="../ctrlProps/ctrlProp105.xml"/><Relationship Id="rId112" Type="http://schemas.openxmlformats.org/officeDocument/2006/relationships/ctrlProp" Target="../ctrlProps/ctrlProp128.xml"/><Relationship Id="rId133" Type="http://schemas.openxmlformats.org/officeDocument/2006/relationships/ctrlProp" Target="../ctrlProps/ctrlProp149.xml"/><Relationship Id="rId154" Type="http://schemas.openxmlformats.org/officeDocument/2006/relationships/ctrlProp" Target="../ctrlProps/ctrlProp170.xml"/><Relationship Id="rId16" Type="http://schemas.openxmlformats.org/officeDocument/2006/relationships/ctrlProp" Target="../ctrlProps/ctrlProp32.xml"/><Relationship Id="rId37" Type="http://schemas.openxmlformats.org/officeDocument/2006/relationships/ctrlProp" Target="../ctrlProps/ctrlProp53.xml"/><Relationship Id="rId58" Type="http://schemas.openxmlformats.org/officeDocument/2006/relationships/ctrlProp" Target="../ctrlProps/ctrlProp74.xml"/><Relationship Id="rId79" Type="http://schemas.openxmlformats.org/officeDocument/2006/relationships/ctrlProp" Target="../ctrlProps/ctrlProp95.xml"/><Relationship Id="rId102" Type="http://schemas.openxmlformats.org/officeDocument/2006/relationships/ctrlProp" Target="../ctrlProps/ctrlProp118.xml"/><Relationship Id="rId123" Type="http://schemas.openxmlformats.org/officeDocument/2006/relationships/ctrlProp" Target="../ctrlProps/ctrlProp139.xml"/><Relationship Id="rId144" Type="http://schemas.openxmlformats.org/officeDocument/2006/relationships/ctrlProp" Target="../ctrlProps/ctrlProp160.xml"/><Relationship Id="rId90" Type="http://schemas.openxmlformats.org/officeDocument/2006/relationships/ctrlProp" Target="../ctrlProps/ctrlProp106.xml"/><Relationship Id="rId27" Type="http://schemas.openxmlformats.org/officeDocument/2006/relationships/ctrlProp" Target="../ctrlProps/ctrlProp43.xml"/><Relationship Id="rId48" Type="http://schemas.openxmlformats.org/officeDocument/2006/relationships/ctrlProp" Target="../ctrlProps/ctrlProp64.xml"/><Relationship Id="rId69" Type="http://schemas.openxmlformats.org/officeDocument/2006/relationships/ctrlProp" Target="../ctrlProps/ctrlProp85.xml"/><Relationship Id="rId113" Type="http://schemas.openxmlformats.org/officeDocument/2006/relationships/ctrlProp" Target="../ctrlProps/ctrlProp129.xml"/><Relationship Id="rId134" Type="http://schemas.openxmlformats.org/officeDocument/2006/relationships/ctrlProp" Target="../ctrlProps/ctrlProp150.xml"/><Relationship Id="rId80" Type="http://schemas.openxmlformats.org/officeDocument/2006/relationships/ctrlProp" Target="../ctrlProps/ctrlProp96.xml"/><Relationship Id="rId155" Type="http://schemas.openxmlformats.org/officeDocument/2006/relationships/ctrlProp" Target="../ctrlProps/ctrlProp1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theme="5" tint="0.79998168889431442"/>
  </sheetPr>
  <dimension ref="A1:CW56"/>
  <sheetViews>
    <sheetView showGridLines="0" showZeros="0" tabSelected="1" zoomScaleNormal="100" workbookViewId="0"/>
  </sheetViews>
  <sheetFormatPr defaultColWidth="8.125" defaultRowHeight="12"/>
  <cols>
    <col min="1" max="29" width="2.75" style="664" customWidth="1"/>
    <col min="30" max="32" width="8.125" style="935" customWidth="1"/>
    <col min="33" max="47" width="8.125" style="664" customWidth="1"/>
    <col min="48" max="16384" width="8.125" style="664"/>
  </cols>
  <sheetData>
    <row r="1" spans="1:32" s="648" customFormat="1" ht="12" customHeight="1">
      <c r="AD1" s="942"/>
      <c r="AE1" s="942"/>
      <c r="AF1" s="942"/>
    </row>
    <row r="2" spans="1:32" s="648" customFormat="1" ht="24" customHeight="1">
      <c r="A2" s="1101" t="s">
        <v>63</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942"/>
      <c r="AE2" s="942"/>
      <c r="AF2" s="942"/>
    </row>
    <row r="3" spans="1:32" s="648" customFormat="1" ht="15" customHeight="1" thickBot="1">
      <c r="A3" s="649" t="s">
        <v>64</v>
      </c>
      <c r="AC3" s="793" t="s">
        <v>2540</v>
      </c>
      <c r="AD3" s="942"/>
      <c r="AE3" s="942"/>
      <c r="AF3" s="942"/>
    </row>
    <row r="4" spans="1:32" s="649" customFormat="1" ht="15" customHeight="1">
      <c r="B4" s="1102" t="s">
        <v>65</v>
      </c>
      <c r="C4" s="1103"/>
      <c r="D4" s="1103"/>
      <c r="E4" s="1103"/>
      <c r="F4" s="1103"/>
      <c r="G4" s="1103"/>
      <c r="H4" s="1104"/>
      <c r="I4" s="1105"/>
      <c r="J4" s="1105"/>
      <c r="K4" s="1105"/>
      <c r="L4" s="1105"/>
      <c r="M4" s="1105"/>
      <c r="N4" s="1105"/>
      <c r="O4" s="1105"/>
      <c r="P4" s="1105"/>
      <c r="Q4" s="1105"/>
      <c r="R4" s="1105"/>
      <c r="S4" s="1105"/>
      <c r="T4" s="1105"/>
      <c r="U4" s="1105"/>
      <c r="V4" s="1105"/>
      <c r="W4" s="1105"/>
      <c r="X4" s="1105"/>
      <c r="Y4" s="1105"/>
      <c r="Z4" s="1105"/>
      <c r="AA4" s="1105"/>
      <c r="AB4" s="1105"/>
      <c r="AC4" s="1106"/>
      <c r="AD4" s="943"/>
      <c r="AE4" s="943"/>
      <c r="AF4" s="943"/>
    </row>
    <row r="5" spans="1:32" s="649" customFormat="1" ht="15" customHeight="1">
      <c r="B5" s="1107" t="s">
        <v>66</v>
      </c>
      <c r="C5" s="1108"/>
      <c r="D5" s="1108"/>
      <c r="E5" s="1108"/>
      <c r="F5" s="1108"/>
      <c r="G5" s="1108"/>
      <c r="H5" s="1109"/>
      <c r="I5" s="1110"/>
      <c r="J5" s="1110"/>
      <c r="K5" s="1110"/>
      <c r="L5" s="1110"/>
      <c r="M5" s="1110"/>
      <c r="N5" s="1110"/>
      <c r="O5" s="1110"/>
      <c r="P5" s="1110"/>
      <c r="Q5" s="1110"/>
      <c r="R5" s="1110"/>
      <c r="S5" s="1110"/>
      <c r="T5" s="1110"/>
      <c r="U5" s="1110"/>
      <c r="V5" s="1110"/>
      <c r="W5" s="1110"/>
      <c r="X5" s="1110"/>
      <c r="Y5" s="1110"/>
      <c r="Z5" s="1110"/>
      <c r="AA5" s="1110"/>
      <c r="AB5" s="1110"/>
      <c r="AC5" s="1111"/>
      <c r="AD5" s="943"/>
      <c r="AE5" s="943"/>
      <c r="AF5" s="943"/>
    </row>
    <row r="6" spans="1:32" s="649" customFormat="1" ht="15" customHeight="1">
      <c r="B6" s="1117" t="s">
        <v>67</v>
      </c>
      <c r="C6" s="1118"/>
      <c r="D6" s="1118"/>
      <c r="E6" s="1118"/>
      <c r="F6" s="1118"/>
      <c r="G6" s="1119"/>
      <c r="H6" s="1127"/>
      <c r="I6" s="1128"/>
      <c r="J6" s="1128"/>
      <c r="K6" s="1128"/>
      <c r="L6" s="1128"/>
      <c r="M6" s="1128"/>
      <c r="N6" s="1128"/>
      <c r="O6" s="1128"/>
      <c r="P6" s="1128"/>
      <c r="Q6" s="1128"/>
      <c r="R6" s="1128"/>
      <c r="S6" s="1128"/>
      <c r="T6" s="1128"/>
      <c r="U6" s="1128"/>
      <c r="V6" s="1128"/>
      <c r="W6" s="1128"/>
      <c r="X6" s="1128"/>
      <c r="Y6" s="1128"/>
      <c r="Z6" s="1128"/>
      <c r="AA6" s="1128"/>
      <c r="AB6" s="1128"/>
      <c r="AC6" s="1129"/>
      <c r="AD6" s="943"/>
      <c r="AE6" s="943"/>
      <c r="AF6" s="943"/>
    </row>
    <row r="7" spans="1:32" s="649" customFormat="1" ht="15" customHeight="1">
      <c r="B7" s="1120"/>
      <c r="C7" s="1121"/>
      <c r="D7" s="1121"/>
      <c r="E7" s="1121"/>
      <c r="F7" s="1121"/>
      <c r="G7" s="1122"/>
      <c r="H7" s="1115"/>
      <c r="I7" s="1079"/>
      <c r="J7" s="1079"/>
      <c r="K7" s="1079"/>
      <c r="L7" s="1079"/>
      <c r="M7" s="1079"/>
      <c r="N7" s="1079"/>
      <c r="O7" s="1079"/>
      <c r="P7" s="1079"/>
      <c r="Q7" s="1079"/>
      <c r="R7" s="1079"/>
      <c r="S7" s="1079"/>
      <c r="T7" s="1079"/>
      <c r="U7" s="1079"/>
      <c r="V7" s="1079"/>
      <c r="W7" s="1079"/>
      <c r="X7" s="1079"/>
      <c r="Y7" s="1079"/>
      <c r="Z7" s="1079"/>
      <c r="AA7" s="1079"/>
      <c r="AB7" s="1079"/>
      <c r="AC7" s="1080"/>
      <c r="AD7" s="943"/>
      <c r="AE7" s="943"/>
      <c r="AF7" s="943"/>
    </row>
    <row r="8" spans="1:32" s="649" customFormat="1" ht="15" customHeight="1" thickBot="1">
      <c r="B8" s="1123"/>
      <c r="C8" s="1124"/>
      <c r="D8" s="1124"/>
      <c r="E8" s="1124"/>
      <c r="F8" s="1124"/>
      <c r="G8" s="1125"/>
      <c r="H8" s="1116"/>
      <c r="I8" s="1093"/>
      <c r="J8" s="1093"/>
      <c r="K8" s="1093"/>
      <c r="L8" s="1093"/>
      <c r="M8" s="1093"/>
      <c r="N8" s="1093"/>
      <c r="O8" s="1093"/>
      <c r="P8" s="1093"/>
      <c r="Q8" s="1093"/>
      <c r="R8" s="1093"/>
      <c r="S8" s="1093"/>
      <c r="T8" s="1093"/>
      <c r="U8" s="1093"/>
      <c r="V8" s="1093"/>
      <c r="W8" s="1093"/>
      <c r="X8" s="1093"/>
      <c r="Y8" s="1093"/>
      <c r="Z8" s="1093"/>
      <c r="AA8" s="1093"/>
      <c r="AB8" s="1093"/>
      <c r="AC8" s="1094"/>
      <c r="AD8" s="943"/>
      <c r="AE8" s="943"/>
      <c r="AF8" s="943"/>
    </row>
    <row r="9" spans="1:32" s="648" customFormat="1" ht="7.15" customHeight="1">
      <c r="AD9" s="942"/>
      <c r="AE9" s="942"/>
      <c r="AF9" s="942"/>
    </row>
    <row r="10" spans="1:32" s="648" customFormat="1" ht="15" customHeight="1" thickBot="1">
      <c r="A10" s="649" t="s">
        <v>68</v>
      </c>
      <c r="AD10" s="942"/>
      <c r="AE10" s="942"/>
      <c r="AF10" s="942"/>
    </row>
    <row r="11" spans="1:32" s="649" customFormat="1" ht="15" customHeight="1">
      <c r="B11" s="1015" t="s">
        <v>73</v>
      </c>
      <c r="C11" s="1016" t="s">
        <v>69</v>
      </c>
      <c r="D11" s="1017"/>
      <c r="E11" s="1017"/>
      <c r="F11" s="1017"/>
      <c r="G11" s="1017"/>
      <c r="H11" s="1018" t="s">
        <v>764</v>
      </c>
      <c r="I11" s="1019" t="s">
        <v>1257</v>
      </c>
      <c r="J11" s="1018"/>
      <c r="K11" s="1018"/>
      <c r="L11" s="1018"/>
      <c r="M11" s="1018"/>
      <c r="N11" s="1018"/>
      <c r="O11" s="1018"/>
      <c r="P11" s="1020" t="s">
        <v>73</v>
      </c>
      <c r="Q11" s="1021" t="s">
        <v>75</v>
      </c>
      <c r="R11" s="1020" t="s">
        <v>73</v>
      </c>
      <c r="S11" s="1021" t="s">
        <v>76</v>
      </c>
      <c r="T11" s="1018" t="s">
        <v>4</v>
      </c>
      <c r="U11" s="1017"/>
      <c r="V11" s="1017"/>
      <c r="W11" s="1022"/>
      <c r="X11" s="1016"/>
      <c r="Y11" s="1017"/>
      <c r="Z11" s="1017"/>
      <c r="AA11" s="1017"/>
      <c r="AB11" s="1017"/>
      <c r="AC11" s="1023"/>
      <c r="AD11" s="943"/>
      <c r="AE11" s="943"/>
      <c r="AF11" s="943"/>
    </row>
    <row r="12" spans="1:32" s="649" customFormat="1" ht="15" customHeight="1">
      <c r="B12" s="992" t="s">
        <v>73</v>
      </c>
      <c r="C12" s="952" t="s">
        <v>2369</v>
      </c>
      <c r="D12" s="953"/>
      <c r="E12" s="953"/>
      <c r="F12" s="953"/>
      <c r="G12" s="953"/>
      <c r="H12" s="953"/>
      <c r="I12" s="994" t="s">
        <v>73</v>
      </c>
      <c r="J12" s="947" t="s">
        <v>70</v>
      </c>
      <c r="K12" s="949"/>
      <c r="L12" s="949"/>
      <c r="M12" s="949"/>
      <c r="N12" s="949"/>
      <c r="O12" s="949"/>
      <c r="P12" s="953"/>
      <c r="Q12" s="953"/>
      <c r="R12" s="994" t="s">
        <v>73</v>
      </c>
      <c r="S12" s="947" t="s">
        <v>71</v>
      </c>
      <c r="T12" s="949"/>
      <c r="U12" s="949"/>
      <c r="V12" s="949"/>
      <c r="W12" s="950"/>
      <c r="X12" s="947"/>
      <c r="Y12" s="949"/>
      <c r="Z12" s="949"/>
      <c r="AA12" s="949"/>
      <c r="AB12" s="949"/>
      <c r="AC12" s="951"/>
      <c r="AD12" s="943"/>
      <c r="AE12" s="943"/>
      <c r="AF12" s="943"/>
    </row>
    <row r="13" spans="1:32" s="649" customFormat="1" ht="15" customHeight="1">
      <c r="B13" s="992" t="s">
        <v>73</v>
      </c>
      <c r="C13" s="947" t="s">
        <v>5</v>
      </c>
      <c r="D13" s="953"/>
      <c r="E13" s="953"/>
      <c r="F13" s="953"/>
      <c r="G13" s="953"/>
      <c r="H13" s="953"/>
      <c r="I13" s="994" t="s">
        <v>73</v>
      </c>
      <c r="J13" s="947" t="s">
        <v>6</v>
      </c>
      <c r="K13" s="949"/>
      <c r="L13" s="949"/>
      <c r="M13" s="949"/>
      <c r="N13" s="949"/>
      <c r="O13" s="949"/>
      <c r="P13" s="949"/>
      <c r="Q13" s="949"/>
      <c r="R13" s="994" t="s">
        <v>73</v>
      </c>
      <c r="S13" s="947" t="s">
        <v>72</v>
      </c>
      <c r="T13" s="949"/>
      <c r="U13" s="949"/>
      <c r="V13" s="949"/>
      <c r="W13" s="949"/>
      <c r="X13" s="949"/>
      <c r="Y13" s="949"/>
      <c r="Z13" s="949"/>
      <c r="AA13" s="949"/>
      <c r="AB13" s="953"/>
      <c r="AC13" s="954"/>
      <c r="AD13" s="943"/>
      <c r="AE13" s="943"/>
      <c r="AF13" s="943"/>
    </row>
    <row r="14" spans="1:32" s="649" customFormat="1" ht="15" customHeight="1" thickBot="1">
      <c r="B14" s="993" t="s">
        <v>73</v>
      </c>
      <c r="C14" s="161" t="s">
        <v>74</v>
      </c>
      <c r="D14" s="652"/>
      <c r="E14" s="652"/>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653" t="s">
        <v>4</v>
      </c>
      <c r="AD14" s="943"/>
      <c r="AE14" s="943"/>
      <c r="AF14" s="943"/>
    </row>
    <row r="15" spans="1:32" s="649" customFormat="1" ht="15" customHeight="1" thickBot="1">
      <c r="B15" s="996" t="s">
        <v>73</v>
      </c>
      <c r="C15" s="120" t="s">
        <v>77</v>
      </c>
      <c r="D15" s="120"/>
      <c r="E15" s="120"/>
      <c r="F15" s="120"/>
      <c r="G15" s="120"/>
      <c r="H15" s="120"/>
      <c r="I15" s="120"/>
      <c r="J15" s="120"/>
      <c r="K15" s="120"/>
      <c r="L15" s="120"/>
      <c r="M15" s="120"/>
      <c r="N15" s="120"/>
      <c r="O15" s="909"/>
      <c r="P15" s="120"/>
      <c r="Q15" s="120"/>
      <c r="R15" s="120"/>
      <c r="S15" s="120"/>
      <c r="T15" s="120"/>
      <c r="U15" s="120"/>
      <c r="V15" s="120"/>
      <c r="W15" s="120"/>
      <c r="X15" s="120"/>
      <c r="Y15" s="120"/>
      <c r="Z15" s="120"/>
      <c r="AA15" s="120"/>
      <c r="AB15" s="120"/>
      <c r="AC15" s="120"/>
      <c r="AD15" s="943"/>
      <c r="AE15" s="943"/>
      <c r="AF15" s="943"/>
    </row>
    <row r="16" spans="1:32" s="649" customFormat="1" ht="15" customHeight="1">
      <c r="B16" s="991" t="s">
        <v>73</v>
      </c>
      <c r="C16" s="602" t="s">
        <v>69</v>
      </c>
      <c r="D16" s="650"/>
      <c r="E16" s="650"/>
      <c r="F16" s="650"/>
      <c r="G16" s="650"/>
      <c r="H16" s="995" t="s">
        <v>73</v>
      </c>
      <c r="I16" s="602" t="s">
        <v>70</v>
      </c>
      <c r="J16" s="650"/>
      <c r="K16" s="650"/>
      <c r="L16" s="650"/>
      <c r="M16" s="650"/>
      <c r="N16" s="650"/>
      <c r="O16" s="995" t="s">
        <v>73</v>
      </c>
      <c r="P16" s="602" t="s">
        <v>71</v>
      </c>
      <c r="Q16" s="650"/>
      <c r="R16" s="650"/>
      <c r="S16" s="650"/>
      <c r="T16" s="650"/>
      <c r="U16" s="650"/>
      <c r="V16" s="650"/>
      <c r="W16" s="995" t="s">
        <v>73</v>
      </c>
      <c r="X16" s="602" t="s">
        <v>5</v>
      </c>
      <c r="Y16" s="650"/>
      <c r="Z16" s="650"/>
      <c r="AA16" s="650"/>
      <c r="AB16" s="650"/>
      <c r="AC16" s="651"/>
      <c r="AD16" s="943"/>
      <c r="AE16" s="943"/>
      <c r="AF16" s="943"/>
    </row>
    <row r="17" spans="1:32" s="649" customFormat="1" ht="15" customHeight="1" thickBot="1">
      <c r="B17" s="993" t="s">
        <v>73</v>
      </c>
      <c r="C17" s="161" t="s">
        <v>74</v>
      </c>
      <c r="D17" s="652"/>
      <c r="E17" s="652"/>
      <c r="F17" s="1126"/>
      <c r="G17" s="1126"/>
      <c r="H17" s="1126"/>
      <c r="I17" s="1126"/>
      <c r="J17" s="1126"/>
      <c r="K17" s="1126"/>
      <c r="L17" s="1126"/>
      <c r="M17" s="1126"/>
      <c r="N17" s="1126"/>
      <c r="O17" s="1126"/>
      <c r="P17" s="1126"/>
      <c r="Q17" s="1126"/>
      <c r="R17" s="1126"/>
      <c r="S17" s="1126"/>
      <c r="T17" s="1126"/>
      <c r="U17" s="1126"/>
      <c r="V17" s="1126"/>
      <c r="W17" s="1126"/>
      <c r="X17" s="1126"/>
      <c r="Y17" s="1126"/>
      <c r="Z17" s="1126"/>
      <c r="AA17" s="1126"/>
      <c r="AB17" s="1126"/>
      <c r="AC17" s="653" t="s">
        <v>4</v>
      </c>
      <c r="AD17" s="943"/>
      <c r="AE17" s="943"/>
      <c r="AF17" s="943"/>
    </row>
    <row r="18" spans="1:32" s="649" customFormat="1" ht="15" customHeight="1" thickBot="1">
      <c r="B18" s="996" t="s">
        <v>73</v>
      </c>
      <c r="C18" s="120" t="s">
        <v>78</v>
      </c>
      <c r="D18" s="120"/>
      <c r="E18" s="120"/>
      <c r="F18" s="120"/>
      <c r="G18" s="120"/>
      <c r="H18" s="120"/>
      <c r="I18" s="120"/>
      <c r="J18" s="120"/>
      <c r="K18" s="120"/>
      <c r="L18" s="120"/>
      <c r="M18" s="120"/>
      <c r="N18" s="120"/>
      <c r="O18" s="909"/>
      <c r="P18" s="120"/>
      <c r="Q18" s="120"/>
      <c r="R18" s="120"/>
      <c r="S18" s="120"/>
      <c r="T18" s="120"/>
      <c r="U18" s="120"/>
      <c r="V18" s="120"/>
      <c r="W18" s="120"/>
      <c r="X18" s="120"/>
      <c r="Y18" s="120"/>
      <c r="Z18" s="120"/>
      <c r="AA18" s="120"/>
      <c r="AB18" s="120"/>
      <c r="AC18" s="120"/>
      <c r="AD18" s="943"/>
      <c r="AE18" s="943"/>
      <c r="AF18" s="943"/>
    </row>
    <row r="19" spans="1:32" s="649" customFormat="1" ht="15" customHeight="1">
      <c r="B19" s="991" t="s">
        <v>73</v>
      </c>
      <c r="C19" s="602" t="s">
        <v>79</v>
      </c>
      <c r="D19" s="650"/>
      <c r="E19" s="650"/>
      <c r="F19" s="650"/>
      <c r="G19" s="650"/>
      <c r="H19" s="995" t="s">
        <v>73</v>
      </c>
      <c r="I19" s="602" t="s">
        <v>80</v>
      </c>
      <c r="J19" s="650"/>
      <c r="K19" s="650"/>
      <c r="L19" s="650"/>
      <c r="M19" s="650"/>
      <c r="N19" s="650"/>
      <c r="O19" s="995" t="s">
        <v>73</v>
      </c>
      <c r="P19" s="602" t="s">
        <v>81</v>
      </c>
      <c r="Q19" s="650"/>
      <c r="R19" s="650"/>
      <c r="S19" s="650"/>
      <c r="T19" s="650"/>
      <c r="U19" s="650"/>
      <c r="V19" s="650"/>
      <c r="W19" s="995" t="s">
        <v>73</v>
      </c>
      <c r="X19" s="602" t="s">
        <v>82</v>
      </c>
      <c r="Y19" s="650"/>
      <c r="Z19" s="650"/>
      <c r="AA19" s="650"/>
      <c r="AB19" s="650"/>
      <c r="AC19" s="651"/>
      <c r="AD19" s="943"/>
      <c r="AE19" s="943"/>
      <c r="AF19" s="943"/>
    </row>
    <row r="20" spans="1:32" s="649" customFormat="1" ht="15" customHeight="1" thickBot="1">
      <c r="B20" s="993" t="s">
        <v>73</v>
      </c>
      <c r="C20" s="161" t="s">
        <v>74</v>
      </c>
      <c r="D20" s="652"/>
      <c r="E20" s="652"/>
      <c r="F20" s="1126"/>
      <c r="G20" s="1126"/>
      <c r="H20" s="1126"/>
      <c r="I20" s="1126"/>
      <c r="J20" s="1126"/>
      <c r="K20" s="1126"/>
      <c r="L20" s="1126"/>
      <c r="M20" s="1126"/>
      <c r="N20" s="1126"/>
      <c r="O20" s="1126"/>
      <c r="P20" s="1126"/>
      <c r="Q20" s="1126"/>
      <c r="R20" s="1126"/>
      <c r="S20" s="1126"/>
      <c r="T20" s="1126"/>
      <c r="U20" s="1126"/>
      <c r="V20" s="1126"/>
      <c r="W20" s="1126"/>
      <c r="X20" s="1126"/>
      <c r="Y20" s="1126"/>
      <c r="Z20" s="1126"/>
      <c r="AA20" s="1126"/>
      <c r="AB20" s="1126"/>
      <c r="AC20" s="653" t="s">
        <v>4</v>
      </c>
      <c r="AD20" s="943"/>
      <c r="AE20" s="943"/>
      <c r="AF20" s="943"/>
    </row>
    <row r="21" spans="1:32" s="648" customFormat="1" ht="7.15" customHeight="1">
      <c r="AD21" s="942"/>
      <c r="AE21" s="942"/>
      <c r="AF21" s="942"/>
    </row>
    <row r="22" spans="1:32" s="648" customFormat="1" ht="15" customHeight="1" thickBot="1">
      <c r="A22" s="649" t="s">
        <v>83</v>
      </c>
      <c r="AD22" s="942"/>
      <c r="AE22" s="942"/>
      <c r="AF22" s="942"/>
    </row>
    <row r="23" spans="1:32" s="649" customFormat="1" ht="14.65" customHeight="1">
      <c r="B23" s="1066" t="s">
        <v>84</v>
      </c>
      <c r="C23" s="1067"/>
      <c r="D23" s="1067"/>
      <c r="E23" s="1068"/>
      <c r="F23" s="1069"/>
      <c r="G23" s="1069"/>
      <c r="H23" s="1069"/>
      <c r="I23" s="1069"/>
      <c r="J23" s="1069"/>
      <c r="K23" s="1069"/>
      <c r="L23" s="1069"/>
      <c r="M23" s="1069"/>
      <c r="N23" s="1069"/>
      <c r="O23" s="1070"/>
      <c r="P23" s="1071" t="s">
        <v>85</v>
      </c>
      <c r="Q23" s="1067"/>
      <c r="R23" s="1067"/>
      <c r="S23" s="654"/>
      <c r="T23" s="1072"/>
      <c r="U23" s="1072"/>
      <c r="V23" s="1072"/>
      <c r="W23" s="1072"/>
      <c r="X23" s="1072"/>
      <c r="Y23" s="1072"/>
      <c r="Z23" s="1072"/>
      <c r="AA23" s="1072"/>
      <c r="AB23" s="1072"/>
      <c r="AC23" s="1073"/>
      <c r="AD23" s="943"/>
      <c r="AE23" s="943"/>
      <c r="AF23" s="943"/>
    </row>
    <row r="24" spans="1:32" s="649" customFormat="1" ht="14.65" customHeight="1">
      <c r="B24" s="1130"/>
      <c r="C24" s="1131"/>
      <c r="D24" s="1131"/>
      <c r="E24" s="1099"/>
      <c r="F24" s="1099"/>
      <c r="G24" s="1099"/>
      <c r="H24" s="1099"/>
      <c r="I24" s="1099"/>
      <c r="J24" s="1099"/>
      <c r="K24" s="1099"/>
      <c r="L24" s="1099"/>
      <c r="M24" s="1099"/>
      <c r="N24" s="1099"/>
      <c r="O24" s="1100"/>
      <c r="P24" s="1078" t="s">
        <v>86</v>
      </c>
      <c r="Q24" s="1075"/>
      <c r="R24" s="1075"/>
      <c r="S24" s="655"/>
      <c r="T24" s="1079"/>
      <c r="U24" s="1079"/>
      <c r="V24" s="1079"/>
      <c r="W24" s="1079"/>
      <c r="X24" s="1079"/>
      <c r="Y24" s="1079"/>
      <c r="Z24" s="1079"/>
      <c r="AA24" s="1079"/>
      <c r="AB24" s="1079"/>
      <c r="AC24" s="1080"/>
      <c r="AD24" s="943"/>
      <c r="AE24" s="943"/>
      <c r="AF24" s="943"/>
    </row>
    <row r="25" spans="1:32" s="649" customFormat="1" ht="14.65" customHeight="1">
      <c r="B25" s="1074" t="s">
        <v>87</v>
      </c>
      <c r="C25" s="1075"/>
      <c r="D25" s="1075"/>
      <c r="E25" s="1076"/>
      <c r="F25" s="1076"/>
      <c r="G25" s="1076"/>
      <c r="H25" s="1076"/>
      <c r="I25" s="1076"/>
      <c r="J25" s="1076"/>
      <c r="K25" s="1076"/>
      <c r="L25" s="1076"/>
      <c r="M25" s="1076"/>
      <c r="N25" s="1076"/>
      <c r="O25" s="1077"/>
      <c r="P25" s="1078" t="s">
        <v>88</v>
      </c>
      <c r="Q25" s="1075"/>
      <c r="R25" s="1075"/>
      <c r="S25" s="655"/>
      <c r="T25" s="1079"/>
      <c r="U25" s="1079"/>
      <c r="V25" s="1079"/>
      <c r="W25" s="1079"/>
      <c r="X25" s="1079"/>
      <c r="Y25" s="1079"/>
      <c r="Z25" s="1079"/>
      <c r="AA25" s="1079"/>
      <c r="AB25" s="1079"/>
      <c r="AC25" s="1080"/>
      <c r="AD25" s="943"/>
      <c r="AE25" s="943"/>
      <c r="AF25" s="943"/>
    </row>
    <row r="26" spans="1:32" s="649" customFormat="1" ht="14.65" customHeight="1">
      <c r="B26" s="1081" t="s">
        <v>89</v>
      </c>
      <c r="C26" s="1082"/>
      <c r="D26" s="1082"/>
      <c r="E26" s="649" t="s">
        <v>90</v>
      </c>
      <c r="F26" s="1083"/>
      <c r="G26" s="1083"/>
      <c r="H26" s="1083"/>
      <c r="I26" s="1083"/>
      <c r="J26" s="1083"/>
      <c r="K26" s="1083"/>
      <c r="L26" s="1083"/>
      <c r="M26" s="1083"/>
      <c r="N26" s="1083"/>
      <c r="O26" s="1084"/>
      <c r="P26" s="1078" t="s">
        <v>91</v>
      </c>
      <c r="Q26" s="1075"/>
      <c r="R26" s="1075"/>
      <c r="S26" s="655"/>
      <c r="T26" s="1079"/>
      <c r="U26" s="1079"/>
      <c r="V26" s="1079"/>
      <c r="W26" s="1079"/>
      <c r="X26" s="1079"/>
      <c r="Y26" s="1079"/>
      <c r="Z26" s="1079"/>
      <c r="AA26" s="1079"/>
      <c r="AB26" s="1079"/>
      <c r="AC26" s="1080"/>
      <c r="AD26" s="943"/>
      <c r="AE26" s="943"/>
      <c r="AF26" s="943"/>
    </row>
    <row r="27" spans="1:32" s="648" customFormat="1" ht="14.65" customHeight="1">
      <c r="B27" s="656"/>
      <c r="C27" s="1083"/>
      <c r="D27" s="1083"/>
      <c r="E27" s="1083"/>
      <c r="F27" s="1083"/>
      <c r="G27" s="1083"/>
      <c r="H27" s="1083"/>
      <c r="I27" s="1083"/>
      <c r="J27" s="1083"/>
      <c r="K27" s="1083"/>
      <c r="L27" s="1083"/>
      <c r="M27" s="1083"/>
      <c r="N27" s="1083"/>
      <c r="O27" s="1084"/>
      <c r="P27" s="1133" t="s">
        <v>92</v>
      </c>
      <c r="Q27" s="1082"/>
      <c r="R27" s="1082"/>
      <c r="T27" s="1134"/>
      <c r="U27" s="1134"/>
      <c r="V27" s="1134"/>
      <c r="W27" s="1134"/>
      <c r="X27" s="1134"/>
      <c r="Y27" s="1134"/>
      <c r="Z27" s="1134"/>
      <c r="AA27" s="1134"/>
      <c r="AB27" s="1134"/>
      <c r="AC27" s="1135"/>
      <c r="AD27" s="942"/>
      <c r="AE27" s="942"/>
      <c r="AF27" s="942"/>
    </row>
    <row r="28" spans="1:32" s="648" customFormat="1" ht="14.65" customHeight="1">
      <c r="B28" s="1136" t="s">
        <v>93</v>
      </c>
      <c r="C28" s="1137"/>
      <c r="D28" s="1137"/>
      <c r="E28" s="1137"/>
      <c r="F28" s="1137"/>
      <c r="G28" s="997" t="s">
        <v>73</v>
      </c>
      <c r="H28" s="1139" t="s">
        <v>94</v>
      </c>
      <c r="I28" s="1139"/>
      <c r="J28" s="1139"/>
      <c r="K28" s="1139"/>
      <c r="L28" s="1139"/>
      <c r="M28" s="1139"/>
      <c r="N28" s="1139"/>
      <c r="O28" s="1139"/>
      <c r="P28" s="1139"/>
      <c r="Q28" s="1139"/>
      <c r="R28" s="1139"/>
      <c r="S28" s="1139"/>
      <c r="T28" s="1139"/>
      <c r="U28" s="1139"/>
      <c r="V28" s="1139"/>
      <c r="W28" s="1139"/>
      <c r="X28" s="1139"/>
      <c r="Y28" s="1139"/>
      <c r="Z28" s="1139"/>
      <c r="AA28" s="1139"/>
      <c r="AB28" s="657"/>
      <c r="AC28" s="658"/>
      <c r="AD28" s="942"/>
      <c r="AE28" s="942"/>
      <c r="AF28" s="942"/>
    </row>
    <row r="29" spans="1:32" s="648" customFormat="1" ht="14.65" customHeight="1">
      <c r="B29" s="1081"/>
      <c r="C29" s="1082"/>
      <c r="D29" s="1082"/>
      <c r="E29" s="1082"/>
      <c r="F29" s="1082"/>
      <c r="G29" s="998" t="s">
        <v>73</v>
      </c>
      <c r="H29" s="1139" t="s">
        <v>95</v>
      </c>
      <c r="I29" s="1139"/>
      <c r="J29" s="1139"/>
      <c r="K29" s="1139"/>
      <c r="L29" s="1139"/>
      <c r="M29" s="1139"/>
      <c r="N29" s="1139"/>
      <c r="O29" s="1139"/>
      <c r="P29" s="1139"/>
      <c r="Q29" s="1139"/>
      <c r="R29" s="1139"/>
      <c r="S29" s="1139"/>
      <c r="T29" s="1139"/>
      <c r="U29" s="1139"/>
      <c r="V29" s="1139"/>
      <c r="W29" s="1139"/>
      <c r="X29" s="1139"/>
      <c r="Y29" s="1139"/>
      <c r="Z29" s="1139"/>
      <c r="AA29" s="659"/>
      <c r="AB29" s="659"/>
      <c r="AC29" s="660"/>
      <c r="AD29" s="942"/>
      <c r="AE29" s="942"/>
      <c r="AF29" s="942"/>
    </row>
    <row r="30" spans="1:32" s="648" customFormat="1" ht="14.65" customHeight="1" thickBot="1">
      <c r="B30" s="1138"/>
      <c r="C30" s="1092"/>
      <c r="D30" s="1092"/>
      <c r="E30" s="1092"/>
      <c r="F30" s="1092"/>
      <c r="G30" s="1140"/>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2"/>
      <c r="AD30" s="942"/>
      <c r="AE30" s="942"/>
      <c r="AF30" s="942"/>
    </row>
    <row r="31" spans="1:32" s="648" customFormat="1" ht="7.15" customHeight="1">
      <c r="AD31" s="942"/>
      <c r="AE31" s="942"/>
      <c r="AF31" s="942"/>
    </row>
    <row r="32" spans="1:32" s="648" customFormat="1" ht="15" customHeight="1" thickBot="1">
      <c r="A32" s="649" t="s">
        <v>96</v>
      </c>
      <c r="AD32" s="942"/>
      <c r="AE32" s="942"/>
      <c r="AF32" s="942"/>
    </row>
    <row r="33" spans="1:101" s="649" customFormat="1" ht="14.65" customHeight="1">
      <c r="B33" s="1066" t="s">
        <v>84</v>
      </c>
      <c r="C33" s="1067"/>
      <c r="D33" s="1067"/>
      <c r="E33" s="1068"/>
      <c r="F33" s="1069"/>
      <c r="G33" s="1069"/>
      <c r="H33" s="1069"/>
      <c r="I33" s="1069"/>
      <c r="J33" s="1069"/>
      <c r="K33" s="1069"/>
      <c r="L33" s="1069"/>
      <c r="M33" s="1069"/>
      <c r="N33" s="1069"/>
      <c r="O33" s="1070"/>
      <c r="P33" s="1143" t="s">
        <v>85</v>
      </c>
      <c r="Q33" s="1144"/>
      <c r="R33" s="1144"/>
      <c r="S33" s="654"/>
      <c r="T33" s="1072"/>
      <c r="U33" s="1072"/>
      <c r="V33" s="1072"/>
      <c r="W33" s="1072"/>
      <c r="X33" s="1072"/>
      <c r="Y33" s="1072"/>
      <c r="Z33" s="1072"/>
      <c r="AA33" s="1072"/>
      <c r="AB33" s="1072"/>
      <c r="AC33" s="1073"/>
      <c r="AD33" s="943"/>
      <c r="AE33" s="943"/>
      <c r="AF33" s="943"/>
    </row>
    <row r="34" spans="1:101" s="649" customFormat="1" ht="14.65" customHeight="1">
      <c r="B34" s="1130"/>
      <c r="C34" s="1131"/>
      <c r="D34" s="1131"/>
      <c r="E34" s="1099"/>
      <c r="F34" s="1099"/>
      <c r="G34" s="1099"/>
      <c r="H34" s="1099"/>
      <c r="I34" s="1099"/>
      <c r="J34" s="1099"/>
      <c r="K34" s="1099"/>
      <c r="L34" s="1099"/>
      <c r="M34" s="1099"/>
      <c r="N34" s="1099"/>
      <c r="O34" s="1100"/>
      <c r="P34" s="1078" t="s">
        <v>86</v>
      </c>
      <c r="Q34" s="1075"/>
      <c r="R34" s="1075"/>
      <c r="S34" s="655"/>
      <c r="T34" s="1079"/>
      <c r="U34" s="1079"/>
      <c r="V34" s="1079"/>
      <c r="W34" s="1079"/>
      <c r="X34" s="1079"/>
      <c r="Y34" s="1079"/>
      <c r="Z34" s="1079"/>
      <c r="AA34" s="1079"/>
      <c r="AB34" s="1079"/>
      <c r="AC34" s="1080"/>
      <c r="AD34" s="943"/>
      <c r="AE34" s="943"/>
      <c r="AF34" s="943"/>
    </row>
    <row r="35" spans="1:101" s="649" customFormat="1" ht="14.65" customHeight="1">
      <c r="B35" s="1074" t="s">
        <v>87</v>
      </c>
      <c r="C35" s="1075"/>
      <c r="D35" s="1075"/>
      <c r="E35" s="1076"/>
      <c r="F35" s="1076"/>
      <c r="G35" s="1076"/>
      <c r="H35" s="1076"/>
      <c r="I35" s="1076"/>
      <c r="J35" s="1076"/>
      <c r="K35" s="1076"/>
      <c r="L35" s="1076"/>
      <c r="M35" s="1076"/>
      <c r="N35" s="1076"/>
      <c r="O35" s="1077"/>
      <c r="P35" s="1078" t="s">
        <v>88</v>
      </c>
      <c r="Q35" s="1075"/>
      <c r="R35" s="1075"/>
      <c r="S35" s="655"/>
      <c r="T35" s="1079"/>
      <c r="U35" s="1079"/>
      <c r="V35" s="1079"/>
      <c r="W35" s="1079"/>
      <c r="X35" s="1079"/>
      <c r="Y35" s="1079"/>
      <c r="Z35" s="1079"/>
      <c r="AA35" s="1079"/>
      <c r="AB35" s="1079"/>
      <c r="AC35" s="1080"/>
      <c r="AD35" s="943"/>
      <c r="AE35" s="943"/>
      <c r="AF35" s="943"/>
    </row>
    <row r="36" spans="1:101" s="649" customFormat="1" ht="14.65" customHeight="1">
      <c r="B36" s="1081" t="s">
        <v>89</v>
      </c>
      <c r="C36" s="1082"/>
      <c r="D36" s="1082"/>
      <c r="E36" s="649" t="s">
        <v>90</v>
      </c>
      <c r="F36" s="1083"/>
      <c r="G36" s="1083"/>
      <c r="H36" s="1083"/>
      <c r="I36" s="1083"/>
      <c r="J36" s="1083"/>
      <c r="K36" s="1083"/>
      <c r="L36" s="1083"/>
      <c r="M36" s="1083"/>
      <c r="N36" s="1083"/>
      <c r="O36" s="1084"/>
      <c r="P36" s="1078" t="s">
        <v>91</v>
      </c>
      <c r="Q36" s="1075"/>
      <c r="R36" s="1075"/>
      <c r="S36" s="655"/>
      <c r="T36" s="1079"/>
      <c r="U36" s="1079"/>
      <c r="V36" s="1079"/>
      <c r="W36" s="1079"/>
      <c r="X36" s="1079"/>
      <c r="Y36" s="1079"/>
      <c r="Z36" s="1079"/>
      <c r="AA36" s="1079"/>
      <c r="AB36" s="1079"/>
      <c r="AC36" s="1080"/>
      <c r="AD36" s="943"/>
      <c r="AE36" s="943"/>
      <c r="AF36" s="943"/>
    </row>
    <row r="37" spans="1:101" s="648" customFormat="1" ht="14.65" customHeight="1" thickBot="1">
      <c r="B37" s="661"/>
      <c r="C37" s="1089"/>
      <c r="D37" s="1089"/>
      <c r="E37" s="1089"/>
      <c r="F37" s="1089"/>
      <c r="G37" s="1089"/>
      <c r="H37" s="1089"/>
      <c r="I37" s="1089"/>
      <c r="J37" s="1089"/>
      <c r="K37" s="1089"/>
      <c r="L37" s="1089"/>
      <c r="M37" s="1089"/>
      <c r="N37" s="1089"/>
      <c r="O37" s="1090"/>
      <c r="P37" s="1091" t="s">
        <v>92</v>
      </c>
      <c r="Q37" s="1092"/>
      <c r="R37" s="1092"/>
      <c r="S37" s="662"/>
      <c r="T37" s="1093"/>
      <c r="U37" s="1093"/>
      <c r="V37" s="1093"/>
      <c r="W37" s="1093"/>
      <c r="X37" s="1093"/>
      <c r="Y37" s="1093"/>
      <c r="Z37" s="1093"/>
      <c r="AA37" s="1093"/>
      <c r="AB37" s="1093"/>
      <c r="AC37" s="1094"/>
      <c r="AD37" s="942"/>
      <c r="AE37" s="942"/>
      <c r="AF37" s="942"/>
    </row>
    <row r="38" spans="1:101" s="648" customFormat="1" ht="7.15" customHeight="1">
      <c r="AD38" s="942"/>
      <c r="AE38" s="942"/>
      <c r="AF38" s="942"/>
    </row>
    <row r="39" spans="1:101" s="648" customFormat="1" ht="15" customHeight="1" thickBot="1">
      <c r="A39" s="649" t="s">
        <v>2361</v>
      </c>
      <c r="AD39" s="942"/>
      <c r="AE39" s="942"/>
      <c r="AF39" s="942"/>
    </row>
    <row r="40" spans="1:101" s="588" customFormat="1" ht="14.65" customHeight="1">
      <c r="B40" s="1066" t="s">
        <v>84</v>
      </c>
      <c r="C40" s="1067"/>
      <c r="D40" s="1067"/>
      <c r="E40" s="1068"/>
      <c r="F40" s="1069"/>
      <c r="G40" s="1069"/>
      <c r="H40" s="1069"/>
      <c r="I40" s="1069"/>
      <c r="J40" s="1069"/>
      <c r="K40" s="1069"/>
      <c r="L40" s="1069"/>
      <c r="M40" s="1069"/>
      <c r="N40" s="1069"/>
      <c r="O40" s="1070"/>
      <c r="P40" s="1071" t="s">
        <v>98</v>
      </c>
      <c r="Q40" s="1067"/>
      <c r="R40" s="1067"/>
      <c r="S40" s="654"/>
      <c r="T40" s="1072"/>
      <c r="U40" s="1072"/>
      <c r="V40" s="1072"/>
      <c r="W40" s="1072"/>
      <c r="X40" s="1072"/>
      <c r="Y40" s="1072"/>
      <c r="Z40" s="1072"/>
      <c r="AA40" s="1072"/>
      <c r="AB40" s="1072"/>
      <c r="AC40" s="1073"/>
      <c r="AD40"/>
      <c r="AE40"/>
      <c r="AF40"/>
      <c r="AG40"/>
      <c r="AH40"/>
      <c r="AI40"/>
      <c r="AJ40"/>
      <c r="AK40"/>
      <c r="AL40"/>
      <c r="AM40"/>
      <c r="AN40"/>
      <c r="AO40"/>
      <c r="AP40"/>
      <c r="AQ40"/>
      <c r="AR40"/>
      <c r="AS40"/>
      <c r="AT40"/>
      <c r="AU40"/>
      <c r="AV40"/>
      <c r="AW40"/>
      <c r="AX40"/>
      <c r="AY40"/>
      <c r="AZ40"/>
      <c r="BA40"/>
      <c r="BB40"/>
      <c r="BC40"/>
      <c r="BD40"/>
      <c r="BE40"/>
      <c r="BF40"/>
      <c r="BG40"/>
      <c r="BH40"/>
      <c r="BI40"/>
      <c r="BJ40" s="921"/>
      <c r="BK40" s="921"/>
      <c r="BL40" s="921"/>
      <c r="BM40" s="921"/>
      <c r="BN40" s="921"/>
      <c r="BO40" s="921"/>
      <c r="BP40" s="921"/>
      <c r="BQ40" s="921"/>
      <c r="BR40" s="921"/>
      <c r="BS40" s="921"/>
      <c r="BT40" s="921"/>
      <c r="BU40" s="921"/>
      <c r="BV40" s="921"/>
      <c r="BW40" s="921"/>
      <c r="BX40" s="921"/>
      <c r="BY40" s="921"/>
      <c r="BZ40" s="921"/>
      <c r="CA40" s="921"/>
      <c r="CB40" s="921"/>
      <c r="CC40" s="921"/>
      <c r="CD40" s="921"/>
      <c r="CE40" s="921"/>
      <c r="CF40" s="921"/>
      <c r="CG40" s="921"/>
      <c r="CH40" s="921"/>
      <c r="CI40" s="921"/>
      <c r="CJ40" s="921"/>
      <c r="CK40" s="921"/>
      <c r="CL40" s="921"/>
      <c r="CM40" s="921"/>
      <c r="CN40" s="921"/>
      <c r="CO40" s="921"/>
      <c r="CP40" s="921"/>
      <c r="CQ40" s="921"/>
      <c r="CR40" s="921"/>
      <c r="CS40" s="921"/>
      <c r="CT40" s="921"/>
      <c r="CU40" s="921"/>
      <c r="CV40" s="921"/>
      <c r="CW40" s="921"/>
    </row>
    <row r="41" spans="1:101" s="588" customFormat="1" ht="14.65" customHeight="1">
      <c r="B41" s="1074" t="s">
        <v>87</v>
      </c>
      <c r="C41" s="1075"/>
      <c r="D41" s="1075"/>
      <c r="E41" s="1076"/>
      <c r="F41" s="1076"/>
      <c r="G41" s="1076"/>
      <c r="H41" s="1076"/>
      <c r="I41" s="1076"/>
      <c r="J41" s="1076"/>
      <c r="K41" s="1076"/>
      <c r="L41" s="1076"/>
      <c r="M41" s="1076"/>
      <c r="N41" s="1076"/>
      <c r="O41" s="1077"/>
      <c r="P41" s="1078" t="s">
        <v>88</v>
      </c>
      <c r="Q41" s="1075"/>
      <c r="R41" s="1075"/>
      <c r="S41" s="655"/>
      <c r="T41" s="1079"/>
      <c r="U41" s="1079"/>
      <c r="V41" s="1079"/>
      <c r="W41" s="1079"/>
      <c r="X41" s="1079"/>
      <c r="Y41" s="1079"/>
      <c r="Z41" s="1079"/>
      <c r="AA41" s="1079"/>
      <c r="AB41" s="1079"/>
      <c r="AC41" s="1080"/>
      <c r="AD41"/>
      <c r="AE41"/>
      <c r="AF41"/>
      <c r="AG41"/>
      <c r="AH41"/>
      <c r="AI41"/>
      <c r="AJ41"/>
      <c r="AK41"/>
      <c r="AL41"/>
      <c r="AM41"/>
      <c r="AN41"/>
      <c r="AO41"/>
      <c r="AP41"/>
      <c r="AQ41"/>
      <c r="AR41"/>
      <c r="AS41"/>
      <c r="AT41"/>
      <c r="AU41"/>
      <c r="AV41"/>
      <c r="AW41"/>
      <c r="AX41"/>
      <c r="AY41"/>
      <c r="AZ41"/>
      <c r="BA41"/>
      <c r="BB41"/>
      <c r="BC41"/>
      <c r="BD41"/>
      <c r="BE41"/>
      <c r="BF41"/>
      <c r="BG41"/>
      <c r="BH41"/>
      <c r="BI41"/>
      <c r="BJ41" s="921"/>
      <c r="BK41" s="921"/>
      <c r="BL41" s="921"/>
      <c r="BM41" s="921"/>
      <c r="BN41" s="921"/>
      <c r="BO41" s="921"/>
      <c r="BP41" s="921"/>
      <c r="BQ41" s="921"/>
      <c r="BR41" s="921"/>
      <c r="BS41" s="921"/>
      <c r="BT41" s="921"/>
      <c r="BU41" s="921"/>
      <c r="BV41" s="921"/>
      <c r="BW41" s="921"/>
      <c r="BX41" s="921"/>
      <c r="BY41" s="921"/>
      <c r="BZ41" s="921"/>
      <c r="CA41" s="921"/>
      <c r="CB41" s="921"/>
      <c r="CC41" s="921"/>
      <c r="CD41" s="921"/>
      <c r="CE41" s="921"/>
      <c r="CF41" s="921"/>
      <c r="CG41" s="921"/>
      <c r="CH41" s="921"/>
      <c r="CI41" s="921"/>
      <c r="CJ41" s="921"/>
      <c r="CK41" s="921"/>
      <c r="CL41" s="921"/>
      <c r="CM41" s="921"/>
      <c r="CN41" s="921"/>
      <c r="CO41" s="921"/>
      <c r="CP41" s="921"/>
      <c r="CQ41" s="921"/>
      <c r="CR41" s="921"/>
      <c r="CS41" s="921"/>
      <c r="CT41" s="921"/>
      <c r="CU41" s="921"/>
      <c r="CV41" s="921"/>
      <c r="CW41" s="921"/>
    </row>
    <row r="42" spans="1:101" s="588" customFormat="1" ht="14.65" customHeight="1">
      <c r="B42" s="1081" t="s">
        <v>89</v>
      </c>
      <c r="C42" s="1082"/>
      <c r="D42" s="1082"/>
      <c r="E42" s="649" t="s">
        <v>90</v>
      </c>
      <c r="F42" s="1083"/>
      <c r="G42" s="1083"/>
      <c r="H42" s="1083"/>
      <c r="I42" s="1083"/>
      <c r="J42" s="1083"/>
      <c r="K42" s="1083"/>
      <c r="L42" s="1083"/>
      <c r="M42" s="1083"/>
      <c r="N42" s="1083"/>
      <c r="O42" s="1084"/>
      <c r="P42" s="1078" t="s">
        <v>2362</v>
      </c>
      <c r="Q42" s="1075"/>
      <c r="R42" s="1075"/>
      <c r="S42" s="655"/>
      <c r="T42" s="1079"/>
      <c r="U42" s="1079"/>
      <c r="V42" s="1079"/>
      <c r="W42" s="1079"/>
      <c r="X42" s="1079"/>
      <c r="Y42" s="1079"/>
      <c r="Z42" s="1079"/>
      <c r="AA42" s="1079"/>
      <c r="AB42" s="1079"/>
      <c r="AC42" s="1080"/>
      <c r="AD42"/>
      <c r="AE42"/>
      <c r="AF42"/>
      <c r="AG42"/>
      <c r="AH42"/>
      <c r="AI42"/>
      <c r="AJ42"/>
      <c r="AK42"/>
      <c r="AL42"/>
      <c r="AM42"/>
      <c r="AN42"/>
      <c r="AO42"/>
      <c r="AP42"/>
      <c r="AQ42"/>
      <c r="AR42"/>
      <c r="AS42"/>
      <c r="AT42"/>
      <c r="AU42"/>
      <c r="AV42"/>
      <c r="AW42"/>
      <c r="AX42"/>
      <c r="AY42"/>
      <c r="AZ42"/>
      <c r="BA42"/>
      <c r="BB42"/>
      <c r="BC42"/>
      <c r="BD42"/>
      <c r="BE42"/>
      <c r="BF42"/>
      <c r="BG42"/>
      <c r="BH42"/>
      <c r="BI42"/>
      <c r="BJ42" s="921"/>
      <c r="BK42" s="921"/>
      <c r="BL42" s="921"/>
      <c r="BM42" s="921"/>
      <c r="BN42" s="921"/>
      <c r="BO42" s="921"/>
      <c r="BP42" s="921"/>
      <c r="BQ42" s="921"/>
      <c r="BR42" s="921"/>
      <c r="BS42" s="921"/>
      <c r="BT42" s="921"/>
      <c r="BU42" s="921"/>
      <c r="BV42" s="921"/>
      <c r="BW42" s="921"/>
      <c r="BX42" s="921"/>
      <c r="BY42" s="921"/>
      <c r="BZ42" s="921"/>
      <c r="CA42" s="921"/>
      <c r="CB42" s="921"/>
      <c r="CC42" s="921"/>
      <c r="CD42" s="921"/>
      <c r="CE42" s="921"/>
      <c r="CF42" s="921"/>
      <c r="CG42" s="921"/>
      <c r="CH42" s="921"/>
      <c r="CI42" s="921"/>
      <c r="CJ42" s="921"/>
      <c r="CK42" s="921"/>
      <c r="CL42" s="921"/>
      <c r="CM42" s="921"/>
      <c r="CN42" s="921"/>
      <c r="CO42" s="921"/>
      <c r="CP42" s="921"/>
      <c r="CQ42" s="921"/>
      <c r="CR42" s="921"/>
      <c r="CS42" s="921"/>
      <c r="CT42" s="921"/>
      <c r="CU42" s="921"/>
      <c r="CV42" s="921"/>
      <c r="CW42" s="921"/>
    </row>
    <row r="43" spans="1:101" s="588" customFormat="1" ht="14.65" customHeight="1" thickBot="1">
      <c r="B43" s="661"/>
      <c r="C43" s="1089"/>
      <c r="D43" s="1089"/>
      <c r="E43" s="1089"/>
      <c r="F43" s="1089"/>
      <c r="G43" s="1089"/>
      <c r="H43" s="1089"/>
      <c r="I43" s="1089"/>
      <c r="J43" s="1089"/>
      <c r="K43" s="1089"/>
      <c r="L43" s="1089"/>
      <c r="M43" s="1089"/>
      <c r="N43" s="1089"/>
      <c r="O43" s="1090"/>
      <c r="P43" s="1097"/>
      <c r="Q43" s="1098"/>
      <c r="R43" s="1098"/>
      <c r="S43" s="946"/>
      <c r="T43" s="1095"/>
      <c r="U43" s="1095"/>
      <c r="V43" s="1095"/>
      <c r="W43" s="1095"/>
      <c r="X43" s="1095"/>
      <c r="Y43" s="1095"/>
      <c r="Z43" s="1095"/>
      <c r="AA43" s="1095"/>
      <c r="AB43" s="1095"/>
      <c r="AC43" s="1096"/>
      <c r="AD43"/>
      <c r="AE43"/>
      <c r="AF43"/>
      <c r="AG43"/>
      <c r="AH43"/>
      <c r="AI43"/>
      <c r="AJ43"/>
      <c r="AK43"/>
      <c r="AL43"/>
      <c r="AM43"/>
      <c r="AN43"/>
      <c r="AO43"/>
      <c r="AP43"/>
      <c r="AQ43"/>
      <c r="AR43"/>
      <c r="AS43"/>
      <c r="AT43"/>
      <c r="AU43"/>
      <c r="AV43"/>
      <c r="AW43"/>
      <c r="AX43"/>
      <c r="AY43"/>
      <c r="AZ43"/>
      <c r="BA43"/>
      <c r="BB43"/>
      <c r="BC43"/>
      <c r="BD43"/>
      <c r="BE43"/>
      <c r="BF43"/>
      <c r="BG43"/>
      <c r="BH43"/>
      <c r="BI43"/>
      <c r="BJ43" s="921"/>
      <c r="BK43" s="921"/>
      <c r="BL43" s="921"/>
      <c r="BM43" s="921"/>
      <c r="BN43" s="921"/>
      <c r="BO43" s="921"/>
      <c r="BP43" s="921"/>
      <c r="BQ43" s="921"/>
      <c r="BR43" s="921"/>
      <c r="BS43" s="921"/>
      <c r="BT43" s="921"/>
      <c r="BU43" s="921"/>
      <c r="BV43" s="921"/>
      <c r="BW43" s="921"/>
      <c r="BX43" s="921"/>
      <c r="BY43" s="921"/>
      <c r="BZ43" s="921"/>
      <c r="CA43" s="921"/>
      <c r="CB43" s="921"/>
      <c r="CC43" s="921"/>
      <c r="CD43" s="921"/>
      <c r="CE43" s="921"/>
      <c r="CF43" s="921"/>
      <c r="CG43" s="921"/>
      <c r="CH43" s="921"/>
      <c r="CI43" s="921"/>
      <c r="CJ43" s="921"/>
      <c r="CK43" s="921"/>
      <c r="CL43" s="921"/>
      <c r="CM43" s="921"/>
      <c r="CN43" s="921"/>
      <c r="CO43" s="921"/>
      <c r="CP43" s="921"/>
      <c r="CQ43" s="921"/>
      <c r="CR43" s="921"/>
      <c r="CS43" s="921"/>
      <c r="CT43" s="921"/>
      <c r="CU43" s="921"/>
      <c r="CV43" s="921"/>
      <c r="CW43" s="921"/>
    </row>
    <row r="44" spans="1:101" s="648" customFormat="1" ht="7.15" customHeight="1">
      <c r="AD44" s="942"/>
      <c r="AE44" s="942"/>
      <c r="AF44" s="942"/>
    </row>
    <row r="45" spans="1:101" s="648" customFormat="1" ht="15" customHeight="1" thickBot="1">
      <c r="A45" s="649" t="s">
        <v>97</v>
      </c>
      <c r="AD45" s="942"/>
      <c r="AE45" s="942"/>
      <c r="AF45" s="942"/>
    </row>
    <row r="46" spans="1:101" s="648" customFormat="1" ht="14.65" customHeight="1">
      <c r="B46" s="1066" t="s">
        <v>84</v>
      </c>
      <c r="C46" s="1067"/>
      <c r="D46" s="1067"/>
      <c r="E46" s="1088"/>
      <c r="F46" s="1069"/>
      <c r="G46" s="1069"/>
      <c r="H46" s="1069"/>
      <c r="I46" s="1069"/>
      <c r="J46" s="1069"/>
      <c r="K46" s="1069"/>
      <c r="L46" s="1069"/>
      <c r="M46" s="1069"/>
      <c r="N46" s="1069"/>
      <c r="O46" s="1070"/>
      <c r="P46" s="1071" t="s">
        <v>98</v>
      </c>
      <c r="Q46" s="1067"/>
      <c r="R46" s="1067"/>
      <c r="S46" s="945"/>
      <c r="T46" s="1072"/>
      <c r="U46" s="1072"/>
      <c r="V46" s="1072"/>
      <c r="W46" s="1072"/>
      <c r="X46" s="1072"/>
      <c r="Y46" s="1072"/>
      <c r="Z46" s="1072"/>
      <c r="AA46" s="1072"/>
      <c r="AB46" s="1072"/>
      <c r="AC46" s="1073"/>
      <c r="AD46" s="942"/>
      <c r="AE46" s="942"/>
      <c r="AF46" s="942"/>
    </row>
    <row r="47" spans="1:101" s="663" customFormat="1" ht="14.65" customHeight="1">
      <c r="B47" s="1074" t="s">
        <v>87</v>
      </c>
      <c r="C47" s="1075"/>
      <c r="D47" s="1075"/>
      <c r="E47" s="1076"/>
      <c r="F47" s="1076"/>
      <c r="G47" s="1076"/>
      <c r="H47" s="1076"/>
      <c r="I47" s="1076"/>
      <c r="J47" s="1076"/>
      <c r="K47" s="1076"/>
      <c r="L47" s="1076"/>
      <c r="M47" s="1076"/>
      <c r="N47" s="1076"/>
      <c r="O47" s="1077"/>
      <c r="P47" s="1078" t="s">
        <v>88</v>
      </c>
      <c r="Q47" s="1075"/>
      <c r="R47" s="1075"/>
      <c r="S47" s="655"/>
      <c r="T47" s="1079"/>
      <c r="U47" s="1079"/>
      <c r="V47" s="1079"/>
      <c r="W47" s="1079"/>
      <c r="X47" s="1079"/>
      <c r="Y47" s="1079"/>
      <c r="Z47" s="1079"/>
      <c r="AA47" s="1079"/>
      <c r="AB47" s="1079"/>
      <c r="AC47" s="1080"/>
      <c r="AD47" s="944"/>
      <c r="AE47" s="944"/>
      <c r="AF47" s="944"/>
    </row>
    <row r="48" spans="1:101" s="663" customFormat="1" ht="14.65" customHeight="1">
      <c r="B48" s="1081" t="s">
        <v>89</v>
      </c>
      <c r="C48" s="1082"/>
      <c r="D48" s="1082"/>
      <c r="E48" s="649" t="s">
        <v>90</v>
      </c>
      <c r="F48" s="1083"/>
      <c r="G48" s="1083"/>
      <c r="H48" s="1083"/>
      <c r="I48" s="1083"/>
      <c r="J48" s="1083"/>
      <c r="K48" s="1083"/>
      <c r="L48" s="1083"/>
      <c r="M48" s="1083"/>
      <c r="N48" s="1083"/>
      <c r="O48" s="1084"/>
      <c r="P48" s="1078" t="s">
        <v>91</v>
      </c>
      <c r="Q48" s="1075"/>
      <c r="R48" s="1075"/>
      <c r="S48" s="655"/>
      <c r="T48" s="1079"/>
      <c r="U48" s="1079"/>
      <c r="V48" s="1079"/>
      <c r="W48" s="1079"/>
      <c r="X48" s="1079"/>
      <c r="Y48" s="1079"/>
      <c r="Z48" s="1079"/>
      <c r="AA48" s="1079"/>
      <c r="AB48" s="1079"/>
      <c r="AC48" s="1080"/>
      <c r="AD48" s="944"/>
      <c r="AE48" s="944"/>
      <c r="AF48" s="944"/>
    </row>
    <row r="49" spans="1:32" s="663" customFormat="1" ht="14.65" customHeight="1" thickBot="1">
      <c r="B49" s="661"/>
      <c r="C49" s="1089"/>
      <c r="D49" s="1089"/>
      <c r="E49" s="1089"/>
      <c r="F49" s="1089"/>
      <c r="G49" s="1089"/>
      <c r="H49" s="1089"/>
      <c r="I49" s="1089"/>
      <c r="J49" s="1089"/>
      <c r="K49" s="1089"/>
      <c r="L49" s="1089"/>
      <c r="M49" s="1089"/>
      <c r="N49" s="1089"/>
      <c r="O49" s="1090"/>
      <c r="P49" s="1091" t="s">
        <v>92</v>
      </c>
      <c r="Q49" s="1092"/>
      <c r="R49" s="1092"/>
      <c r="S49" s="662"/>
      <c r="T49" s="1093"/>
      <c r="U49" s="1093"/>
      <c r="V49" s="1093"/>
      <c r="W49" s="1093"/>
      <c r="X49" s="1093"/>
      <c r="Y49" s="1093"/>
      <c r="Z49" s="1093"/>
      <c r="AA49" s="1093"/>
      <c r="AB49" s="1093"/>
      <c r="AC49" s="1094"/>
      <c r="AD49" s="944"/>
      <c r="AE49" s="944"/>
      <c r="AF49" s="944"/>
    </row>
    <row r="50" spans="1:32" s="663" customFormat="1" ht="7.15" customHeight="1">
      <c r="AD50" s="944"/>
      <c r="AE50" s="944"/>
      <c r="AF50" s="944"/>
    </row>
    <row r="51" spans="1:32" ht="15" customHeight="1" thickBot="1">
      <c r="A51" s="649" t="s">
        <v>99</v>
      </c>
    </row>
    <row r="52" spans="1:32" ht="14.65" customHeight="1">
      <c r="B52" s="1085"/>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7"/>
    </row>
    <row r="53" spans="1:32" ht="14.65" customHeight="1">
      <c r="B53" s="1063"/>
      <c r="C53" s="1064"/>
      <c r="D53" s="1064"/>
      <c r="E53" s="1064"/>
      <c r="F53" s="1064"/>
      <c r="G53" s="1064"/>
      <c r="H53" s="1064"/>
      <c r="I53" s="1064"/>
      <c r="J53" s="1064"/>
      <c r="K53" s="1064"/>
      <c r="L53" s="1064"/>
      <c r="M53" s="1064"/>
      <c r="N53" s="1064"/>
      <c r="O53" s="1064"/>
      <c r="P53" s="1064"/>
      <c r="Q53" s="1064"/>
      <c r="R53" s="1064"/>
      <c r="S53" s="1064"/>
      <c r="T53" s="1064"/>
      <c r="U53" s="1064"/>
      <c r="V53" s="1064"/>
      <c r="W53" s="1064"/>
      <c r="X53" s="1064"/>
      <c r="Y53" s="1064"/>
      <c r="Z53" s="1064"/>
      <c r="AA53" s="1064"/>
      <c r="AB53" s="1064"/>
      <c r="AC53" s="1065"/>
    </row>
    <row r="54" spans="1:32" ht="14.65" customHeight="1">
      <c r="B54" s="1063"/>
      <c r="C54" s="1064"/>
      <c r="D54" s="1064"/>
      <c r="E54" s="1064"/>
      <c r="F54" s="1064"/>
      <c r="G54" s="1064"/>
      <c r="H54" s="1064"/>
      <c r="I54" s="1064"/>
      <c r="J54" s="1064"/>
      <c r="K54" s="1064"/>
      <c r="L54" s="1064"/>
      <c r="M54" s="1064"/>
      <c r="N54" s="1064"/>
      <c r="O54" s="1064"/>
      <c r="P54" s="1064"/>
      <c r="Q54" s="1064"/>
      <c r="R54" s="1064"/>
      <c r="S54" s="1064"/>
      <c r="T54" s="1064"/>
      <c r="U54" s="1064"/>
      <c r="V54" s="1064"/>
      <c r="W54" s="1064"/>
      <c r="X54" s="1064"/>
      <c r="Y54" s="1064"/>
      <c r="Z54" s="1064"/>
      <c r="AA54" s="1064"/>
      <c r="AB54" s="1064"/>
      <c r="AC54" s="1065"/>
    </row>
    <row r="55" spans="1:32" ht="14.65" customHeight="1">
      <c r="B55" s="1063"/>
      <c r="C55" s="1064"/>
      <c r="D55" s="1064"/>
      <c r="E55" s="1064"/>
      <c r="F55" s="1064"/>
      <c r="G55" s="1064"/>
      <c r="H55" s="1064"/>
      <c r="I55" s="1064"/>
      <c r="J55" s="1064"/>
      <c r="K55" s="1064"/>
      <c r="L55" s="1064"/>
      <c r="M55" s="1064"/>
      <c r="N55" s="1064"/>
      <c r="O55" s="1064"/>
      <c r="P55" s="1064"/>
      <c r="Q55" s="1064"/>
      <c r="R55" s="1064"/>
      <c r="S55" s="1064"/>
      <c r="T55" s="1064"/>
      <c r="U55" s="1064"/>
      <c r="V55" s="1064"/>
      <c r="W55" s="1064"/>
      <c r="X55" s="1064"/>
      <c r="Y55" s="1064"/>
      <c r="Z55" s="1064"/>
      <c r="AA55" s="1064"/>
      <c r="AB55" s="1064"/>
      <c r="AC55" s="1065"/>
    </row>
    <row r="56" spans="1:32" ht="13.9" customHeight="1" thickBot="1">
      <c r="B56" s="1112"/>
      <c r="C56" s="1113"/>
      <c r="D56" s="1113"/>
      <c r="E56" s="1113"/>
      <c r="F56" s="1113"/>
      <c r="G56" s="1113"/>
      <c r="H56" s="1113"/>
      <c r="I56" s="1113"/>
      <c r="J56" s="1113"/>
      <c r="K56" s="1113"/>
      <c r="L56" s="1113"/>
      <c r="M56" s="1113"/>
      <c r="N56" s="1113"/>
      <c r="O56" s="1113"/>
      <c r="P56" s="1113"/>
      <c r="Q56" s="1113"/>
      <c r="R56" s="1113"/>
      <c r="S56" s="1113"/>
      <c r="T56" s="1113"/>
      <c r="U56" s="1113"/>
      <c r="V56" s="1113"/>
      <c r="W56" s="1113"/>
      <c r="X56" s="1113"/>
      <c r="Y56" s="1113"/>
      <c r="Z56" s="1113"/>
      <c r="AA56" s="1113"/>
      <c r="AB56" s="1113"/>
      <c r="AC56" s="1114"/>
    </row>
  </sheetData>
  <mergeCells count="85">
    <mergeCell ref="B55:AC55"/>
    <mergeCell ref="P25:R25"/>
    <mergeCell ref="T25:AC25"/>
    <mergeCell ref="B26:D26"/>
    <mergeCell ref="F26:O26"/>
    <mergeCell ref="P26:R26"/>
    <mergeCell ref="T26:AC26"/>
    <mergeCell ref="C27:O27"/>
    <mergeCell ref="P27:R27"/>
    <mergeCell ref="T27:AC27"/>
    <mergeCell ref="B28:F30"/>
    <mergeCell ref="H28:AA28"/>
    <mergeCell ref="H29:Z29"/>
    <mergeCell ref="G30:AC30"/>
    <mergeCell ref="B33:D34"/>
    <mergeCell ref="P33:R33"/>
    <mergeCell ref="B56:AC56"/>
    <mergeCell ref="H7:AC7"/>
    <mergeCell ref="H8:AC8"/>
    <mergeCell ref="B6:G8"/>
    <mergeCell ref="F17:AB17"/>
    <mergeCell ref="H6:AC6"/>
    <mergeCell ref="B23:D24"/>
    <mergeCell ref="E23:O24"/>
    <mergeCell ref="P23:R23"/>
    <mergeCell ref="T23:AC23"/>
    <mergeCell ref="P24:R24"/>
    <mergeCell ref="T24:AC24"/>
    <mergeCell ref="B25:D25"/>
    <mergeCell ref="E25:O25"/>
    <mergeCell ref="F20:AB20"/>
    <mergeCell ref="F14:AB14"/>
    <mergeCell ref="A2:AC2"/>
    <mergeCell ref="B4:G4"/>
    <mergeCell ref="H4:AC4"/>
    <mergeCell ref="B5:G5"/>
    <mergeCell ref="H5:AC5"/>
    <mergeCell ref="T33:AC33"/>
    <mergeCell ref="P34:R34"/>
    <mergeCell ref="T34:AC34"/>
    <mergeCell ref="B35:D35"/>
    <mergeCell ref="E35:O35"/>
    <mergeCell ref="P35:R35"/>
    <mergeCell ref="T35:AC35"/>
    <mergeCell ref="E33:O34"/>
    <mergeCell ref="T46:AC46"/>
    <mergeCell ref="P42:R42"/>
    <mergeCell ref="T42:AC42"/>
    <mergeCell ref="T43:AC43"/>
    <mergeCell ref="B36:D36"/>
    <mergeCell ref="F36:O36"/>
    <mergeCell ref="P36:R36"/>
    <mergeCell ref="T36:AC36"/>
    <mergeCell ref="T37:AC37"/>
    <mergeCell ref="C37:O37"/>
    <mergeCell ref="P37:R37"/>
    <mergeCell ref="C43:O43"/>
    <mergeCell ref="P43:R43"/>
    <mergeCell ref="C49:O49"/>
    <mergeCell ref="P49:R49"/>
    <mergeCell ref="T49:AC49"/>
    <mergeCell ref="B47:D47"/>
    <mergeCell ref="E47:O47"/>
    <mergeCell ref="P47:R47"/>
    <mergeCell ref="T47:AC47"/>
    <mergeCell ref="B48:D48"/>
    <mergeCell ref="F48:O48"/>
    <mergeCell ref="P48:R48"/>
    <mergeCell ref="T48:AC48"/>
    <mergeCell ref="B54:AC54"/>
    <mergeCell ref="B40:D40"/>
    <mergeCell ref="E40:O40"/>
    <mergeCell ref="P40:R40"/>
    <mergeCell ref="T40:AC40"/>
    <mergeCell ref="B41:D41"/>
    <mergeCell ref="E41:O41"/>
    <mergeCell ref="P41:R41"/>
    <mergeCell ref="T41:AC41"/>
    <mergeCell ref="B42:D42"/>
    <mergeCell ref="F42:O42"/>
    <mergeCell ref="B52:AC52"/>
    <mergeCell ref="B53:AC53"/>
    <mergeCell ref="B46:D46"/>
    <mergeCell ref="E46:O46"/>
    <mergeCell ref="P46:R46"/>
  </mergeCells>
  <phoneticPr fontId="2"/>
  <dataValidations count="1">
    <dataValidation type="list" imeMode="on" allowBlank="1" showInputMessage="1" showErrorMessage="1" sqref="R11:R13 P11 G28:G29 W19 I12:I13 H16 H19 O16 O19 W16 B11:B20" xr:uid="{00000000-0002-0000-0000-000000000000}">
      <formula1>"□,■"</formula1>
    </dataValidation>
  </dataValidations>
  <printOptions horizontalCentered="1" verticalCentered="1"/>
  <pageMargins left="0.70866141732283472" right="0.70866141732283472" top="0" bottom="0" header="0.31496062992125984" footer="0.31496062992125984"/>
  <pageSetup paperSize="9" orientation="portrait" r:id="rId1"/>
  <headerFooter>
    <oddFooter>&amp;L&amp;"BIZ UDゴシック,標準"&amp;8 2022/11/07改訂&amp;R&amp;"BIZ UDゴシック,標準"&amp;8一般財団法人ベターリビング</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CH553"/>
  <sheetViews>
    <sheetView view="pageBreakPreview" zoomScaleNormal="100" zoomScaleSheetLayoutView="100" workbookViewId="0"/>
  </sheetViews>
  <sheetFormatPr defaultColWidth="8.875" defaultRowHeight="12.75"/>
  <cols>
    <col min="1" max="37" width="2.125" style="1" customWidth="1"/>
    <col min="38" max="38" width="2.625" style="2" customWidth="1"/>
    <col min="39" max="39" width="2.625" style="5" customWidth="1"/>
    <col min="40" max="40" width="6.625" style="5" customWidth="1"/>
    <col min="41" max="41" width="12.625" style="5" customWidth="1"/>
    <col min="42" max="86" width="2.625" style="5" customWidth="1"/>
    <col min="87" max="208" width="2.625" style="1" customWidth="1"/>
    <col min="209" max="16384" width="8.875" style="1"/>
  </cols>
  <sheetData>
    <row r="1" spans="1:37" ht="14.1" customHeight="1">
      <c r="AK1" s="64" t="s">
        <v>2055</v>
      </c>
    </row>
    <row r="2" spans="1:37" ht="14.1" customHeight="1">
      <c r="A2" s="2107" t="s">
        <v>1646</v>
      </c>
      <c r="B2" s="2107"/>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row>
    <row r="3" spans="1:37" ht="15" customHeight="1"/>
    <row r="4" spans="1:37" ht="15" customHeight="1"/>
    <row r="5" spans="1:37" ht="15" customHeight="1">
      <c r="A5" s="1" t="s">
        <v>1647</v>
      </c>
      <c r="X5" s="2108" t="e">
        <f>#REF!</f>
        <v>#REF!</v>
      </c>
      <c r="Y5" s="2108"/>
      <c r="Z5" s="2108"/>
      <c r="AA5" s="2108"/>
      <c r="AB5" s="1" t="s">
        <v>1648</v>
      </c>
      <c r="AC5" s="2108" t="e">
        <f>#REF!</f>
        <v>#REF!</v>
      </c>
      <c r="AD5" s="2108"/>
      <c r="AE5" s="1" t="s">
        <v>1649</v>
      </c>
      <c r="AF5" s="2108" t="e">
        <f>#REF!</f>
        <v>#REF!</v>
      </c>
      <c r="AG5" s="2108"/>
      <c r="AH5" s="1" t="s">
        <v>1650</v>
      </c>
    </row>
    <row r="6" spans="1:37" ht="15" customHeight="1">
      <c r="C6" s="1" t="s">
        <v>1651</v>
      </c>
    </row>
    <row r="7" spans="1:37" ht="15" customHeight="1"/>
    <row r="8" spans="1:37" ht="15" customHeight="1">
      <c r="R8" s="1" t="s">
        <v>1652</v>
      </c>
    </row>
    <row r="9" spans="1:37" ht="15" customHeight="1">
      <c r="S9" s="2109" t="e">
        <f>#REF!</f>
        <v>#REF!</v>
      </c>
      <c r="T9" s="2109"/>
      <c r="U9" s="2109"/>
      <c r="V9" s="2109"/>
      <c r="W9" s="2109"/>
      <c r="X9" s="2109"/>
      <c r="Y9" s="2109"/>
      <c r="Z9" s="2109"/>
      <c r="AA9" s="2109"/>
      <c r="AB9" s="2109"/>
      <c r="AC9" s="2109"/>
      <c r="AD9" s="2109"/>
      <c r="AE9" s="2109"/>
      <c r="AF9" s="2109"/>
      <c r="AG9" s="2109"/>
      <c r="AH9" s="2109"/>
      <c r="AI9" s="2109"/>
      <c r="AJ9" s="2109"/>
    </row>
    <row r="10" spans="1:37" ht="15" customHeight="1">
      <c r="S10" s="2109"/>
      <c r="T10" s="2109"/>
      <c r="U10" s="2109"/>
      <c r="V10" s="2109"/>
      <c r="W10" s="2109"/>
      <c r="X10" s="2109"/>
      <c r="Y10" s="2109"/>
      <c r="Z10" s="2109"/>
      <c r="AA10" s="2109"/>
      <c r="AB10" s="2109"/>
      <c r="AC10" s="2109"/>
      <c r="AD10" s="2109"/>
      <c r="AE10" s="2109"/>
      <c r="AF10" s="2109"/>
      <c r="AG10" s="2109"/>
      <c r="AH10" s="2109"/>
      <c r="AI10" s="2109"/>
      <c r="AJ10" s="2109"/>
    </row>
    <row r="11" spans="1:37" ht="15" customHeight="1">
      <c r="S11" s="1" t="s">
        <v>1653</v>
      </c>
    </row>
    <row r="12" spans="1:37" ht="15" customHeight="1">
      <c r="T12" s="2110" t="e">
        <f>#REF!</f>
        <v>#REF!</v>
      </c>
      <c r="U12" s="2110"/>
      <c r="V12" s="2110"/>
      <c r="W12" s="2110"/>
      <c r="X12" s="2110"/>
      <c r="Y12" s="2110"/>
      <c r="Z12" s="2110"/>
      <c r="AA12" s="2110"/>
      <c r="AB12" s="2110"/>
      <c r="AC12" s="2110"/>
      <c r="AD12" s="2110"/>
      <c r="AE12" s="2110"/>
      <c r="AF12" s="2110"/>
      <c r="AG12" s="2110"/>
      <c r="AH12" s="2110"/>
      <c r="AI12" s="2110"/>
      <c r="AJ12" s="2110"/>
    </row>
    <row r="13" spans="1:37" ht="15" customHeight="1">
      <c r="T13" s="1165" t="e">
        <f>#REF!</f>
        <v>#REF!</v>
      </c>
      <c r="U13" s="1165"/>
      <c r="V13" s="1165"/>
      <c r="W13" s="1165"/>
      <c r="X13" s="1165"/>
      <c r="Y13" s="1165"/>
      <c r="Z13" s="1165"/>
      <c r="AA13" s="1165"/>
      <c r="AB13" s="1165"/>
      <c r="AC13" s="1165"/>
      <c r="AD13" s="1165"/>
      <c r="AE13" s="1165"/>
      <c r="AF13" s="1165"/>
      <c r="AG13" s="1165"/>
      <c r="AH13" s="1165"/>
      <c r="AI13" s="1165"/>
      <c r="AJ13" s="1165"/>
    </row>
    <row r="14" spans="1:37" ht="15" customHeight="1">
      <c r="R14" s="1" t="s">
        <v>1654</v>
      </c>
    </row>
    <row r="15" spans="1:37" ht="15" customHeight="1">
      <c r="S15" s="1161" t="e">
        <f>#REF!</f>
        <v>#REF!</v>
      </c>
      <c r="T15" s="1161"/>
      <c r="U15" s="1161"/>
      <c r="V15" s="1161"/>
      <c r="W15" s="1161"/>
      <c r="X15" s="1161"/>
      <c r="Y15" s="1161"/>
      <c r="Z15" s="1161"/>
      <c r="AA15" s="1161"/>
      <c r="AB15" s="1161"/>
      <c r="AC15" s="1161"/>
      <c r="AD15" s="1161"/>
      <c r="AE15" s="1161"/>
      <c r="AF15" s="1161"/>
      <c r="AG15" s="1161"/>
      <c r="AH15" s="1161"/>
      <c r="AI15" s="1161"/>
      <c r="AJ15" s="1161"/>
    </row>
    <row r="16" spans="1:37" ht="15" customHeight="1">
      <c r="S16" s="1161"/>
      <c r="T16" s="1161"/>
      <c r="U16" s="1161"/>
      <c r="V16" s="1161"/>
      <c r="W16" s="1161"/>
      <c r="X16" s="1161"/>
      <c r="Y16" s="1161"/>
      <c r="Z16" s="1161"/>
      <c r="AA16" s="1161"/>
      <c r="AB16" s="1161"/>
      <c r="AC16" s="1161"/>
      <c r="AD16" s="1161"/>
      <c r="AE16" s="1161"/>
      <c r="AF16" s="1161"/>
      <c r="AG16" s="1161"/>
      <c r="AH16" s="1161"/>
      <c r="AI16" s="1161"/>
      <c r="AJ16" s="1161"/>
    </row>
    <row r="17" spans="1:42" ht="15" customHeight="1">
      <c r="S17" s="1" t="s">
        <v>1655</v>
      </c>
    </row>
    <row r="18" spans="1:42" ht="15" customHeight="1">
      <c r="T18" s="2110" t="e">
        <f>#REF!</f>
        <v>#REF!</v>
      </c>
      <c r="U18" s="2110"/>
      <c r="V18" s="2110"/>
      <c r="W18" s="2110"/>
      <c r="X18" s="2110"/>
      <c r="Y18" s="2110"/>
      <c r="Z18" s="2110"/>
      <c r="AA18" s="2110"/>
      <c r="AB18" s="2110"/>
      <c r="AC18" s="2110"/>
      <c r="AD18" s="2110"/>
      <c r="AE18" s="2110"/>
      <c r="AF18" s="2110"/>
      <c r="AG18" s="2110"/>
      <c r="AH18" s="2110"/>
      <c r="AI18" s="2110"/>
      <c r="AJ18" s="2110"/>
    </row>
    <row r="19" spans="1:42" ht="15" customHeight="1">
      <c r="T19" s="1165" t="e">
        <f>#REF!</f>
        <v>#REF!</v>
      </c>
      <c r="U19" s="1165"/>
      <c r="V19" s="1165"/>
      <c r="W19" s="1165"/>
      <c r="X19" s="1165"/>
      <c r="Y19" s="1165"/>
      <c r="Z19" s="1165"/>
      <c r="AA19" s="1165"/>
      <c r="AB19" s="1165"/>
      <c r="AC19" s="1165"/>
      <c r="AD19" s="1165"/>
      <c r="AE19" s="1165"/>
      <c r="AF19" s="1165"/>
      <c r="AG19" s="1165"/>
      <c r="AH19" s="1165"/>
      <c r="AI19" s="1165"/>
      <c r="AJ19" s="1165"/>
    </row>
    <row r="20" spans="1:42" ht="15" customHeight="1">
      <c r="B20" s="2109" t="s">
        <v>1656</v>
      </c>
      <c r="C20" s="2109"/>
      <c r="D20" s="2109"/>
      <c r="E20" s="2109"/>
      <c r="F20" s="2109"/>
      <c r="G20" s="2109"/>
      <c r="H20" s="2109"/>
      <c r="I20" s="2109"/>
      <c r="J20" s="2109"/>
      <c r="K20" s="2109"/>
      <c r="L20" s="2109"/>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row>
    <row r="21" spans="1:42" ht="15" customHeight="1">
      <c r="B21" s="2109"/>
      <c r="C21" s="2109"/>
      <c r="D21" s="2109"/>
      <c r="E21" s="2109"/>
      <c r="F21" s="2109"/>
      <c r="G21" s="2109"/>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row>
    <row r="22" spans="1:42" ht="15" customHeight="1">
      <c r="B22" s="2109"/>
      <c r="C22" s="2109"/>
      <c r="D22" s="2109"/>
      <c r="E22" s="2109"/>
      <c r="F22" s="2109"/>
      <c r="G22" s="2109"/>
      <c r="H22" s="2109"/>
      <c r="I22" s="2109"/>
      <c r="J22" s="2109"/>
      <c r="K22" s="2109"/>
      <c r="L22" s="2109"/>
      <c r="M22" s="2109"/>
      <c r="N22" s="2109"/>
      <c r="O22" s="2109"/>
      <c r="P22" s="2109"/>
      <c r="Q22" s="2109"/>
      <c r="R22" s="2109"/>
      <c r="S22" s="2109"/>
      <c r="T22" s="2109"/>
      <c r="U22" s="2109"/>
      <c r="V22" s="2109"/>
      <c r="W22" s="2109"/>
      <c r="X22" s="2109"/>
      <c r="Y22" s="2109"/>
      <c r="Z22" s="2109"/>
      <c r="AA22" s="2109"/>
      <c r="AB22" s="2109"/>
      <c r="AC22" s="2109"/>
      <c r="AD22" s="2109"/>
      <c r="AE22" s="2109"/>
      <c r="AF22" s="2109"/>
      <c r="AG22" s="2109"/>
      <c r="AH22" s="2109"/>
      <c r="AI22" s="2109"/>
      <c r="AJ22" s="2109"/>
    </row>
    <row r="23" spans="1:42" ht="15" customHeight="1">
      <c r="A23" s="1165" t="s">
        <v>1657</v>
      </c>
      <c r="B23" s="1165"/>
      <c r="C23" s="1165"/>
      <c r="D23" s="1165"/>
      <c r="E23" s="1165"/>
      <c r="F23" s="1165"/>
      <c r="G23" s="1165"/>
      <c r="H23" s="1165"/>
      <c r="I23" s="1165"/>
      <c r="J23" s="1165"/>
      <c r="K23" s="1165"/>
      <c r="L23" s="1165"/>
      <c r="M23" s="1165"/>
      <c r="N23" s="1165"/>
      <c r="O23" s="1165"/>
      <c r="P23" s="1165"/>
      <c r="Q23" s="1165"/>
      <c r="R23" s="1165"/>
      <c r="S23" s="1165"/>
      <c r="T23" s="1165"/>
      <c r="U23" s="1165"/>
      <c r="V23" s="1165"/>
      <c r="W23" s="1165"/>
      <c r="X23" s="1165"/>
      <c r="Y23" s="1165"/>
      <c r="Z23" s="1165"/>
      <c r="AA23" s="1165"/>
      <c r="AB23" s="1165"/>
      <c r="AC23" s="1165"/>
      <c r="AD23" s="1165"/>
      <c r="AE23" s="1165"/>
      <c r="AF23" s="1165"/>
      <c r="AG23" s="1165"/>
      <c r="AH23" s="1165"/>
      <c r="AI23" s="1165"/>
      <c r="AJ23" s="1165"/>
      <c r="AK23" s="1165"/>
    </row>
    <row r="24" spans="1:42" ht="15" customHeight="1">
      <c r="B24" s="1" t="s">
        <v>1658</v>
      </c>
      <c r="AN24" s="5" t="b">
        <v>1</v>
      </c>
      <c r="AO24" s="5" t="s">
        <v>1659</v>
      </c>
      <c r="AP24" s="109">
        <f>IF(AN24=TRUE,1,0)</f>
        <v>1</v>
      </c>
    </row>
    <row r="25" spans="1:42" ht="15" customHeight="1">
      <c r="D25" s="106"/>
      <c r="E25" s="110" t="s">
        <v>1659</v>
      </c>
      <c r="F25" s="110"/>
      <c r="G25" s="106"/>
      <c r="H25" s="106"/>
      <c r="I25" s="106"/>
      <c r="J25" s="106"/>
      <c r="K25" s="106"/>
      <c r="L25" s="106"/>
      <c r="AN25" s="5" t="b">
        <v>1</v>
      </c>
      <c r="AO25" s="5" t="s">
        <v>1660</v>
      </c>
      <c r="AP25" s="109">
        <f t="shared" ref="AP25:AP42" si="0">IF(AN25=TRUE,1,0)</f>
        <v>1</v>
      </c>
    </row>
    <row r="26" spans="1:42" ht="15" customHeight="1">
      <c r="E26" s="110"/>
      <c r="F26" s="110" t="s">
        <v>1661</v>
      </c>
      <c r="G26" s="106"/>
      <c r="H26" s="106"/>
      <c r="I26" s="106"/>
      <c r="J26" s="106"/>
      <c r="K26" s="106"/>
      <c r="L26" s="106"/>
      <c r="M26" s="106"/>
      <c r="N26" s="106"/>
      <c r="O26" s="106"/>
      <c r="P26" s="106"/>
      <c r="Q26" s="106"/>
      <c r="R26" s="106"/>
      <c r="S26" s="106"/>
      <c r="T26" s="106"/>
      <c r="U26" s="106"/>
      <c r="AN26" s="5" t="b">
        <v>1</v>
      </c>
      <c r="AO26" s="5" t="s">
        <v>1662</v>
      </c>
      <c r="AP26" s="109">
        <f t="shared" si="0"/>
        <v>1</v>
      </c>
    </row>
    <row r="27" spans="1:42" ht="15" customHeight="1">
      <c r="E27" s="110"/>
      <c r="F27" s="110" t="s">
        <v>1663</v>
      </c>
      <c r="G27" s="106"/>
      <c r="H27" s="106"/>
      <c r="I27" s="106"/>
      <c r="J27" s="106"/>
      <c r="K27" s="106"/>
      <c r="L27" s="106"/>
      <c r="M27" s="106"/>
      <c r="N27" s="106"/>
      <c r="O27" s="106"/>
      <c r="P27" s="106"/>
      <c r="Q27" s="106"/>
      <c r="AN27" s="5" t="b">
        <v>1</v>
      </c>
      <c r="AO27" s="5" t="s">
        <v>1664</v>
      </c>
      <c r="AP27" s="109">
        <f t="shared" si="0"/>
        <v>1</v>
      </c>
    </row>
    <row r="28" spans="1:42" ht="15" customHeight="1">
      <c r="E28" s="110"/>
      <c r="F28" s="110" t="s">
        <v>1665</v>
      </c>
      <c r="G28" s="106"/>
      <c r="H28" s="106"/>
      <c r="I28" s="106"/>
      <c r="J28" s="106"/>
      <c r="AN28" s="5" t="b">
        <v>1</v>
      </c>
      <c r="AO28" s="5" t="s">
        <v>1666</v>
      </c>
      <c r="AP28" s="109">
        <f t="shared" si="0"/>
        <v>1</v>
      </c>
    </row>
    <row r="29" spans="1:42" ht="15" customHeight="1">
      <c r="D29" s="106"/>
      <c r="E29" s="110" t="s">
        <v>1667</v>
      </c>
      <c r="F29" s="110"/>
      <c r="G29" s="106"/>
      <c r="H29" s="106"/>
      <c r="I29" s="106"/>
      <c r="J29" s="106"/>
      <c r="K29" s="106"/>
      <c r="L29" s="106"/>
      <c r="M29" s="106"/>
      <c r="N29" s="106"/>
      <c r="O29" s="106"/>
      <c r="P29" s="106"/>
      <c r="AN29" s="5" t="b">
        <v>1</v>
      </c>
      <c r="AO29" s="5" t="s">
        <v>1668</v>
      </c>
      <c r="AP29" s="109">
        <f t="shared" si="0"/>
        <v>1</v>
      </c>
    </row>
    <row r="30" spans="1:42" ht="15" customHeight="1">
      <c r="D30" s="106"/>
      <c r="E30" s="110" t="s">
        <v>1669</v>
      </c>
      <c r="F30" s="110"/>
      <c r="G30" s="106"/>
      <c r="H30" s="106"/>
      <c r="I30" s="106"/>
      <c r="J30" s="106"/>
      <c r="K30" s="106"/>
      <c r="L30" s="106"/>
      <c r="M30" s="106"/>
      <c r="N30" s="106"/>
      <c r="O30" s="106"/>
      <c r="P30" s="106"/>
    </row>
    <row r="31" spans="1:42" ht="15" customHeight="1">
      <c r="B31" s="1" t="s">
        <v>1670</v>
      </c>
      <c r="N31" s="1166" t="e">
        <f>#REF!</f>
        <v>#REF!</v>
      </c>
      <c r="O31" s="1166"/>
      <c r="P31" s="1166"/>
      <c r="Q31" s="1166"/>
      <c r="R31" s="1166"/>
      <c r="S31" s="1166"/>
      <c r="T31" s="1166"/>
      <c r="U31" s="1166"/>
      <c r="V31" s="1166"/>
      <c r="W31" s="1166"/>
      <c r="X31" s="1166"/>
      <c r="Y31" s="1166"/>
      <c r="Z31" s="1166"/>
      <c r="AA31" s="1166"/>
      <c r="AB31" s="1166"/>
      <c r="AC31" s="1166"/>
      <c r="AD31" s="1166"/>
      <c r="AE31" s="1166"/>
      <c r="AF31" s="1166"/>
      <c r="AG31" s="1166"/>
      <c r="AH31" s="1166"/>
      <c r="AI31" s="1166"/>
      <c r="AJ31" s="1166"/>
      <c r="AK31" s="1166"/>
      <c r="AN31" s="5" t="b">
        <v>0</v>
      </c>
      <c r="AO31" s="5" t="s">
        <v>1434</v>
      </c>
      <c r="AP31" s="109">
        <f t="shared" si="0"/>
        <v>0</v>
      </c>
    </row>
    <row r="32" spans="1:42" ht="15" customHeight="1">
      <c r="B32" s="1" t="s">
        <v>1672</v>
      </c>
      <c r="N32" s="1166" t="e">
        <f>#REF!</f>
        <v>#REF!</v>
      </c>
      <c r="O32" s="1166"/>
      <c r="P32" s="1166"/>
      <c r="Q32" s="1166"/>
      <c r="R32" s="1166"/>
      <c r="S32" s="1166"/>
      <c r="T32" s="1166"/>
      <c r="U32" s="1166"/>
      <c r="V32" s="1166"/>
      <c r="W32" s="1166"/>
      <c r="X32" s="1166"/>
      <c r="Y32" s="1166"/>
      <c r="Z32" s="1166"/>
      <c r="AA32" s="1166"/>
      <c r="AB32" s="1166"/>
      <c r="AC32" s="1166"/>
      <c r="AD32" s="1166"/>
      <c r="AE32" s="1166"/>
      <c r="AF32" s="1166"/>
      <c r="AG32" s="1166"/>
      <c r="AH32" s="1166"/>
      <c r="AI32" s="1166"/>
      <c r="AJ32" s="1166"/>
      <c r="AK32" s="1166"/>
      <c r="AN32" s="5" t="b">
        <v>0</v>
      </c>
      <c r="AO32" s="5" t="s">
        <v>1679</v>
      </c>
      <c r="AP32" s="109">
        <f t="shared" si="0"/>
        <v>0</v>
      </c>
    </row>
    <row r="33" spans="2:42" ht="15" customHeight="1">
      <c r="B33" s="1" t="s">
        <v>1673</v>
      </c>
      <c r="L33" s="5" t="s">
        <v>1674</v>
      </c>
      <c r="M33" s="5"/>
      <c r="N33" s="5"/>
      <c r="O33" s="5"/>
      <c r="P33" s="5"/>
      <c r="Q33" s="5"/>
      <c r="R33" s="5"/>
      <c r="S33" s="5"/>
      <c r="T33" s="5"/>
      <c r="U33" s="5"/>
      <c r="V33" s="5"/>
      <c r="W33" s="5"/>
      <c r="X33" s="5"/>
      <c r="Y33" s="5"/>
      <c r="Z33" s="5"/>
      <c r="AA33" s="5"/>
      <c r="AB33" s="5"/>
      <c r="AC33" s="5"/>
      <c r="AD33" s="5"/>
      <c r="AE33" s="5"/>
      <c r="AF33" s="5"/>
      <c r="AN33" s="5" t="b">
        <v>0</v>
      </c>
      <c r="AO33" s="5" t="s">
        <v>1680</v>
      </c>
      <c r="AP33" s="109">
        <f t="shared" si="0"/>
        <v>0</v>
      </c>
    </row>
    <row r="34" spans="2:42" ht="15" customHeight="1">
      <c r="L34" s="2111" t="s">
        <v>15</v>
      </c>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c r="AK34" s="2111"/>
      <c r="AN34" s="5" t="b">
        <v>0</v>
      </c>
      <c r="AO34" s="5" t="s">
        <v>1681</v>
      </c>
      <c r="AP34" s="109">
        <f t="shared" si="0"/>
        <v>0</v>
      </c>
    </row>
    <row r="35" spans="2:42" ht="15" customHeight="1">
      <c r="B35" s="1" t="s">
        <v>1675</v>
      </c>
      <c r="L35" s="5" t="s">
        <v>247</v>
      </c>
      <c r="M35" s="5"/>
      <c r="N35" s="5"/>
      <c r="O35" s="5"/>
      <c r="P35" s="5"/>
      <c r="Q35" s="5"/>
      <c r="R35" s="5"/>
      <c r="S35" s="5"/>
      <c r="T35" s="5" t="s">
        <v>1676</v>
      </c>
      <c r="U35" s="5"/>
      <c r="V35" s="5"/>
      <c r="W35" s="5"/>
      <c r="X35" s="5"/>
      <c r="Y35" s="5"/>
      <c r="Z35" s="5"/>
      <c r="AA35" s="5" t="s">
        <v>248</v>
      </c>
      <c r="AB35" s="5"/>
      <c r="AC35" s="5"/>
      <c r="AD35" s="5"/>
      <c r="AE35" s="5"/>
      <c r="AF35" s="5"/>
      <c r="AG35" s="5" t="s">
        <v>1677</v>
      </c>
      <c r="AI35" s="5"/>
      <c r="AJ35" s="5"/>
      <c r="AK35" s="5"/>
      <c r="AN35" s="5" t="b">
        <v>0</v>
      </c>
      <c r="AO35" s="5" t="s">
        <v>1682</v>
      </c>
      <c r="AP35" s="109">
        <f t="shared" si="0"/>
        <v>0</v>
      </c>
    </row>
    <row r="36" spans="2:42" ht="15" customHeight="1">
      <c r="B36" s="1" t="s">
        <v>1678</v>
      </c>
      <c r="K36" s="106"/>
      <c r="L36" s="110" t="s">
        <v>1434</v>
      </c>
      <c r="M36" s="110"/>
      <c r="N36" s="5"/>
      <c r="O36" s="5"/>
      <c r="P36" s="5"/>
      <c r="Q36" s="110"/>
      <c r="R36" s="110" t="s">
        <v>1679</v>
      </c>
      <c r="S36" s="110"/>
      <c r="T36" s="5"/>
      <c r="U36" s="5"/>
      <c r="V36" s="5"/>
      <c r="W36" s="110"/>
      <c r="X36" s="110" t="s">
        <v>1680</v>
      </c>
      <c r="Y36" s="110"/>
      <c r="Z36" s="5"/>
      <c r="AA36" s="5"/>
      <c r="AB36" s="5"/>
      <c r="AC36" s="110"/>
      <c r="AD36" s="110" t="s">
        <v>1681</v>
      </c>
      <c r="AE36" s="110"/>
      <c r="AF36" s="110"/>
      <c r="AG36" s="106"/>
      <c r="AH36" s="106"/>
      <c r="AN36" s="5" t="b">
        <v>0</v>
      </c>
      <c r="AO36" s="5" t="s">
        <v>1683</v>
      </c>
      <c r="AP36" s="109">
        <f t="shared" si="0"/>
        <v>0</v>
      </c>
    </row>
    <row r="37" spans="2:42" ht="15" customHeight="1">
      <c r="K37" s="106"/>
      <c r="L37" s="110" t="s">
        <v>1682</v>
      </c>
      <c r="M37" s="110"/>
      <c r="N37" s="110"/>
      <c r="O37" s="110"/>
      <c r="P37" s="110"/>
      <c r="Q37" s="110"/>
      <c r="R37" s="110"/>
      <c r="S37" s="5"/>
      <c r="T37" s="5"/>
      <c r="U37" s="5"/>
      <c r="V37" s="5"/>
      <c r="W37" s="110"/>
      <c r="X37" s="110" t="s">
        <v>1683</v>
      </c>
      <c r="Y37" s="110"/>
      <c r="Z37" s="110"/>
      <c r="AA37" s="110"/>
      <c r="AB37" s="110"/>
      <c r="AC37" s="110"/>
      <c r="AD37" s="110"/>
      <c r="AE37" s="5"/>
      <c r="AF37" s="5"/>
      <c r="AN37" s="5" t="b">
        <v>1</v>
      </c>
      <c r="AO37" s="5" t="s">
        <v>1685</v>
      </c>
      <c r="AP37" s="109">
        <f t="shared" si="0"/>
        <v>1</v>
      </c>
    </row>
    <row r="38" spans="2:42" ht="15" customHeight="1">
      <c r="B38" s="1" t="s">
        <v>1684</v>
      </c>
      <c r="M38" s="110"/>
      <c r="N38" s="110" t="s">
        <v>1685</v>
      </c>
      <c r="O38" s="110"/>
      <c r="P38" s="110"/>
      <c r="Q38" s="110"/>
      <c r="R38" s="5"/>
      <c r="S38" s="5"/>
      <c r="T38" s="110"/>
      <c r="U38" s="110" t="s">
        <v>1686</v>
      </c>
      <c r="V38" s="110"/>
      <c r="W38" s="110"/>
      <c r="X38" s="110"/>
      <c r="Y38" s="110"/>
      <c r="Z38" s="5"/>
      <c r="AA38" s="5"/>
      <c r="AB38" s="110"/>
      <c r="AC38" s="110" t="s">
        <v>1687</v>
      </c>
      <c r="AD38" s="106"/>
      <c r="AE38" s="110"/>
      <c r="AF38" s="110"/>
      <c r="AG38" s="110"/>
      <c r="AH38" s="106"/>
      <c r="AI38" s="106"/>
      <c r="AJ38" s="106"/>
      <c r="AK38" s="106"/>
      <c r="AN38" s="5" t="b">
        <v>1</v>
      </c>
      <c r="AO38" s="5" t="s">
        <v>1686</v>
      </c>
      <c r="AP38" s="109">
        <f t="shared" si="0"/>
        <v>1</v>
      </c>
    </row>
    <row r="39" spans="2:42" ht="15" customHeight="1">
      <c r="B39" s="1" t="s">
        <v>1688</v>
      </c>
      <c r="O39" s="1166" t="e">
        <f>#REF!</f>
        <v>#REF!</v>
      </c>
      <c r="P39" s="1166"/>
      <c r="Q39" s="1166"/>
      <c r="R39" s="1166"/>
      <c r="S39" s="1166"/>
      <c r="T39" s="1166"/>
      <c r="U39" s="1166"/>
      <c r="V39" s="1166"/>
      <c r="W39" s="1166"/>
      <c r="X39" s="1166"/>
      <c r="Y39" s="1166"/>
      <c r="Z39" s="1166"/>
      <c r="AA39" s="1166"/>
      <c r="AB39" s="1166"/>
      <c r="AC39" s="1166"/>
      <c r="AD39" s="1166"/>
      <c r="AE39" s="1166"/>
      <c r="AF39" s="1166"/>
      <c r="AG39" s="1166"/>
      <c r="AH39" s="1166"/>
      <c r="AI39" s="1166"/>
      <c r="AJ39" s="1166"/>
      <c r="AN39" s="5" t="b">
        <v>1</v>
      </c>
      <c r="AO39" s="5" t="s">
        <v>1687</v>
      </c>
      <c r="AP39" s="109">
        <f t="shared" si="0"/>
        <v>1</v>
      </c>
    </row>
    <row r="40" spans="2:42" ht="15" customHeight="1">
      <c r="B40" s="1" t="s">
        <v>1689</v>
      </c>
      <c r="L40" s="2108" t="e">
        <f>#REF!</f>
        <v>#REF!</v>
      </c>
      <c r="M40" s="2108"/>
      <c r="N40" s="2108"/>
      <c r="O40" s="2108"/>
      <c r="P40" s="1" t="s">
        <v>1648</v>
      </c>
      <c r="Q40" s="2108" t="e">
        <f>#REF!</f>
        <v>#REF!</v>
      </c>
      <c r="R40" s="2108"/>
      <c r="S40" s="1" t="s">
        <v>1649</v>
      </c>
      <c r="T40" s="2108" t="e">
        <f>#REF!</f>
        <v>#REF!</v>
      </c>
      <c r="U40" s="2108"/>
      <c r="V40" s="1" t="s">
        <v>1650</v>
      </c>
    </row>
    <row r="41" spans="2:42" ht="15" customHeight="1">
      <c r="B41" s="1" t="s">
        <v>1690</v>
      </c>
      <c r="L41" s="106"/>
      <c r="M41" s="110" t="s">
        <v>3</v>
      </c>
      <c r="N41" s="110"/>
      <c r="O41" s="110"/>
      <c r="P41" s="110"/>
      <c r="Q41" s="110"/>
      <c r="R41" s="110"/>
      <c r="S41" s="5"/>
      <c r="T41" s="5"/>
      <c r="U41" s="5"/>
      <c r="V41" s="5"/>
      <c r="W41" s="5"/>
      <c r="X41" s="5"/>
      <c r="Y41" s="110"/>
      <c r="Z41" s="110" t="s">
        <v>1698</v>
      </c>
      <c r="AA41" s="110"/>
      <c r="AB41" s="110"/>
      <c r="AC41" s="106"/>
      <c r="AD41" s="106"/>
      <c r="AE41" s="106"/>
      <c r="AF41" s="106"/>
      <c r="AG41" s="106"/>
      <c r="AH41" s="106"/>
      <c r="AN41" s="5" t="b">
        <v>1</v>
      </c>
      <c r="AO41" s="5" t="s">
        <v>79</v>
      </c>
      <c r="AP41" s="109">
        <f t="shared" si="0"/>
        <v>1</v>
      </c>
    </row>
    <row r="42" spans="2:42" ht="14.1" customHeight="1">
      <c r="AN42" s="5" t="b">
        <v>1</v>
      </c>
      <c r="AO42" s="5" t="s">
        <v>1698</v>
      </c>
      <c r="AP42" s="109">
        <f t="shared" si="0"/>
        <v>1</v>
      </c>
    </row>
    <row r="43" spans="2:42" ht="20.100000000000001" customHeight="1">
      <c r="B43" s="70" t="s">
        <v>1692</v>
      </c>
      <c r="C43" s="65"/>
      <c r="D43" s="65"/>
      <c r="E43" s="65"/>
      <c r="F43" s="65"/>
      <c r="G43" s="65"/>
      <c r="H43" s="65"/>
      <c r="I43" s="65"/>
      <c r="J43" s="65"/>
      <c r="K43" s="65"/>
      <c r="L43" s="65"/>
      <c r="M43" s="65"/>
      <c r="N43" s="65"/>
      <c r="O43" s="70" t="s">
        <v>1693</v>
      </c>
      <c r="P43" s="65"/>
      <c r="Q43" s="65"/>
      <c r="R43" s="65"/>
      <c r="S43" s="65"/>
      <c r="T43" s="65"/>
      <c r="U43" s="65"/>
      <c r="V43" s="65"/>
      <c r="W43" s="65"/>
      <c r="X43" s="65"/>
      <c r="Y43" s="65"/>
      <c r="Z43" s="65"/>
      <c r="AA43" s="65"/>
      <c r="AB43" s="65"/>
      <c r="AC43" s="65"/>
      <c r="AD43" s="65"/>
      <c r="AE43" s="65"/>
      <c r="AF43" s="65"/>
      <c r="AG43" s="65"/>
      <c r="AH43" s="65"/>
      <c r="AI43" s="65"/>
      <c r="AJ43" s="66"/>
    </row>
    <row r="44" spans="2:42" ht="20.100000000000001" customHeight="1">
      <c r="B44" s="67"/>
      <c r="C44" s="2115"/>
      <c r="D44" s="2115"/>
      <c r="E44" s="2115"/>
      <c r="F44" s="2115"/>
      <c r="G44" s="68" t="s">
        <v>1648</v>
      </c>
      <c r="H44" s="2115"/>
      <c r="I44" s="2115"/>
      <c r="J44" s="68" t="s">
        <v>1649</v>
      </c>
      <c r="K44" s="2115"/>
      <c r="L44" s="2115"/>
      <c r="M44" s="68" t="s">
        <v>1650</v>
      </c>
      <c r="N44" s="69"/>
      <c r="O44" s="2116"/>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8"/>
    </row>
    <row r="45" spans="2:42" ht="20.100000000000001" customHeight="1">
      <c r="B45" s="67"/>
      <c r="C45" s="68" t="s">
        <v>113</v>
      </c>
      <c r="D45" s="2122"/>
      <c r="E45" s="2122"/>
      <c r="F45" s="2122"/>
      <c r="G45" s="2122"/>
      <c r="H45" s="2122"/>
      <c r="I45" s="2122"/>
      <c r="J45" s="2122"/>
      <c r="K45" s="2122"/>
      <c r="L45" s="2122"/>
      <c r="M45" s="68" t="s">
        <v>1694</v>
      </c>
      <c r="N45" s="69"/>
      <c r="O45" s="2116"/>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8"/>
    </row>
    <row r="46" spans="2:42" ht="20.100000000000001" customHeight="1">
      <c r="B46" s="71" t="s">
        <v>1695</v>
      </c>
      <c r="C46" s="3"/>
      <c r="D46" s="3"/>
      <c r="E46" s="3"/>
      <c r="F46" s="3"/>
      <c r="G46" s="2123"/>
      <c r="H46" s="2123"/>
      <c r="I46" s="2123"/>
      <c r="J46" s="2123"/>
      <c r="K46" s="2123"/>
      <c r="L46" s="2123"/>
      <c r="M46" s="2123"/>
      <c r="N46" s="2124"/>
      <c r="O46" s="2119"/>
      <c r="P46" s="2120"/>
      <c r="Q46" s="2120"/>
      <c r="R46" s="2120"/>
      <c r="S46" s="2120"/>
      <c r="T46" s="2120"/>
      <c r="U46" s="2120"/>
      <c r="V46" s="2120"/>
      <c r="W46" s="2120"/>
      <c r="X46" s="2120"/>
      <c r="Y46" s="2120"/>
      <c r="Z46" s="2120"/>
      <c r="AA46" s="2120"/>
      <c r="AB46" s="2120"/>
      <c r="AC46" s="2120"/>
      <c r="AD46" s="2120"/>
      <c r="AE46" s="2120"/>
      <c r="AF46" s="2120"/>
      <c r="AG46" s="2120"/>
      <c r="AH46" s="2120"/>
      <c r="AI46" s="2120"/>
      <c r="AJ46" s="2121"/>
    </row>
    <row r="47" spans="2:42" ht="14.1" customHeight="1"/>
    <row r="48" spans="2:42" ht="14.1" customHeight="1"/>
    <row r="49" spans="1:86" s="90" customFormat="1" ht="20.100000000000001" customHeight="1">
      <c r="A49" s="2112" t="s">
        <v>165</v>
      </c>
      <c r="B49" s="2112"/>
      <c r="C49" s="2112"/>
      <c r="D49" s="2112"/>
      <c r="E49" s="2112"/>
      <c r="F49" s="2112"/>
      <c r="G49" s="2112"/>
      <c r="H49" s="2112"/>
      <c r="I49" s="2112"/>
      <c r="J49" s="2112"/>
      <c r="K49" s="2112"/>
      <c r="L49" s="2112"/>
      <c r="M49" s="2112"/>
      <c r="N49" s="2112"/>
      <c r="O49" s="2112"/>
      <c r="P49" s="2112"/>
      <c r="Q49" s="2112"/>
      <c r="R49" s="2112"/>
      <c r="S49" s="2112"/>
      <c r="T49" s="2112"/>
      <c r="U49" s="2112"/>
      <c r="V49" s="2112"/>
      <c r="W49" s="2112"/>
      <c r="X49" s="2112"/>
      <c r="Y49" s="2112"/>
      <c r="Z49" s="2112"/>
      <c r="AA49" s="2112"/>
      <c r="AB49" s="2112"/>
      <c r="AC49" s="2112"/>
      <c r="AD49" s="2112"/>
      <c r="AE49" s="2112"/>
      <c r="AF49" s="2112"/>
      <c r="AG49" s="2112"/>
      <c r="AH49" s="2112"/>
      <c r="AI49" s="2112"/>
      <c r="AJ49" s="2112"/>
      <c r="AK49" s="2112"/>
      <c r="AL49" s="89"/>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row>
    <row r="50" spans="1:86" ht="18" customHeight="1">
      <c r="A50" s="1" t="s">
        <v>137</v>
      </c>
    </row>
    <row r="51" spans="1:86" ht="18" customHeight="1">
      <c r="A51" s="65" t="s">
        <v>166</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row>
    <row r="52" spans="1:86" ht="18" customHeight="1">
      <c r="A52" s="1" t="s">
        <v>139</v>
      </c>
      <c r="O52" s="2113" t="e">
        <f>PHONETIC(#REF!)</f>
        <v>#REF!</v>
      </c>
      <c r="P52" s="2113"/>
      <c r="Q52" s="2113"/>
      <c r="R52" s="2113"/>
      <c r="S52" s="2113"/>
      <c r="T52" s="2113"/>
      <c r="U52" s="2113"/>
      <c r="V52" s="2113"/>
      <c r="W52" s="2113"/>
      <c r="X52" s="2113"/>
      <c r="Y52" s="2113"/>
      <c r="Z52" s="2113"/>
      <c r="AA52" s="2113"/>
      <c r="AB52" s="2113"/>
      <c r="AC52" s="2113"/>
      <c r="AD52" s="2113"/>
      <c r="AE52" s="2113"/>
      <c r="AF52" s="2113"/>
      <c r="AG52" s="2113"/>
      <c r="AH52" s="2113"/>
      <c r="AI52" s="2113"/>
      <c r="AJ52" s="2113"/>
      <c r="AK52" s="2113"/>
    </row>
    <row r="53" spans="1:86" ht="18" customHeight="1">
      <c r="A53" s="1" t="s">
        <v>140</v>
      </c>
      <c r="O53" s="1165" t="e">
        <f>#REF!</f>
        <v>#REF!</v>
      </c>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5"/>
      <c r="AK53" s="1165"/>
    </row>
    <row r="54" spans="1:86" ht="18" customHeight="1">
      <c r="A54" s="1" t="s">
        <v>141</v>
      </c>
      <c r="O54" s="1165" t="e">
        <f>#REF!</f>
        <v>#REF!</v>
      </c>
      <c r="P54" s="1165"/>
      <c r="Q54" s="1165"/>
      <c r="R54" s="1165"/>
      <c r="S54" s="1165"/>
      <c r="T54" s="1165"/>
      <c r="U54" s="1165"/>
      <c r="V54" s="1165"/>
    </row>
    <row r="55" spans="1:86" ht="18" customHeight="1">
      <c r="A55" s="1" t="s">
        <v>142</v>
      </c>
      <c r="O55" s="1166" t="e">
        <f>#REF!</f>
        <v>#REF!</v>
      </c>
      <c r="P55" s="1166"/>
      <c r="Q55" s="1166"/>
      <c r="R55" s="1166"/>
      <c r="S55" s="1166"/>
      <c r="T55" s="1166"/>
      <c r="U55" s="1166"/>
      <c r="V55" s="1166"/>
      <c r="W55" s="1166"/>
      <c r="X55" s="1166"/>
      <c r="Y55" s="1166"/>
      <c r="Z55" s="1166"/>
      <c r="AA55" s="1166"/>
      <c r="AB55" s="1166"/>
      <c r="AC55" s="1166"/>
      <c r="AD55" s="1166"/>
      <c r="AE55" s="1166"/>
      <c r="AF55" s="1166"/>
      <c r="AG55" s="1166"/>
      <c r="AH55" s="1166"/>
      <c r="AI55" s="1166"/>
      <c r="AJ55" s="1166"/>
      <c r="AK55" s="1166"/>
    </row>
    <row r="56" spans="1:86" ht="18" customHeight="1">
      <c r="A56" s="3" t="s">
        <v>143</v>
      </c>
      <c r="B56" s="3"/>
      <c r="C56" s="3"/>
      <c r="D56" s="3"/>
      <c r="E56" s="3"/>
      <c r="F56" s="3"/>
      <c r="G56" s="3"/>
      <c r="H56" s="3"/>
      <c r="I56" s="3"/>
      <c r="J56" s="3"/>
      <c r="K56" s="3"/>
      <c r="L56" s="3"/>
      <c r="M56" s="3"/>
      <c r="N56" s="3"/>
      <c r="O56" s="2114" t="e">
        <f>#REF!</f>
        <v>#REF!</v>
      </c>
      <c r="P56" s="2114"/>
      <c r="Q56" s="2114"/>
      <c r="R56" s="2114"/>
      <c r="S56" s="2114"/>
      <c r="T56" s="2114"/>
      <c r="U56" s="2114"/>
      <c r="V56" s="2114"/>
      <c r="W56" s="2114"/>
      <c r="X56" s="2114"/>
      <c r="Y56" s="2114"/>
      <c r="Z56" s="2114"/>
      <c r="AA56" s="2114"/>
      <c r="AB56" s="2114"/>
      <c r="AC56" s="3"/>
      <c r="AD56" s="3"/>
      <c r="AE56" s="3"/>
      <c r="AF56" s="3"/>
      <c r="AG56" s="3"/>
      <c r="AH56" s="3"/>
      <c r="AI56" s="3"/>
      <c r="AJ56" s="3"/>
      <c r="AK56" s="3"/>
    </row>
    <row r="57" spans="1:86" ht="18" customHeight="1">
      <c r="A57" s="1" t="s">
        <v>167</v>
      </c>
    </row>
    <row r="58" spans="1:86" ht="18" customHeight="1">
      <c r="A58" s="1" t="s">
        <v>139</v>
      </c>
      <c r="O58" s="2113" t="e">
        <f>PHONETIC(#REF!)</f>
        <v>#REF!</v>
      </c>
      <c r="P58" s="2113"/>
      <c r="Q58" s="2113"/>
      <c r="R58" s="2113"/>
      <c r="S58" s="2113"/>
      <c r="T58" s="2113"/>
      <c r="U58" s="2113"/>
      <c r="V58" s="2113"/>
      <c r="W58" s="2113"/>
      <c r="X58" s="2113"/>
      <c r="Y58" s="2113"/>
      <c r="Z58" s="2113"/>
      <c r="AA58" s="2113"/>
      <c r="AB58" s="2113"/>
      <c r="AC58" s="2113"/>
      <c r="AD58" s="2113"/>
      <c r="AE58" s="2113"/>
      <c r="AF58" s="2113"/>
      <c r="AG58" s="2113"/>
      <c r="AH58" s="2113"/>
      <c r="AI58" s="2113"/>
      <c r="AJ58" s="2113"/>
      <c r="AK58" s="2113"/>
    </row>
    <row r="59" spans="1:86" ht="18" customHeight="1">
      <c r="A59" s="1" t="s">
        <v>140</v>
      </c>
      <c r="O59" s="1165" t="e">
        <f>#REF!</f>
        <v>#REF!</v>
      </c>
      <c r="P59" s="1165"/>
      <c r="Q59" s="1165"/>
      <c r="R59" s="1165"/>
      <c r="S59" s="1165"/>
      <c r="T59" s="1165"/>
      <c r="U59" s="1165"/>
      <c r="V59" s="1165"/>
      <c r="W59" s="1165"/>
      <c r="X59" s="1165"/>
      <c r="Y59" s="1165"/>
      <c r="Z59" s="1165"/>
      <c r="AA59" s="1165"/>
      <c r="AB59" s="1165"/>
      <c r="AC59" s="1165"/>
      <c r="AD59" s="1165"/>
      <c r="AE59" s="1165"/>
      <c r="AF59" s="1165"/>
      <c r="AG59" s="1165"/>
      <c r="AH59" s="1165"/>
      <c r="AI59" s="1165"/>
      <c r="AJ59" s="1165"/>
      <c r="AK59" s="1165"/>
    </row>
    <row r="60" spans="1:86" ht="18" customHeight="1">
      <c r="A60" s="1" t="s">
        <v>141</v>
      </c>
      <c r="O60" s="1165" t="e">
        <f>#REF!</f>
        <v>#REF!</v>
      </c>
      <c r="P60" s="1165"/>
      <c r="Q60" s="1165"/>
      <c r="R60" s="1165"/>
      <c r="S60" s="1165"/>
      <c r="T60" s="1165"/>
      <c r="U60" s="1165"/>
      <c r="V60" s="1165"/>
    </row>
    <row r="61" spans="1:86" ht="18" customHeight="1">
      <c r="A61" s="1" t="s">
        <v>142</v>
      </c>
      <c r="O61" s="1166" t="e">
        <f>#REF!</f>
        <v>#REF!</v>
      </c>
      <c r="P61" s="1166"/>
      <c r="Q61" s="1166"/>
      <c r="R61" s="1166"/>
      <c r="S61" s="1166"/>
      <c r="T61" s="1166"/>
      <c r="U61" s="1166"/>
      <c r="V61" s="1166"/>
      <c r="W61" s="1166"/>
      <c r="X61" s="1166"/>
      <c r="Y61" s="1166"/>
      <c r="Z61" s="1166"/>
      <c r="AA61" s="1166"/>
      <c r="AB61" s="1166"/>
      <c r="AC61" s="1166"/>
      <c r="AD61" s="1166"/>
      <c r="AE61" s="1166"/>
      <c r="AF61" s="1166"/>
      <c r="AG61" s="1166"/>
      <c r="AH61" s="1166"/>
      <c r="AI61" s="1166"/>
      <c r="AJ61" s="1166"/>
      <c r="AK61" s="1166"/>
    </row>
    <row r="62" spans="1:86" ht="18" customHeight="1" thickBot="1">
      <c r="A62" s="1" t="s">
        <v>143</v>
      </c>
      <c r="O62" s="2125" t="e">
        <f>#REF!</f>
        <v>#REF!</v>
      </c>
      <c r="P62" s="2125"/>
      <c r="Q62" s="2125"/>
      <c r="R62" s="2125"/>
      <c r="S62" s="2125"/>
      <c r="T62" s="2125"/>
      <c r="U62" s="2125"/>
      <c r="V62" s="2125"/>
      <c r="W62" s="2125"/>
      <c r="X62" s="2125"/>
      <c r="Y62" s="2125"/>
      <c r="Z62" s="2125"/>
      <c r="AA62" s="2125"/>
      <c r="AB62" s="2125"/>
    </row>
    <row r="63" spans="1:86" ht="18" customHeight="1" thickTop="1">
      <c r="A63" s="72" t="s">
        <v>168</v>
      </c>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row>
    <row r="64" spans="1:86" ht="18" customHeight="1">
      <c r="A64" s="1" t="s">
        <v>139</v>
      </c>
      <c r="O64" s="2113" t="e">
        <f>PHONETIC(#REF!)</f>
        <v>#REF!</v>
      </c>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3"/>
      <c r="AK64" s="2113"/>
    </row>
    <row r="65" spans="1:37" ht="18" customHeight="1">
      <c r="A65" s="1" t="s">
        <v>140</v>
      </c>
      <c r="O65" s="1165" t="e">
        <f>#REF!</f>
        <v>#REF!</v>
      </c>
      <c r="P65" s="1165"/>
      <c r="Q65" s="1165"/>
      <c r="R65" s="1165"/>
      <c r="S65" s="1165"/>
      <c r="T65" s="1165"/>
      <c r="U65" s="1165"/>
      <c r="V65" s="1165"/>
      <c r="W65" s="1165"/>
      <c r="X65" s="1165"/>
      <c r="Y65" s="1165"/>
      <c r="Z65" s="1165"/>
      <c r="AA65" s="1165"/>
      <c r="AB65" s="1165"/>
      <c r="AC65" s="1165"/>
      <c r="AD65" s="1165"/>
      <c r="AE65" s="1165"/>
      <c r="AF65" s="1165"/>
      <c r="AG65" s="1165"/>
      <c r="AH65" s="1165"/>
      <c r="AI65" s="1165"/>
      <c r="AJ65" s="1165"/>
      <c r="AK65" s="1165"/>
    </row>
    <row r="66" spans="1:37" ht="18" customHeight="1">
      <c r="A66" s="1" t="s">
        <v>141</v>
      </c>
      <c r="O66" s="1165" t="e">
        <f>#REF!</f>
        <v>#REF!</v>
      </c>
      <c r="P66" s="1165"/>
      <c r="Q66" s="1165"/>
      <c r="R66" s="1165"/>
      <c r="S66" s="1165"/>
      <c r="T66" s="1165"/>
      <c r="U66" s="1165"/>
      <c r="V66" s="1165"/>
    </row>
    <row r="67" spans="1:37" ht="18" customHeight="1">
      <c r="A67" s="1" t="s">
        <v>142</v>
      </c>
      <c r="O67" s="1166" t="e">
        <f>#REF!</f>
        <v>#REF!</v>
      </c>
      <c r="P67" s="1166"/>
      <c r="Q67" s="1166"/>
      <c r="R67" s="1166"/>
      <c r="S67" s="1166"/>
      <c r="T67" s="1166"/>
      <c r="U67" s="1166"/>
      <c r="V67" s="1166"/>
      <c r="W67" s="1166"/>
      <c r="X67" s="1166"/>
      <c r="Y67" s="1166"/>
      <c r="Z67" s="1166"/>
      <c r="AA67" s="1166"/>
      <c r="AB67" s="1166"/>
      <c r="AC67" s="1166"/>
      <c r="AD67" s="1166"/>
      <c r="AE67" s="1166"/>
      <c r="AF67" s="1166"/>
      <c r="AG67" s="1166"/>
      <c r="AH67" s="1166"/>
      <c r="AI67" s="1166"/>
      <c r="AJ67" s="1166"/>
      <c r="AK67" s="1166"/>
    </row>
    <row r="68" spans="1:37" ht="18" customHeight="1">
      <c r="A68" s="1" t="s">
        <v>143</v>
      </c>
      <c r="O68" s="2114" t="e">
        <f>#REF!</f>
        <v>#REF!</v>
      </c>
      <c r="P68" s="2114"/>
      <c r="Q68" s="2114"/>
      <c r="R68" s="2114"/>
      <c r="S68" s="2114"/>
      <c r="T68" s="2114"/>
      <c r="U68" s="2114"/>
      <c r="V68" s="2114"/>
      <c r="W68" s="2114"/>
      <c r="X68" s="2114"/>
      <c r="Y68" s="2114"/>
      <c r="Z68" s="2114"/>
      <c r="AA68" s="2114"/>
      <c r="AB68" s="2114"/>
    </row>
    <row r="69" spans="1:37" ht="18" customHeight="1">
      <c r="A69" s="65" t="s">
        <v>169</v>
      </c>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row>
    <row r="70" spans="1:37" ht="18" customHeight="1">
      <c r="A70" s="1" t="s">
        <v>139</v>
      </c>
      <c r="O70" s="2113" t="e">
        <f>PHONETIC(#REF!)</f>
        <v>#REF!</v>
      </c>
      <c r="P70" s="2113"/>
      <c r="Q70" s="2113"/>
      <c r="R70" s="2113"/>
      <c r="S70" s="2113"/>
      <c r="T70" s="2113"/>
      <c r="U70" s="2113"/>
      <c r="V70" s="2113"/>
      <c r="W70" s="2113"/>
      <c r="X70" s="2113"/>
      <c r="Y70" s="2113"/>
      <c r="Z70" s="2113"/>
      <c r="AA70" s="2113"/>
      <c r="AB70" s="2113"/>
      <c r="AC70" s="2113"/>
      <c r="AD70" s="2113"/>
      <c r="AE70" s="2113"/>
      <c r="AF70" s="2113"/>
      <c r="AG70" s="2113"/>
      <c r="AH70" s="2113"/>
      <c r="AI70" s="2113"/>
      <c r="AJ70" s="2113"/>
      <c r="AK70" s="2113"/>
    </row>
    <row r="71" spans="1:37" ht="18" customHeight="1">
      <c r="A71" s="1" t="s">
        <v>140</v>
      </c>
      <c r="O71" s="1165" t="e">
        <f>#REF!</f>
        <v>#REF!</v>
      </c>
      <c r="P71" s="1165"/>
      <c r="Q71" s="1165"/>
      <c r="R71" s="1165"/>
      <c r="S71" s="1165"/>
      <c r="T71" s="1165"/>
      <c r="U71" s="1165"/>
      <c r="V71" s="1165"/>
      <c r="W71" s="1165"/>
      <c r="X71" s="1165"/>
      <c r="Y71" s="1165"/>
      <c r="Z71" s="1165"/>
      <c r="AA71" s="1165"/>
      <c r="AB71" s="1165"/>
      <c r="AC71" s="1165"/>
      <c r="AD71" s="1165"/>
      <c r="AE71" s="1165"/>
      <c r="AF71" s="1165"/>
      <c r="AG71" s="1165"/>
      <c r="AH71" s="1165"/>
      <c r="AI71" s="1165"/>
      <c r="AJ71" s="1165"/>
      <c r="AK71" s="1165"/>
    </row>
    <row r="72" spans="1:37" ht="18" customHeight="1">
      <c r="A72" s="1" t="s">
        <v>141</v>
      </c>
      <c r="O72" s="1165" t="e">
        <f>#REF!</f>
        <v>#REF!</v>
      </c>
      <c r="P72" s="1165"/>
      <c r="Q72" s="1165"/>
      <c r="R72" s="1165"/>
      <c r="S72" s="1165"/>
      <c r="T72" s="1165"/>
      <c r="U72" s="1165"/>
      <c r="V72" s="1165"/>
    </row>
    <row r="73" spans="1:37" ht="18" customHeight="1">
      <c r="A73" s="1" t="s">
        <v>142</v>
      </c>
      <c r="O73" s="1166" t="e">
        <f>#REF!</f>
        <v>#REF!</v>
      </c>
      <c r="P73" s="1166"/>
      <c r="Q73" s="1166"/>
      <c r="R73" s="1166"/>
      <c r="S73" s="1166"/>
      <c r="T73" s="1166"/>
      <c r="U73" s="1166"/>
      <c r="V73" s="1166"/>
      <c r="W73" s="1166"/>
      <c r="X73" s="1166"/>
      <c r="Y73" s="1166"/>
      <c r="Z73" s="1166"/>
      <c r="AA73" s="1166"/>
      <c r="AB73" s="1166"/>
      <c r="AC73" s="1166"/>
      <c r="AD73" s="1166"/>
      <c r="AE73" s="1166"/>
      <c r="AF73" s="1166"/>
      <c r="AG73" s="1166"/>
      <c r="AH73" s="1166"/>
      <c r="AI73" s="1166"/>
      <c r="AJ73" s="1166"/>
      <c r="AK73" s="1166"/>
    </row>
    <row r="74" spans="1:37" ht="18" customHeight="1" thickBot="1">
      <c r="A74" s="1" t="s">
        <v>143</v>
      </c>
      <c r="O74" s="2125" t="e">
        <f>#REF!</f>
        <v>#REF!</v>
      </c>
      <c r="P74" s="2125"/>
      <c r="Q74" s="2125"/>
      <c r="R74" s="2125"/>
      <c r="S74" s="2125"/>
      <c r="T74" s="2125"/>
      <c r="U74" s="2125"/>
      <c r="V74" s="2125"/>
      <c r="W74" s="2125"/>
      <c r="X74" s="2125"/>
      <c r="Y74" s="2125"/>
      <c r="Z74" s="2125"/>
      <c r="AA74" s="2125"/>
      <c r="AB74" s="2125"/>
    </row>
    <row r="75" spans="1:37" ht="18" customHeight="1" thickTop="1">
      <c r="A75" s="72" t="s">
        <v>170</v>
      </c>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row>
    <row r="76" spans="1:37" ht="18" customHeight="1">
      <c r="A76" s="1" t="s">
        <v>139</v>
      </c>
      <c r="O76" s="2113" t="e">
        <f>PHONETIC(#REF!)</f>
        <v>#REF!</v>
      </c>
      <c r="P76" s="2113"/>
      <c r="Q76" s="2113"/>
      <c r="R76" s="2113"/>
      <c r="S76" s="2113"/>
      <c r="T76" s="2113"/>
      <c r="U76" s="2113"/>
      <c r="V76" s="2113"/>
      <c r="W76" s="2113"/>
      <c r="X76" s="2113"/>
      <c r="Y76" s="2113"/>
      <c r="Z76" s="2113"/>
      <c r="AA76" s="2113"/>
      <c r="AB76" s="2113"/>
      <c r="AC76" s="2113"/>
      <c r="AD76" s="2113"/>
      <c r="AE76" s="2113"/>
      <c r="AF76" s="2113"/>
      <c r="AG76" s="2113"/>
      <c r="AH76" s="2113"/>
      <c r="AI76" s="2113"/>
      <c r="AJ76" s="2113"/>
      <c r="AK76" s="2113"/>
    </row>
    <row r="77" spans="1:37" ht="18" customHeight="1">
      <c r="A77" s="1" t="s">
        <v>140</v>
      </c>
      <c r="O77" s="1165" t="e">
        <f>#REF!</f>
        <v>#REF!</v>
      </c>
      <c r="P77" s="1165"/>
      <c r="Q77" s="1165"/>
      <c r="R77" s="1165"/>
      <c r="S77" s="1165"/>
      <c r="T77" s="1165"/>
      <c r="U77" s="1165"/>
      <c r="V77" s="1165"/>
      <c r="W77" s="1165"/>
      <c r="X77" s="1165"/>
      <c r="Y77" s="1165"/>
      <c r="Z77" s="1165"/>
      <c r="AA77" s="1165"/>
      <c r="AB77" s="1165"/>
      <c r="AC77" s="1165"/>
      <c r="AD77" s="1165"/>
      <c r="AE77" s="1165"/>
      <c r="AF77" s="1165"/>
      <c r="AG77" s="1165"/>
      <c r="AH77" s="1165"/>
      <c r="AI77" s="1165"/>
      <c r="AJ77" s="1165"/>
      <c r="AK77" s="1165"/>
    </row>
    <row r="78" spans="1:37" ht="18" customHeight="1">
      <c r="A78" s="1" t="s">
        <v>141</v>
      </c>
      <c r="O78" s="1165" t="e">
        <f>#REF!</f>
        <v>#REF!</v>
      </c>
      <c r="P78" s="1165"/>
      <c r="Q78" s="1165"/>
      <c r="R78" s="1165"/>
      <c r="S78" s="1165"/>
      <c r="T78" s="1165"/>
      <c r="U78" s="1165"/>
      <c r="V78" s="1165"/>
    </row>
    <row r="79" spans="1:37" ht="18" customHeight="1">
      <c r="A79" s="1" t="s">
        <v>142</v>
      </c>
      <c r="O79" s="1166" t="e">
        <f>#REF!</f>
        <v>#REF!</v>
      </c>
      <c r="P79" s="1166"/>
      <c r="Q79" s="1166"/>
      <c r="R79" s="1166"/>
      <c r="S79" s="1166"/>
      <c r="T79" s="1166"/>
      <c r="U79" s="1166"/>
      <c r="V79" s="1166"/>
      <c r="W79" s="1166"/>
      <c r="X79" s="1166"/>
      <c r="Y79" s="1166"/>
      <c r="Z79" s="1166"/>
      <c r="AA79" s="1166"/>
      <c r="AB79" s="1166"/>
      <c r="AC79" s="1166"/>
      <c r="AD79" s="1166"/>
      <c r="AE79" s="1166"/>
      <c r="AF79" s="1166"/>
      <c r="AG79" s="1166"/>
      <c r="AH79" s="1166"/>
      <c r="AI79" s="1166"/>
      <c r="AJ79" s="1166"/>
      <c r="AK79" s="1166"/>
    </row>
    <row r="80" spans="1:37" ht="18" customHeight="1">
      <c r="A80" s="1" t="s">
        <v>143</v>
      </c>
      <c r="O80" s="2114" t="e">
        <f>#REF!</f>
        <v>#REF!</v>
      </c>
      <c r="P80" s="2114"/>
      <c r="Q80" s="2114"/>
      <c r="R80" s="2114"/>
      <c r="S80" s="2114"/>
      <c r="T80" s="2114"/>
      <c r="U80" s="2114"/>
      <c r="V80" s="2114"/>
      <c r="W80" s="2114"/>
      <c r="X80" s="2114"/>
      <c r="Y80" s="2114"/>
      <c r="Z80" s="2114"/>
      <c r="AA80" s="2114"/>
      <c r="AB80" s="2114"/>
    </row>
    <row r="81" spans="1:37" ht="18" customHeight="1">
      <c r="A81" s="65" t="s">
        <v>171</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row>
    <row r="82" spans="1:37" ht="18" customHeight="1">
      <c r="A82" s="1" t="s">
        <v>139</v>
      </c>
      <c r="O82" s="2113" t="e">
        <f>PHONETIC(#REF!)</f>
        <v>#REF!</v>
      </c>
      <c r="P82" s="2113"/>
      <c r="Q82" s="2113"/>
      <c r="R82" s="2113"/>
      <c r="S82" s="2113"/>
      <c r="T82" s="2113"/>
      <c r="U82" s="2113"/>
      <c r="V82" s="2113"/>
      <c r="W82" s="2113"/>
      <c r="X82" s="2113"/>
      <c r="Y82" s="2113"/>
      <c r="Z82" s="2113"/>
      <c r="AA82" s="2113"/>
      <c r="AB82" s="2113"/>
      <c r="AC82" s="2113"/>
      <c r="AD82" s="2113"/>
      <c r="AE82" s="2113"/>
      <c r="AF82" s="2113"/>
      <c r="AG82" s="2113"/>
      <c r="AH82" s="2113"/>
      <c r="AI82" s="2113"/>
      <c r="AJ82" s="2113"/>
      <c r="AK82" s="2113"/>
    </row>
    <row r="83" spans="1:37" ht="18" customHeight="1">
      <c r="A83" s="1" t="s">
        <v>140</v>
      </c>
      <c r="O83" s="1165" t="e">
        <f>#REF!</f>
        <v>#REF!</v>
      </c>
      <c r="P83" s="1165"/>
      <c r="Q83" s="1165"/>
      <c r="R83" s="1165"/>
      <c r="S83" s="1165"/>
      <c r="T83" s="1165"/>
      <c r="U83" s="1165"/>
      <c r="V83" s="1165"/>
      <c r="W83" s="1165"/>
      <c r="X83" s="1165"/>
      <c r="Y83" s="1165"/>
      <c r="Z83" s="1165"/>
      <c r="AA83" s="1165"/>
      <c r="AB83" s="1165"/>
      <c r="AC83" s="1165"/>
      <c r="AD83" s="1165"/>
      <c r="AE83" s="1165"/>
      <c r="AF83" s="1165"/>
      <c r="AG83" s="1165"/>
      <c r="AH83" s="1165"/>
      <c r="AI83" s="1165"/>
      <c r="AJ83" s="1165"/>
      <c r="AK83" s="1165"/>
    </row>
    <row r="84" spans="1:37" ht="18" customHeight="1">
      <c r="A84" s="1" t="s">
        <v>141</v>
      </c>
      <c r="O84" s="1165" t="e">
        <f>#REF!</f>
        <v>#REF!</v>
      </c>
      <c r="P84" s="1165"/>
      <c r="Q84" s="1165"/>
      <c r="R84" s="1165"/>
      <c r="S84" s="1165"/>
      <c r="T84" s="1165"/>
      <c r="U84" s="1165"/>
      <c r="V84" s="1165"/>
    </row>
    <row r="85" spans="1:37" ht="18" customHeight="1">
      <c r="A85" s="1" t="s">
        <v>142</v>
      </c>
      <c r="O85" s="1166" t="e">
        <f>#REF!</f>
        <v>#REF!</v>
      </c>
      <c r="P85" s="1166"/>
      <c r="Q85" s="1166"/>
      <c r="R85" s="1166"/>
      <c r="S85" s="1166"/>
      <c r="T85" s="1166"/>
      <c r="U85" s="1166"/>
      <c r="V85" s="1166"/>
      <c r="W85" s="1166"/>
      <c r="X85" s="1166"/>
      <c r="Y85" s="1166"/>
      <c r="Z85" s="1166"/>
      <c r="AA85" s="1166"/>
      <c r="AB85" s="1166"/>
      <c r="AC85" s="1166"/>
      <c r="AD85" s="1166"/>
      <c r="AE85" s="1166"/>
      <c r="AF85" s="1166"/>
      <c r="AG85" s="1166"/>
      <c r="AH85" s="1166"/>
      <c r="AI85" s="1166"/>
      <c r="AJ85" s="1166"/>
      <c r="AK85" s="1166"/>
    </row>
    <row r="86" spans="1:37" ht="18" customHeight="1">
      <c r="A86" s="3" t="s">
        <v>143</v>
      </c>
      <c r="B86" s="3"/>
      <c r="C86" s="3"/>
      <c r="D86" s="3"/>
      <c r="E86" s="3"/>
      <c r="F86" s="3"/>
      <c r="G86" s="3"/>
      <c r="H86" s="3"/>
      <c r="I86" s="3"/>
      <c r="J86" s="3"/>
      <c r="K86" s="3"/>
      <c r="L86" s="3"/>
      <c r="M86" s="3"/>
      <c r="N86" s="3"/>
      <c r="O86" s="2114" t="e">
        <f>#REF!</f>
        <v>#REF!</v>
      </c>
      <c r="P86" s="2114"/>
      <c r="Q86" s="2114"/>
      <c r="R86" s="2114"/>
      <c r="S86" s="2114"/>
      <c r="T86" s="2114"/>
      <c r="U86" s="2114"/>
      <c r="V86" s="2114"/>
      <c r="W86" s="2114"/>
      <c r="X86" s="2114"/>
      <c r="Y86" s="2114"/>
      <c r="Z86" s="2114"/>
      <c r="AA86" s="2114"/>
      <c r="AB86" s="2114"/>
      <c r="AC86" s="3"/>
      <c r="AD86" s="3"/>
      <c r="AE86" s="3"/>
      <c r="AF86" s="3"/>
      <c r="AG86" s="3"/>
      <c r="AH86" s="3"/>
      <c r="AI86" s="3"/>
      <c r="AJ86" s="3"/>
      <c r="AK86" s="3"/>
    </row>
    <row r="87" spans="1:37" ht="20.100000000000001" customHeight="1" thickBot="1">
      <c r="A87" s="43" t="s">
        <v>1719</v>
      </c>
      <c r="AK87" s="80" t="s">
        <v>1720</v>
      </c>
    </row>
    <row r="88" spans="1:37" ht="12.95" customHeight="1">
      <c r="A88" s="18" t="s">
        <v>1508</v>
      </c>
      <c r="B88" s="10"/>
      <c r="C88" s="10"/>
      <c r="D88" s="10"/>
      <c r="E88" s="10"/>
      <c r="F88" s="10"/>
      <c r="G88" s="10"/>
      <c r="H88" s="10"/>
      <c r="I88" s="2140" t="e">
        <f>#REF!</f>
        <v>#REF!</v>
      </c>
      <c r="J88" s="2141"/>
      <c r="K88" s="2141"/>
      <c r="L88" s="2141"/>
      <c r="M88" s="2141"/>
      <c r="N88" s="2141"/>
      <c r="O88" s="2141"/>
      <c r="P88" s="2141"/>
      <c r="Q88" s="2141"/>
      <c r="R88" s="2141"/>
      <c r="S88" s="2141"/>
      <c r="T88" s="2141"/>
      <c r="U88" s="2141"/>
      <c r="V88" s="2141"/>
      <c r="W88" s="2141"/>
      <c r="X88" s="2141"/>
      <c r="Y88" s="2141"/>
      <c r="Z88" s="2141"/>
      <c r="AA88" s="2141"/>
      <c r="AB88" s="2141"/>
      <c r="AC88" s="2141"/>
      <c r="AD88" s="2141"/>
      <c r="AE88" s="2141"/>
      <c r="AF88" s="2141"/>
      <c r="AG88" s="2141"/>
      <c r="AH88" s="2141"/>
      <c r="AI88" s="2141"/>
      <c r="AJ88" s="2141"/>
      <c r="AK88" s="2142"/>
    </row>
    <row r="89" spans="1:37" ht="12.95" customHeight="1">
      <c r="A89" s="78" t="s">
        <v>1721</v>
      </c>
      <c r="B89" s="79"/>
      <c r="C89" s="79"/>
      <c r="D89" s="79"/>
      <c r="E89" s="79"/>
      <c r="F89" s="79"/>
      <c r="G89" s="79"/>
      <c r="H89" s="79"/>
      <c r="I89" s="2143" t="e">
        <f>#REF!</f>
        <v>#REF!</v>
      </c>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144"/>
      <c r="AJ89" s="2144"/>
      <c r="AK89" s="2145"/>
    </row>
    <row r="90" spans="1:37" ht="12.95" customHeight="1">
      <c r="A90" s="78" t="s">
        <v>1722</v>
      </c>
      <c r="B90" s="79"/>
      <c r="C90" s="79"/>
      <c r="D90" s="79"/>
      <c r="E90" s="79"/>
      <c r="F90" s="79"/>
      <c r="G90" s="79"/>
      <c r="H90" s="79"/>
      <c r="I90" s="2146" t="e">
        <f>#REF!</f>
        <v>#REF!</v>
      </c>
      <c r="J90" s="2147"/>
      <c r="K90" s="2147"/>
      <c r="L90" s="2147"/>
      <c r="M90" s="2147"/>
      <c r="N90" s="2147"/>
      <c r="O90" s="2147"/>
      <c r="P90" s="2147"/>
      <c r="Q90" s="2147"/>
      <c r="R90" s="2147"/>
      <c r="S90" s="2147"/>
      <c r="T90" s="2147"/>
      <c r="U90" s="2147"/>
      <c r="V90" s="2147"/>
      <c r="W90" s="2147"/>
      <c r="X90" s="2147"/>
      <c r="Y90" s="2147"/>
      <c r="Z90" s="2147"/>
      <c r="AA90" s="2147"/>
      <c r="AB90" s="2147"/>
      <c r="AC90" s="2147"/>
      <c r="AD90" s="2147"/>
      <c r="AE90" s="2147"/>
      <c r="AF90" s="2147"/>
      <c r="AG90" s="2147"/>
      <c r="AH90" s="2147"/>
      <c r="AI90" s="2147"/>
      <c r="AJ90" s="2147"/>
      <c r="AK90" s="2148"/>
    </row>
    <row r="91" spans="1:37" ht="12.95" customHeight="1" thickBot="1">
      <c r="A91" s="19" t="s">
        <v>1511</v>
      </c>
      <c r="B91" s="7"/>
      <c r="C91" s="7"/>
      <c r="D91" s="7"/>
      <c r="E91" s="7"/>
      <c r="F91" s="7"/>
      <c r="G91" s="7"/>
      <c r="H91" s="7"/>
      <c r="I91" s="2149"/>
      <c r="J91" s="2150"/>
      <c r="K91" s="2150"/>
      <c r="L91" s="2150"/>
      <c r="M91" s="2150"/>
      <c r="N91" s="2150"/>
      <c r="O91" s="2150"/>
      <c r="P91" s="2150"/>
      <c r="Q91" s="2150"/>
      <c r="R91" s="2150"/>
      <c r="S91" s="2150"/>
      <c r="T91" s="2150"/>
      <c r="U91" s="2150"/>
      <c r="V91" s="2150"/>
      <c r="W91" s="2150"/>
      <c r="X91" s="2150"/>
      <c r="Y91" s="2150"/>
      <c r="Z91" s="2150"/>
      <c r="AA91" s="2150"/>
      <c r="AB91" s="2150"/>
      <c r="AC91" s="2150"/>
      <c r="AD91" s="2150"/>
      <c r="AE91" s="2150"/>
      <c r="AF91" s="2150"/>
      <c r="AG91" s="2150"/>
      <c r="AH91" s="2150"/>
      <c r="AI91" s="2150"/>
      <c r="AJ91" s="2150"/>
      <c r="AK91" s="2151"/>
    </row>
    <row r="92" spans="1:37" ht="5.0999999999999996" customHeight="1" thickBo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row>
    <row r="93" spans="1:37" ht="12.95" customHeight="1">
      <c r="A93" s="2132" t="s">
        <v>1723</v>
      </c>
      <c r="B93" s="2133"/>
      <c r="C93" s="2133"/>
      <c r="D93" s="2133"/>
      <c r="E93" s="2133"/>
      <c r="F93" s="2133"/>
      <c r="G93" s="2133"/>
      <c r="H93" s="2133"/>
      <c r="I93" s="2136" t="s">
        <v>1724</v>
      </c>
      <c r="J93" s="2133"/>
      <c r="K93" s="2133"/>
      <c r="L93" s="2133"/>
      <c r="M93" s="2133"/>
      <c r="N93" s="2133"/>
      <c r="O93" s="2133"/>
      <c r="P93" s="2133"/>
      <c r="Q93" s="2133"/>
      <c r="R93" s="2133"/>
      <c r="S93" s="2133"/>
      <c r="T93" s="2133"/>
      <c r="U93" s="2133"/>
      <c r="V93" s="2133"/>
      <c r="W93" s="2133"/>
      <c r="X93" s="2133"/>
      <c r="Y93" s="2133"/>
      <c r="Z93" s="2133"/>
      <c r="AA93" s="2133"/>
      <c r="AB93" s="2133"/>
      <c r="AC93" s="2133"/>
      <c r="AD93" s="2133"/>
      <c r="AE93" s="2137"/>
      <c r="AF93" s="2152" t="s">
        <v>1725</v>
      </c>
      <c r="AG93" s="2152"/>
      <c r="AH93" s="2152"/>
      <c r="AI93" s="2133" t="s">
        <v>1726</v>
      </c>
      <c r="AJ93" s="2133"/>
      <c r="AK93" s="2153"/>
    </row>
    <row r="94" spans="1:37" ht="12.95" customHeight="1">
      <c r="A94" s="2126" t="s">
        <v>1727</v>
      </c>
      <c r="B94" s="2127"/>
      <c r="C94" s="2127"/>
      <c r="D94" s="2127"/>
      <c r="E94" s="2127"/>
      <c r="F94" s="2127"/>
      <c r="G94" s="2127"/>
      <c r="H94" s="2127"/>
      <c r="I94" s="48"/>
      <c r="J94" s="49" t="s">
        <v>11</v>
      </c>
      <c r="K94" s="49"/>
      <c r="L94" s="49"/>
      <c r="M94" s="49"/>
      <c r="N94" s="49"/>
      <c r="O94" s="49"/>
      <c r="P94" s="49"/>
      <c r="Q94" s="49"/>
      <c r="R94" s="49"/>
      <c r="S94" s="49"/>
      <c r="T94" s="49"/>
      <c r="U94" s="49"/>
      <c r="V94" s="49"/>
      <c r="W94" s="49"/>
      <c r="X94" s="49"/>
      <c r="Y94" s="49"/>
      <c r="Z94" s="49"/>
      <c r="AA94" s="49"/>
      <c r="AB94" s="49"/>
      <c r="AC94" s="49"/>
      <c r="AD94" s="49"/>
      <c r="AE94" s="50"/>
      <c r="AF94" s="49"/>
      <c r="AG94" s="2128" t="s">
        <v>1728</v>
      </c>
      <c r="AH94" s="2128"/>
      <c r="AI94" s="49"/>
      <c r="AJ94" s="49"/>
      <c r="AK94" s="22"/>
    </row>
    <row r="95" spans="1:37" ht="12.95" customHeight="1" thickBot="1">
      <c r="A95" s="63"/>
      <c r="B95" s="51"/>
      <c r="C95" s="51"/>
      <c r="D95" s="51"/>
      <c r="E95" s="51"/>
      <c r="F95" s="51"/>
      <c r="G95" s="51"/>
      <c r="H95" s="51"/>
      <c r="I95" s="77"/>
      <c r="J95" s="2129" t="s">
        <v>1729</v>
      </c>
      <c r="K95" s="2129"/>
      <c r="L95" s="2129"/>
      <c r="M95" s="2129"/>
      <c r="N95" s="2129"/>
      <c r="O95" s="2129"/>
      <c r="P95" s="2129"/>
      <c r="Q95" s="2129"/>
      <c r="R95" s="2129"/>
      <c r="S95" s="2129"/>
      <c r="T95" s="2129"/>
      <c r="U95" s="2129"/>
      <c r="V95" s="2129"/>
      <c r="W95" s="2129"/>
      <c r="X95" s="2129"/>
      <c r="Y95" s="2129"/>
      <c r="Z95" s="2129"/>
      <c r="AA95" s="2129"/>
      <c r="AB95" s="2129"/>
      <c r="AC95" s="2129"/>
      <c r="AD95" s="2129"/>
      <c r="AE95" s="2130"/>
      <c r="AF95" s="51"/>
      <c r="AG95" s="2131" t="s">
        <v>1730</v>
      </c>
      <c r="AH95" s="2131"/>
      <c r="AI95" s="51"/>
      <c r="AJ95" s="51"/>
      <c r="AK95" s="59"/>
    </row>
    <row r="96" spans="1:37" ht="5.0999999999999996" customHeight="1" thickBo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row>
    <row r="97" spans="1:37" ht="12.95" customHeight="1">
      <c r="A97" s="2132" t="s">
        <v>1731</v>
      </c>
      <c r="B97" s="2133"/>
      <c r="C97" s="2133"/>
      <c r="D97" s="2133"/>
      <c r="E97" s="2136" t="s">
        <v>1732</v>
      </c>
      <c r="F97" s="2133"/>
      <c r="G97" s="2133"/>
      <c r="H97" s="2137"/>
      <c r="I97" s="2133" t="s">
        <v>1733</v>
      </c>
      <c r="J97" s="2133"/>
      <c r="K97" s="2133"/>
      <c r="L97" s="2133"/>
      <c r="M97" s="2133"/>
      <c r="N97" s="2133"/>
      <c r="O97" s="2133"/>
      <c r="P97" s="2133"/>
      <c r="Q97" s="2133"/>
      <c r="R97" s="2133"/>
      <c r="S97" s="2133"/>
      <c r="T97" s="2133"/>
      <c r="U97" s="2133"/>
      <c r="V97" s="2133"/>
      <c r="W97" s="2133"/>
      <c r="X97" s="2133"/>
      <c r="Y97" s="2133"/>
      <c r="Z97" s="2133"/>
      <c r="AA97" s="2133"/>
      <c r="AB97" s="2133"/>
      <c r="AC97" s="2133"/>
      <c r="AD97" s="2133"/>
      <c r="AE97" s="2133"/>
      <c r="AF97" s="2133"/>
      <c r="AG97" s="2133"/>
      <c r="AH97" s="2133"/>
      <c r="AI97" s="2164" t="s">
        <v>1734</v>
      </c>
      <c r="AJ97" s="2165"/>
      <c r="AK97" s="2166"/>
    </row>
    <row r="98" spans="1:37" ht="12.95" customHeight="1" thickBot="1">
      <c r="A98" s="2134"/>
      <c r="B98" s="2135"/>
      <c r="C98" s="2135"/>
      <c r="D98" s="2135"/>
      <c r="E98" s="2138"/>
      <c r="F98" s="2135"/>
      <c r="G98" s="2135"/>
      <c r="H98" s="2139"/>
      <c r="I98" s="2170" t="s">
        <v>328</v>
      </c>
      <c r="J98" s="2170"/>
      <c r="K98" s="2170"/>
      <c r="L98" s="2170"/>
      <c r="M98" s="2170"/>
      <c r="N98" s="2170"/>
      <c r="O98" s="2170"/>
      <c r="P98" s="2171" t="s">
        <v>329</v>
      </c>
      <c r="Q98" s="2170"/>
      <c r="R98" s="2170"/>
      <c r="S98" s="2170"/>
      <c r="T98" s="2170"/>
      <c r="U98" s="2170"/>
      <c r="V98" s="2170"/>
      <c r="W98" s="2170"/>
      <c r="X98" s="2170"/>
      <c r="Y98" s="2170"/>
      <c r="Z98" s="2170"/>
      <c r="AA98" s="2170"/>
      <c r="AB98" s="2170"/>
      <c r="AC98" s="2170"/>
      <c r="AD98" s="2170"/>
      <c r="AE98" s="2172"/>
      <c r="AF98" s="75" t="s">
        <v>330</v>
      </c>
      <c r="AG98" s="75"/>
      <c r="AH98" s="76"/>
      <c r="AI98" s="2167"/>
      <c r="AJ98" s="2168"/>
      <c r="AK98" s="2169"/>
    </row>
    <row r="99" spans="1:37" ht="12.95" customHeight="1">
      <c r="A99" s="73" t="s">
        <v>1735</v>
      </c>
      <c r="B99" s="45"/>
      <c r="C99" s="45"/>
      <c r="D99" s="45"/>
      <c r="E99" s="2173" t="s">
        <v>1736</v>
      </c>
      <c r="F99" s="2174"/>
      <c r="G99" s="2174"/>
      <c r="H99" s="2175"/>
      <c r="I99" s="45" t="s">
        <v>1737</v>
      </c>
      <c r="J99" s="45"/>
      <c r="K99" s="45"/>
      <c r="L99" s="45"/>
      <c r="M99" s="45"/>
      <c r="N99" s="45"/>
      <c r="O99" s="45"/>
      <c r="P99" s="16"/>
      <c r="Q99" s="45" t="s">
        <v>1738</v>
      </c>
      <c r="R99" s="45"/>
      <c r="S99" s="45"/>
      <c r="T99" s="45"/>
      <c r="U99" s="45" t="s">
        <v>1739</v>
      </c>
      <c r="V99" s="45"/>
      <c r="W99" s="45"/>
      <c r="X99" s="45"/>
      <c r="Y99" s="45" t="s">
        <v>1740</v>
      </c>
      <c r="Z99" s="45"/>
      <c r="AA99" s="45"/>
      <c r="AB99" s="45"/>
      <c r="AC99" s="45" t="s">
        <v>1741</v>
      </c>
      <c r="AD99" s="45"/>
      <c r="AE99" s="46"/>
      <c r="AF99" s="45"/>
      <c r="AG99" s="2174" t="s">
        <v>1742</v>
      </c>
      <c r="AH99" s="2175"/>
      <c r="AI99" s="16"/>
      <c r="AJ99" s="45"/>
      <c r="AK99" s="58"/>
    </row>
    <row r="100" spans="1:37" ht="12.95" customHeight="1">
      <c r="A100" s="73" t="s">
        <v>1744</v>
      </c>
      <c r="B100" s="45"/>
      <c r="C100" s="45"/>
      <c r="D100" s="45"/>
      <c r="E100" s="2176" t="s">
        <v>1745</v>
      </c>
      <c r="F100" s="2158"/>
      <c r="G100" s="2158"/>
      <c r="H100" s="2159"/>
      <c r="I100" s="45"/>
      <c r="J100" s="45"/>
      <c r="K100" s="45"/>
      <c r="L100" s="45"/>
      <c r="M100" s="45"/>
      <c r="N100" s="45"/>
      <c r="O100" s="45"/>
      <c r="P100" s="16"/>
      <c r="Q100" s="45" t="s">
        <v>1746</v>
      </c>
      <c r="R100" s="45"/>
      <c r="S100" s="45"/>
      <c r="T100" s="45"/>
      <c r="U100" s="45" t="s">
        <v>1747</v>
      </c>
      <c r="V100" s="45"/>
      <c r="W100" s="45"/>
      <c r="X100" s="45"/>
      <c r="Y100" s="45" t="s">
        <v>1748</v>
      </c>
      <c r="Z100" s="45"/>
      <c r="AA100" s="45"/>
      <c r="AB100" s="45"/>
      <c r="AC100" s="45" t="s">
        <v>1749</v>
      </c>
      <c r="AD100" s="45"/>
      <c r="AE100" s="46"/>
      <c r="AF100" s="45"/>
      <c r="AG100" s="2158" t="s">
        <v>691</v>
      </c>
      <c r="AH100" s="2159"/>
      <c r="AI100" s="16"/>
      <c r="AJ100" s="45"/>
      <c r="AK100" s="58"/>
    </row>
    <row r="101" spans="1:37" ht="12.95" customHeight="1">
      <c r="A101" s="73"/>
      <c r="B101" s="45"/>
      <c r="C101" s="45"/>
      <c r="D101" s="45"/>
      <c r="E101" s="16"/>
      <c r="F101" s="45"/>
      <c r="G101" s="45"/>
      <c r="H101" s="46"/>
      <c r="I101" s="26" t="s">
        <v>1751</v>
      </c>
      <c r="J101" s="27"/>
      <c r="K101" s="27"/>
      <c r="L101" s="27"/>
      <c r="M101" s="27"/>
      <c r="N101" s="27"/>
      <c r="O101" s="27"/>
      <c r="P101" s="26"/>
      <c r="Q101" s="27" t="s">
        <v>1752</v>
      </c>
      <c r="R101" s="27"/>
      <c r="S101" s="27"/>
      <c r="T101" s="27" t="s">
        <v>148</v>
      </c>
      <c r="U101" s="27"/>
      <c r="V101" s="27" t="s">
        <v>1753</v>
      </c>
      <c r="W101" s="27"/>
      <c r="X101" s="27"/>
      <c r="Y101" s="27"/>
      <c r="Z101" s="27"/>
      <c r="AA101" s="27"/>
      <c r="AB101" s="27" t="s">
        <v>1754</v>
      </c>
      <c r="AC101" s="27"/>
      <c r="AD101" s="27"/>
      <c r="AE101" s="28" t="s">
        <v>238</v>
      </c>
      <c r="AF101" s="45"/>
      <c r="AG101" s="2154" t="s">
        <v>451</v>
      </c>
      <c r="AH101" s="2155"/>
      <c r="AI101" s="16"/>
      <c r="AJ101" s="45"/>
      <c r="AK101" s="58"/>
    </row>
    <row r="102" spans="1:37" ht="12.95" customHeight="1">
      <c r="A102" s="73"/>
      <c r="B102" s="45"/>
      <c r="C102" s="45"/>
      <c r="D102" s="45"/>
      <c r="E102" s="16"/>
      <c r="F102" s="45"/>
      <c r="G102" s="45"/>
      <c r="H102" s="46"/>
      <c r="I102" s="48"/>
      <c r="J102" s="49"/>
      <c r="K102" s="49"/>
      <c r="L102" s="49"/>
      <c r="M102" s="49"/>
      <c r="N102" s="49"/>
      <c r="O102" s="49"/>
      <c r="P102" s="48"/>
      <c r="Q102" s="49" t="s">
        <v>1756</v>
      </c>
      <c r="R102" s="49"/>
      <c r="S102" s="49"/>
      <c r="T102" s="49"/>
      <c r="U102" s="49"/>
      <c r="V102" s="49"/>
      <c r="W102" s="49"/>
      <c r="X102" s="49"/>
      <c r="Y102" s="49"/>
      <c r="Z102" s="49"/>
      <c r="AA102" s="49"/>
      <c r="AB102" s="49"/>
      <c r="AC102" s="49"/>
      <c r="AD102" s="49"/>
      <c r="AE102" s="50"/>
      <c r="AF102" s="49"/>
      <c r="AG102" s="2156" t="s">
        <v>510</v>
      </c>
      <c r="AH102" s="2157"/>
      <c r="AI102" s="16"/>
      <c r="AJ102" s="45"/>
      <c r="AK102" s="58"/>
    </row>
    <row r="103" spans="1:37" ht="12.95" customHeight="1">
      <c r="A103" s="73"/>
      <c r="B103" s="45"/>
      <c r="C103" s="45"/>
      <c r="D103" s="45"/>
      <c r="E103" s="16"/>
      <c r="F103" s="45"/>
      <c r="G103" s="45"/>
      <c r="H103" s="46"/>
      <c r="I103" s="45"/>
      <c r="J103" s="45"/>
      <c r="K103" s="45"/>
      <c r="L103" s="45"/>
      <c r="M103" s="45"/>
      <c r="N103" s="45"/>
      <c r="O103" s="45"/>
      <c r="P103" s="16"/>
      <c r="Q103" s="45" t="s">
        <v>1758</v>
      </c>
      <c r="R103" s="45"/>
      <c r="S103" s="45"/>
      <c r="T103" s="45"/>
      <c r="U103" s="45"/>
      <c r="V103" s="45"/>
      <c r="W103" s="45"/>
      <c r="X103" s="45"/>
      <c r="Y103" s="45"/>
      <c r="Z103" s="45"/>
      <c r="AA103" s="45"/>
      <c r="AB103" s="45"/>
      <c r="AC103" s="45"/>
      <c r="AD103" s="45"/>
      <c r="AE103" s="46"/>
      <c r="AF103" s="45"/>
      <c r="AG103" s="2158" t="s">
        <v>1283</v>
      </c>
      <c r="AH103" s="2159"/>
      <c r="AI103" s="16"/>
      <c r="AJ103" s="45"/>
      <c r="AK103" s="58"/>
    </row>
    <row r="104" spans="1:37" ht="12.95" customHeight="1">
      <c r="A104" s="73"/>
      <c r="B104" s="45"/>
      <c r="C104" s="45"/>
      <c r="D104" s="45"/>
      <c r="E104" s="16"/>
      <c r="F104" s="45"/>
      <c r="G104" s="45"/>
      <c r="H104" s="46"/>
      <c r="I104" s="45"/>
      <c r="J104" s="45"/>
      <c r="K104" s="45"/>
      <c r="L104" s="45"/>
      <c r="M104" s="45"/>
      <c r="N104" s="45"/>
      <c r="O104" s="45"/>
      <c r="P104" s="16"/>
      <c r="Q104" s="45" t="s">
        <v>28</v>
      </c>
      <c r="R104" s="45"/>
      <c r="S104" s="45"/>
      <c r="T104" s="45" t="s">
        <v>148</v>
      </c>
      <c r="U104" s="2154"/>
      <c r="V104" s="2154"/>
      <c r="W104" s="2154"/>
      <c r="X104" s="2154"/>
      <c r="Y104" s="2154"/>
      <c r="Z104" s="2154"/>
      <c r="AA104" s="2154"/>
      <c r="AB104" s="2154"/>
      <c r="AC104" s="2154"/>
      <c r="AD104" s="2154"/>
      <c r="AE104" s="46" t="s">
        <v>238</v>
      </c>
      <c r="AG104" s="2158"/>
      <c r="AH104" s="2159"/>
      <c r="AI104" s="16"/>
      <c r="AJ104" s="45"/>
      <c r="AK104" s="58"/>
    </row>
    <row r="105" spans="1:37" ht="12.95" customHeight="1">
      <c r="A105" s="73"/>
      <c r="B105" s="45"/>
      <c r="C105" s="45"/>
      <c r="D105" s="45"/>
      <c r="E105" s="2160" t="s">
        <v>1761</v>
      </c>
      <c r="F105" s="2161"/>
      <c r="G105" s="2161"/>
      <c r="H105" s="2162"/>
      <c r="I105" s="27" t="s">
        <v>1762</v>
      </c>
      <c r="J105" s="27"/>
      <c r="K105" s="27"/>
      <c r="L105" s="27"/>
      <c r="M105" s="27"/>
      <c r="N105" s="27"/>
      <c r="O105" s="27"/>
      <c r="P105" s="26" t="s">
        <v>148</v>
      </c>
      <c r="Q105" s="2163"/>
      <c r="R105" s="2163"/>
      <c r="S105" s="2163"/>
      <c r="T105" s="2163"/>
      <c r="U105" s="27" t="s">
        <v>238</v>
      </c>
      <c r="V105" s="27" t="s">
        <v>1763</v>
      </c>
      <c r="W105" s="27"/>
      <c r="X105" s="27"/>
      <c r="Y105" s="27"/>
      <c r="Z105" s="27"/>
      <c r="AA105" s="27"/>
      <c r="AB105" s="27"/>
      <c r="AC105" s="27"/>
      <c r="AD105" s="27"/>
      <c r="AE105" s="28"/>
      <c r="AF105" s="45"/>
      <c r="AG105" s="2158"/>
      <c r="AH105" s="2159"/>
      <c r="AI105" s="16"/>
      <c r="AJ105" s="45"/>
      <c r="AK105" s="58"/>
    </row>
    <row r="106" spans="1:37" ht="12.95" customHeight="1">
      <c r="A106" s="73"/>
      <c r="B106" s="45"/>
      <c r="C106" s="45"/>
      <c r="D106" s="45"/>
      <c r="E106" s="16" t="s">
        <v>1765</v>
      </c>
      <c r="F106" s="45"/>
      <c r="G106" s="45"/>
      <c r="H106" s="46"/>
      <c r="I106" s="45" t="s">
        <v>1766</v>
      </c>
      <c r="J106" s="45"/>
      <c r="K106" s="45"/>
      <c r="L106" s="45"/>
      <c r="M106" s="45"/>
      <c r="N106" s="45"/>
      <c r="O106" s="45"/>
      <c r="P106" s="16" t="s">
        <v>148</v>
      </c>
      <c r="Q106" s="2179"/>
      <c r="R106" s="2179"/>
      <c r="S106" s="2179"/>
      <c r="T106" s="2179"/>
      <c r="U106" s="45" t="s">
        <v>238</v>
      </c>
      <c r="V106" s="45" t="s">
        <v>1767</v>
      </c>
      <c r="W106" s="45"/>
      <c r="X106" s="45"/>
      <c r="Y106" s="45"/>
      <c r="Z106" s="45"/>
      <c r="AA106" s="45"/>
      <c r="AB106" s="45"/>
      <c r="AC106" s="45"/>
      <c r="AD106" s="45"/>
      <c r="AE106" s="46"/>
      <c r="AF106" s="45"/>
      <c r="AG106" s="45"/>
      <c r="AH106" s="45"/>
      <c r="AI106" s="16"/>
      <c r="AJ106" s="45"/>
      <c r="AK106" s="58"/>
    </row>
    <row r="107" spans="1:37" ht="12.95" customHeight="1">
      <c r="A107" s="73"/>
      <c r="B107" s="45"/>
      <c r="C107" s="45"/>
      <c r="D107" s="45"/>
      <c r="E107" s="16" t="s">
        <v>1769</v>
      </c>
      <c r="F107" s="45"/>
      <c r="G107" s="45"/>
      <c r="H107" s="46"/>
      <c r="I107" s="45" t="s">
        <v>1770</v>
      </c>
      <c r="J107" s="45"/>
      <c r="K107" s="45"/>
      <c r="L107" s="45"/>
      <c r="M107" s="45"/>
      <c r="N107" s="45"/>
      <c r="O107" s="45"/>
      <c r="P107" s="16"/>
      <c r="Q107" s="45"/>
      <c r="R107" s="45"/>
      <c r="S107" s="45"/>
      <c r="T107" s="45"/>
      <c r="U107" s="45"/>
      <c r="V107" s="45"/>
      <c r="W107" s="45"/>
      <c r="X107" s="45"/>
      <c r="Y107" s="45"/>
      <c r="Z107" s="45"/>
      <c r="AA107" s="45"/>
      <c r="AB107" s="45"/>
      <c r="AC107" s="45"/>
      <c r="AD107" s="45"/>
      <c r="AE107" s="46"/>
      <c r="AF107" s="45"/>
      <c r="AG107" s="45"/>
      <c r="AH107" s="45"/>
      <c r="AI107" s="16"/>
      <c r="AJ107" s="45"/>
      <c r="AK107" s="58"/>
    </row>
    <row r="108" spans="1:37" ht="12.95" customHeight="1">
      <c r="A108" s="73"/>
      <c r="B108" s="45"/>
      <c r="C108" s="45"/>
      <c r="D108" s="45"/>
      <c r="E108" s="16"/>
      <c r="F108" s="45"/>
      <c r="G108" s="45"/>
      <c r="H108" s="46"/>
      <c r="I108" s="48" t="s">
        <v>1771</v>
      </c>
      <c r="J108" s="49"/>
      <c r="K108" s="49"/>
      <c r="L108" s="49"/>
      <c r="M108" s="49"/>
      <c r="N108" s="49"/>
      <c r="O108" s="49"/>
      <c r="P108" s="48" t="s">
        <v>148</v>
      </c>
      <c r="Q108" s="2179"/>
      <c r="R108" s="2179"/>
      <c r="S108" s="2179"/>
      <c r="T108" s="2179"/>
      <c r="U108" s="49" t="s">
        <v>238</v>
      </c>
      <c r="V108" s="49" t="s">
        <v>1767</v>
      </c>
      <c r="W108" s="49"/>
      <c r="X108" s="49"/>
      <c r="Y108" s="49"/>
      <c r="Z108" s="49"/>
      <c r="AA108" s="49"/>
      <c r="AB108" s="49"/>
      <c r="AC108" s="49"/>
      <c r="AD108" s="49"/>
      <c r="AE108" s="50"/>
      <c r="AF108" s="45"/>
      <c r="AG108" s="45"/>
      <c r="AH108" s="45"/>
      <c r="AI108" s="16"/>
      <c r="AJ108" s="45"/>
      <c r="AK108" s="58"/>
    </row>
    <row r="109" spans="1:37" ht="12.95" customHeight="1" thickBot="1">
      <c r="A109" s="63"/>
      <c r="B109" s="51"/>
      <c r="C109" s="51"/>
      <c r="D109" s="51"/>
      <c r="E109" s="54"/>
      <c r="F109" s="51"/>
      <c r="G109" s="51"/>
      <c r="H109" s="52"/>
      <c r="I109" s="51" t="s">
        <v>1770</v>
      </c>
      <c r="J109" s="51"/>
      <c r="K109" s="51"/>
      <c r="L109" s="51"/>
      <c r="M109" s="51"/>
      <c r="N109" s="51"/>
      <c r="O109" s="51"/>
      <c r="P109" s="54"/>
      <c r="Q109" s="51"/>
      <c r="R109" s="51"/>
      <c r="S109" s="51"/>
      <c r="T109" s="51"/>
      <c r="U109" s="51"/>
      <c r="V109" s="51"/>
      <c r="W109" s="51"/>
      <c r="X109" s="51"/>
      <c r="Y109" s="51"/>
      <c r="Z109" s="51"/>
      <c r="AA109" s="51"/>
      <c r="AB109" s="51"/>
      <c r="AC109" s="51"/>
      <c r="AD109" s="51"/>
      <c r="AE109" s="52"/>
      <c r="AF109" s="51"/>
      <c r="AG109" s="51"/>
      <c r="AH109" s="51"/>
      <c r="AI109" s="54"/>
      <c r="AJ109" s="51"/>
      <c r="AK109" s="59"/>
    </row>
    <row r="110" spans="1:37" ht="12.95" customHeight="1">
      <c r="A110" s="62" t="s">
        <v>1774</v>
      </c>
      <c r="B110" s="47"/>
      <c r="C110" s="47"/>
      <c r="D110" s="47"/>
      <c r="E110" s="2180" t="s">
        <v>1775</v>
      </c>
      <c r="F110" s="2181"/>
      <c r="G110" s="2181"/>
      <c r="H110" s="2182"/>
      <c r="I110" s="2174" t="s">
        <v>1776</v>
      </c>
      <c r="J110" s="2174"/>
      <c r="K110" s="2174"/>
      <c r="L110" s="2174"/>
      <c r="M110" s="2174"/>
      <c r="N110" s="2174"/>
      <c r="O110" s="2174"/>
      <c r="P110" s="56" t="s">
        <v>1777</v>
      </c>
      <c r="Q110" s="47"/>
      <c r="R110" s="47"/>
      <c r="S110" s="47"/>
      <c r="T110" s="47"/>
      <c r="U110" s="47"/>
      <c r="V110" s="47"/>
      <c r="W110" s="47" t="s">
        <v>148</v>
      </c>
      <c r="X110" s="2133"/>
      <c r="Y110" s="2133"/>
      <c r="Z110" s="2133"/>
      <c r="AA110" s="2133"/>
      <c r="AB110" s="2133"/>
      <c r="AC110" s="47" t="s">
        <v>238</v>
      </c>
      <c r="AD110" s="47" t="s">
        <v>245</v>
      </c>
      <c r="AE110" s="57"/>
      <c r="AF110" s="47"/>
      <c r="AG110" s="2174" t="s">
        <v>1778</v>
      </c>
      <c r="AH110" s="2175"/>
      <c r="AI110" s="56"/>
      <c r="AJ110" s="47"/>
      <c r="AK110" s="21"/>
    </row>
    <row r="111" spans="1:37" ht="12.95" customHeight="1">
      <c r="A111" s="73" t="s">
        <v>1779</v>
      </c>
      <c r="B111" s="45"/>
      <c r="C111" s="45"/>
      <c r="D111" s="45"/>
      <c r="E111" s="16"/>
      <c r="F111" s="45"/>
      <c r="G111" s="45"/>
      <c r="H111" s="46"/>
      <c r="I111" s="45"/>
      <c r="J111" s="45"/>
      <c r="K111" s="45"/>
      <c r="L111" s="45"/>
      <c r="M111" s="45"/>
      <c r="N111" s="45"/>
      <c r="O111" s="45"/>
      <c r="P111" s="16" t="s">
        <v>1780</v>
      </c>
      <c r="Q111" s="45"/>
      <c r="R111" s="45"/>
      <c r="S111" s="45"/>
      <c r="T111" s="45"/>
      <c r="U111" s="45"/>
      <c r="V111" s="45"/>
      <c r="W111" s="45" t="s">
        <v>148</v>
      </c>
      <c r="X111" s="2177"/>
      <c r="Y111" s="2177"/>
      <c r="Z111" s="2177"/>
      <c r="AA111" s="2177"/>
      <c r="AB111" s="2177"/>
      <c r="AC111" s="45" t="s">
        <v>238</v>
      </c>
      <c r="AD111" s="45" t="s">
        <v>245</v>
      </c>
      <c r="AE111" s="46"/>
      <c r="AF111" s="45"/>
      <c r="AG111" s="2158"/>
      <c r="AH111" s="2159"/>
      <c r="AI111" s="16"/>
      <c r="AJ111" s="45"/>
      <c r="AK111" s="58"/>
    </row>
    <row r="112" spans="1:37" ht="12.95" customHeight="1">
      <c r="A112" s="73" t="s">
        <v>1781</v>
      </c>
      <c r="B112" s="45"/>
      <c r="C112" s="45"/>
      <c r="D112" s="45"/>
      <c r="E112" s="16"/>
      <c r="F112" s="45"/>
      <c r="G112" s="45"/>
      <c r="H112" s="46"/>
      <c r="I112" s="45"/>
      <c r="J112" s="45"/>
      <c r="K112" s="45"/>
      <c r="L112" s="45"/>
      <c r="M112" s="45"/>
      <c r="N112" s="45"/>
      <c r="O112" s="45"/>
      <c r="P112" s="16" t="s">
        <v>1782</v>
      </c>
      <c r="Q112" s="45"/>
      <c r="R112" s="45"/>
      <c r="S112" s="45"/>
      <c r="T112" s="45"/>
      <c r="U112" s="45"/>
      <c r="V112" s="45"/>
      <c r="W112" s="45" t="s">
        <v>148</v>
      </c>
      <c r="X112" s="2177"/>
      <c r="Y112" s="2177"/>
      <c r="Z112" s="2177"/>
      <c r="AA112" s="2177"/>
      <c r="AB112" s="2177"/>
      <c r="AC112" s="45" t="s">
        <v>238</v>
      </c>
      <c r="AD112" s="45" t="s">
        <v>245</v>
      </c>
      <c r="AE112" s="46"/>
      <c r="AF112" s="45"/>
      <c r="AG112" s="45"/>
      <c r="AH112" s="45"/>
      <c r="AI112" s="16"/>
      <c r="AJ112" s="45"/>
      <c r="AK112" s="58"/>
    </row>
    <row r="113" spans="1:37" ht="12.95" customHeight="1">
      <c r="A113" s="73"/>
      <c r="B113" s="45"/>
      <c r="C113" s="45"/>
      <c r="D113" s="45"/>
      <c r="E113" s="16"/>
      <c r="F113" s="45"/>
      <c r="G113" s="45"/>
      <c r="H113" s="46"/>
      <c r="I113" s="27" t="s">
        <v>874</v>
      </c>
      <c r="J113" s="27"/>
      <c r="K113" s="27"/>
      <c r="L113" s="27"/>
      <c r="M113" s="27"/>
      <c r="N113" s="27"/>
      <c r="O113" s="27"/>
      <c r="P113" s="2160" t="s">
        <v>875</v>
      </c>
      <c r="Q113" s="2161"/>
      <c r="R113" s="2161"/>
      <c r="S113" s="2161"/>
      <c r="T113" s="2161"/>
      <c r="U113" s="2161"/>
      <c r="V113" s="2161"/>
      <c r="W113" s="2161"/>
      <c r="X113" s="2161"/>
      <c r="Y113" s="2161"/>
      <c r="Z113" s="2161"/>
      <c r="AA113" s="2161"/>
      <c r="AB113" s="2161"/>
      <c r="AC113" s="2178"/>
      <c r="AD113" s="2178"/>
      <c r="AE113" s="28"/>
      <c r="AF113" s="48"/>
      <c r="AG113" s="2156" t="s">
        <v>1783</v>
      </c>
      <c r="AH113" s="2156"/>
      <c r="AI113" s="48"/>
      <c r="AJ113" s="49"/>
      <c r="AK113" s="22"/>
    </row>
    <row r="114" spans="1:37" ht="12.95" customHeight="1">
      <c r="A114" s="73"/>
      <c r="B114" s="45"/>
      <c r="C114" s="45"/>
      <c r="D114" s="45"/>
      <c r="E114" s="16"/>
      <c r="F114" s="45"/>
      <c r="G114" s="45"/>
      <c r="H114" s="46"/>
      <c r="I114" s="45" t="s">
        <v>877</v>
      </c>
      <c r="J114" s="45"/>
      <c r="K114" s="45"/>
      <c r="L114" s="45"/>
      <c r="M114" s="45"/>
      <c r="N114" s="45"/>
      <c r="O114" s="45"/>
      <c r="P114" s="16" t="s">
        <v>878</v>
      </c>
      <c r="Q114" s="45"/>
      <c r="R114" s="45"/>
      <c r="S114" s="45"/>
      <c r="T114" s="45"/>
      <c r="U114" s="45"/>
      <c r="V114" s="45"/>
      <c r="W114" s="45"/>
      <c r="X114" s="45"/>
      <c r="Y114" s="45"/>
      <c r="Z114" s="45"/>
      <c r="AA114" s="45"/>
      <c r="AB114" s="45"/>
      <c r="AC114" s="2186"/>
      <c r="AD114" s="2186"/>
      <c r="AE114" s="46"/>
      <c r="AF114" s="45"/>
      <c r="AG114" s="45"/>
      <c r="AH114" s="45"/>
      <c r="AI114" s="16"/>
      <c r="AJ114" s="45"/>
      <c r="AK114" s="58"/>
    </row>
    <row r="115" spans="1:37" ht="12.95" customHeight="1">
      <c r="A115" s="73"/>
      <c r="B115" s="45"/>
      <c r="C115" s="45"/>
      <c r="D115" s="45"/>
      <c r="E115" s="48" t="s">
        <v>1784</v>
      </c>
      <c r="F115" s="49"/>
      <c r="G115" s="49"/>
      <c r="H115" s="50"/>
      <c r="I115" s="49" t="s">
        <v>1785</v>
      </c>
      <c r="J115" s="49"/>
      <c r="K115" s="49"/>
      <c r="L115" s="49"/>
      <c r="M115" s="49"/>
      <c r="N115" s="49"/>
      <c r="O115" s="49"/>
      <c r="P115" s="48"/>
      <c r="Q115" s="49" t="s">
        <v>883</v>
      </c>
      <c r="R115" s="49"/>
      <c r="S115" s="49"/>
      <c r="T115" s="49"/>
      <c r="U115" s="49"/>
      <c r="V115" s="49"/>
      <c r="W115" s="49"/>
      <c r="X115" s="49"/>
      <c r="Y115" s="49"/>
      <c r="Z115" s="49"/>
      <c r="AA115" s="49"/>
      <c r="AB115" s="49"/>
      <c r="AC115" s="49"/>
      <c r="AD115" s="49"/>
      <c r="AE115" s="50"/>
      <c r="AF115" s="49"/>
      <c r="AG115" s="2156" t="s">
        <v>691</v>
      </c>
      <c r="AH115" s="2156"/>
      <c r="AI115" s="48"/>
      <c r="AJ115" s="49"/>
      <c r="AK115" s="22"/>
    </row>
    <row r="116" spans="1:37" ht="12.95" customHeight="1">
      <c r="A116" s="73"/>
      <c r="B116" s="45"/>
      <c r="C116" s="45"/>
      <c r="D116" s="45"/>
      <c r="E116" s="16"/>
      <c r="F116" s="45"/>
      <c r="G116" s="45"/>
      <c r="H116" s="46"/>
      <c r="I116" s="45" t="s">
        <v>1786</v>
      </c>
      <c r="J116" s="45"/>
      <c r="K116" s="45"/>
      <c r="L116" s="45"/>
      <c r="M116" s="45"/>
      <c r="N116" s="45"/>
      <c r="O116" s="45"/>
      <c r="P116" s="16"/>
      <c r="Q116" s="45" t="s">
        <v>886</v>
      </c>
      <c r="R116" s="45"/>
      <c r="S116" s="45"/>
      <c r="T116" s="45"/>
      <c r="U116" s="45"/>
      <c r="V116" s="45"/>
      <c r="W116" s="45"/>
      <c r="X116" s="45"/>
      <c r="Y116" s="45"/>
      <c r="Z116" s="45"/>
      <c r="AA116" s="45"/>
      <c r="AB116" s="45"/>
      <c r="AC116" s="45"/>
      <c r="AD116" s="45"/>
      <c r="AE116" s="46"/>
      <c r="AF116" s="45"/>
      <c r="AG116" s="2158" t="s">
        <v>451</v>
      </c>
      <c r="AH116" s="2159"/>
      <c r="AI116" s="16"/>
      <c r="AJ116" s="45"/>
      <c r="AK116" s="58"/>
    </row>
    <row r="117" spans="1:37" ht="12.95" customHeight="1">
      <c r="A117" s="73"/>
      <c r="B117" s="45"/>
      <c r="C117" s="45"/>
      <c r="D117" s="45"/>
      <c r="E117" s="16"/>
      <c r="F117" s="45"/>
      <c r="G117" s="45"/>
      <c r="H117" s="46"/>
      <c r="I117" s="45" t="s">
        <v>1787</v>
      </c>
      <c r="J117" s="45"/>
      <c r="K117" s="45"/>
      <c r="L117" s="45"/>
      <c r="M117" s="45"/>
      <c r="N117" s="45"/>
      <c r="O117" s="45"/>
      <c r="P117" s="16"/>
      <c r="Q117" s="34" t="s">
        <v>1788</v>
      </c>
      <c r="R117" s="45"/>
      <c r="S117" s="45"/>
      <c r="T117" s="45"/>
      <c r="U117" s="45"/>
      <c r="V117" s="45"/>
      <c r="W117" s="2177"/>
      <c r="X117" s="2177"/>
      <c r="Y117" s="2177"/>
      <c r="Z117" s="2177"/>
      <c r="AA117" s="2177"/>
      <c r="AB117" s="2177"/>
      <c r="AC117" s="2177"/>
      <c r="AD117" s="2177"/>
      <c r="AE117" s="38" t="s">
        <v>238</v>
      </c>
      <c r="AG117" s="2158"/>
      <c r="AH117" s="2159"/>
      <c r="AI117" s="16"/>
      <c r="AJ117" s="45"/>
      <c r="AK117" s="58"/>
    </row>
    <row r="118" spans="1:37" ht="12.95" customHeight="1">
      <c r="A118" s="73"/>
      <c r="B118" s="45"/>
      <c r="C118" s="45"/>
      <c r="D118" s="45"/>
      <c r="E118" s="17"/>
      <c r="F118" s="53"/>
      <c r="G118" s="53"/>
      <c r="H118" s="55"/>
      <c r="I118" s="53"/>
      <c r="J118" s="53"/>
      <c r="K118" s="53"/>
      <c r="L118" s="53"/>
      <c r="M118" s="53"/>
      <c r="N118" s="53"/>
      <c r="O118" s="53"/>
      <c r="P118" s="17"/>
      <c r="Q118" s="35" t="s">
        <v>1789</v>
      </c>
      <c r="R118" s="53"/>
      <c r="S118" s="53"/>
      <c r="T118" s="53"/>
      <c r="U118" s="2187"/>
      <c r="V118" s="2187"/>
      <c r="W118" s="2187"/>
      <c r="X118" s="2187"/>
      <c r="Y118" s="2187"/>
      <c r="Z118" s="2187"/>
      <c r="AA118" s="2187"/>
      <c r="AB118" s="2187"/>
      <c r="AC118" s="2187"/>
      <c r="AD118" s="2187"/>
      <c r="AE118" s="39" t="s">
        <v>238</v>
      </c>
      <c r="AF118" s="3"/>
      <c r="AG118" s="2154"/>
      <c r="AH118" s="2155"/>
      <c r="AI118" s="17"/>
      <c r="AJ118" s="53"/>
      <c r="AK118" s="23"/>
    </row>
    <row r="119" spans="1:37" ht="12.95" customHeight="1">
      <c r="A119" s="73"/>
      <c r="B119" s="45"/>
      <c r="C119" s="45"/>
      <c r="D119" s="45"/>
      <c r="E119" s="16" t="s">
        <v>898</v>
      </c>
      <c r="F119" s="45"/>
      <c r="G119" s="45"/>
      <c r="H119" s="46"/>
      <c r="I119" s="45" t="s">
        <v>1790</v>
      </c>
      <c r="J119" s="45"/>
      <c r="K119" s="45"/>
      <c r="L119" s="45"/>
      <c r="M119" s="45"/>
      <c r="N119" s="45"/>
      <c r="O119" s="45"/>
      <c r="P119" s="16" t="s">
        <v>427</v>
      </c>
      <c r="Q119" s="2177"/>
      <c r="R119" s="2177"/>
      <c r="S119" s="2177"/>
      <c r="T119" s="2177"/>
      <c r="U119" s="2177"/>
      <c r="V119" s="2177"/>
      <c r="W119" s="2177"/>
      <c r="X119" s="2177"/>
      <c r="Y119" s="2177"/>
      <c r="Z119" s="2177"/>
      <c r="AA119" s="2177"/>
      <c r="AB119" s="2177"/>
      <c r="AC119" s="2177"/>
      <c r="AD119" s="2177"/>
      <c r="AE119" s="46"/>
      <c r="AF119" s="45"/>
      <c r="AG119" s="2156" t="s">
        <v>691</v>
      </c>
      <c r="AH119" s="2157"/>
      <c r="AI119" s="16"/>
      <c r="AJ119" s="45"/>
      <c r="AK119" s="58"/>
    </row>
    <row r="120" spans="1:37" ht="12.95" customHeight="1">
      <c r="A120" s="73"/>
      <c r="B120" s="45"/>
      <c r="C120" s="45"/>
      <c r="D120" s="45"/>
      <c r="E120" s="16"/>
      <c r="F120" s="45"/>
      <c r="G120" s="45"/>
      <c r="H120" s="46"/>
      <c r="I120" s="45"/>
      <c r="J120" s="45"/>
      <c r="K120" s="45"/>
      <c r="L120" s="45"/>
      <c r="M120" s="45"/>
      <c r="N120" s="45"/>
      <c r="O120" s="45"/>
      <c r="P120" s="16"/>
      <c r="Q120" s="2177"/>
      <c r="R120" s="2177"/>
      <c r="S120" s="2177"/>
      <c r="T120" s="2177"/>
      <c r="U120" s="2177"/>
      <c r="V120" s="2177"/>
      <c r="W120" s="2177"/>
      <c r="X120" s="2177"/>
      <c r="Y120" s="2177"/>
      <c r="Z120" s="2177"/>
      <c r="AA120" s="2177"/>
      <c r="AB120" s="2177"/>
      <c r="AC120" s="2177"/>
      <c r="AD120" s="2177"/>
      <c r="AE120" s="46"/>
      <c r="AF120" s="45"/>
      <c r="AG120" s="2158" t="s">
        <v>451</v>
      </c>
      <c r="AH120" s="2159"/>
      <c r="AI120" s="16"/>
      <c r="AJ120" s="45"/>
      <c r="AK120" s="58"/>
    </row>
    <row r="121" spans="1:37" ht="12.95" customHeight="1">
      <c r="A121" s="73"/>
      <c r="B121" s="45"/>
      <c r="C121" s="45"/>
      <c r="D121" s="45"/>
      <c r="E121" s="16"/>
      <c r="F121" s="45"/>
      <c r="G121" s="45"/>
      <c r="H121" s="46"/>
      <c r="I121" s="45" t="s">
        <v>901</v>
      </c>
      <c r="J121" s="45"/>
      <c r="K121" s="45"/>
      <c r="L121" s="45"/>
      <c r="M121" s="45"/>
      <c r="N121" s="45"/>
      <c r="O121" s="45"/>
      <c r="P121" s="16" t="s">
        <v>427</v>
      </c>
      <c r="Q121" s="2183"/>
      <c r="R121" s="2183"/>
      <c r="S121" s="2183"/>
      <c r="T121" s="2183"/>
      <c r="U121" s="2183"/>
      <c r="V121" s="2183"/>
      <c r="W121" s="2183"/>
      <c r="X121" s="2183"/>
      <c r="Y121" s="2183"/>
      <c r="Z121" s="2183"/>
      <c r="AA121" s="2183"/>
      <c r="AB121" s="2183"/>
      <c r="AC121" s="2183"/>
      <c r="AD121" s="2183"/>
      <c r="AE121" s="2184"/>
      <c r="AF121" s="45"/>
      <c r="AG121" s="2158" t="s">
        <v>862</v>
      </c>
      <c r="AH121" s="2159"/>
      <c r="AI121" s="16"/>
      <c r="AJ121" s="45"/>
      <c r="AK121" s="58"/>
    </row>
    <row r="122" spans="1:37" ht="12.95" customHeight="1">
      <c r="A122" s="73"/>
      <c r="B122" s="45"/>
      <c r="C122" s="45"/>
      <c r="D122" s="45"/>
      <c r="E122" s="16"/>
      <c r="F122" s="45"/>
      <c r="G122" s="45"/>
      <c r="H122" s="46"/>
      <c r="I122" s="45" t="s">
        <v>1791</v>
      </c>
      <c r="J122" s="45"/>
      <c r="K122" s="45"/>
      <c r="L122" s="45"/>
      <c r="M122" s="45"/>
      <c r="N122" s="45"/>
      <c r="O122" s="45"/>
      <c r="P122" s="16"/>
      <c r="Q122" s="2185"/>
      <c r="R122" s="2185"/>
      <c r="S122" s="2185"/>
      <c r="T122" s="2185"/>
      <c r="U122" s="2185"/>
      <c r="V122" s="2185"/>
      <c r="W122" s="2185"/>
      <c r="X122" s="2185"/>
      <c r="Y122" s="2185"/>
      <c r="Z122" s="2185"/>
      <c r="AA122" s="2185"/>
      <c r="AB122" s="2185"/>
      <c r="AC122" s="2185"/>
      <c r="AD122" s="2185"/>
      <c r="AE122" s="46"/>
      <c r="AF122" s="45"/>
      <c r="AG122" s="2158"/>
      <c r="AH122" s="2159"/>
      <c r="AI122" s="16"/>
      <c r="AJ122" s="45"/>
      <c r="AK122" s="58"/>
    </row>
    <row r="123" spans="1:37" ht="12.95" customHeight="1">
      <c r="A123" s="73"/>
      <c r="B123" s="45"/>
      <c r="C123" s="45"/>
      <c r="D123" s="45"/>
      <c r="E123" s="16"/>
      <c r="F123" s="45"/>
      <c r="G123" s="45"/>
      <c r="H123" s="46"/>
      <c r="I123" s="45" t="s">
        <v>1792</v>
      </c>
      <c r="J123" s="45"/>
      <c r="K123" s="45"/>
      <c r="L123" s="45"/>
      <c r="M123" s="45"/>
      <c r="N123" s="45"/>
      <c r="O123" s="45"/>
      <c r="P123" s="16"/>
      <c r="Q123" s="2185"/>
      <c r="R123" s="2185"/>
      <c r="S123" s="2185"/>
      <c r="T123" s="2185"/>
      <c r="U123" s="2185"/>
      <c r="V123" s="2185"/>
      <c r="W123" s="2185"/>
      <c r="X123" s="2185"/>
      <c r="Y123" s="2185"/>
      <c r="Z123" s="2185"/>
      <c r="AA123" s="2185"/>
      <c r="AB123" s="2185"/>
      <c r="AC123" s="2185"/>
      <c r="AD123" s="2185"/>
      <c r="AE123" s="46"/>
      <c r="AF123" s="45"/>
      <c r="AG123" s="45"/>
      <c r="AH123" s="45"/>
      <c r="AI123" s="16"/>
      <c r="AJ123" s="45"/>
      <c r="AK123" s="58"/>
    </row>
    <row r="124" spans="1:37" ht="12.95" customHeight="1">
      <c r="A124" s="73"/>
      <c r="B124" s="45"/>
      <c r="C124" s="45"/>
      <c r="D124" s="45"/>
      <c r="E124" s="48" t="s">
        <v>906</v>
      </c>
      <c r="F124" s="49"/>
      <c r="G124" s="49"/>
      <c r="H124" s="50"/>
      <c r="I124" s="49" t="s">
        <v>1793</v>
      </c>
      <c r="J124" s="49"/>
      <c r="K124" s="49"/>
      <c r="L124" s="49"/>
      <c r="M124" s="49"/>
      <c r="N124" s="49"/>
      <c r="O124" s="49"/>
      <c r="P124" s="48" t="s">
        <v>427</v>
      </c>
      <c r="Q124" s="2188"/>
      <c r="R124" s="2188"/>
      <c r="S124" s="2188"/>
      <c r="T124" s="2188"/>
      <c r="U124" s="2188"/>
      <c r="V124" s="2188"/>
      <c r="W124" s="2188"/>
      <c r="X124" s="2188"/>
      <c r="Y124" s="2188"/>
      <c r="Z124" s="2188"/>
      <c r="AA124" s="2188"/>
      <c r="AB124" s="2188"/>
      <c r="AC124" s="2188"/>
      <c r="AD124" s="2188"/>
      <c r="AE124" s="50"/>
      <c r="AF124" s="49"/>
      <c r="AG124" s="2156" t="s">
        <v>691</v>
      </c>
      <c r="AH124" s="2157"/>
      <c r="AI124" s="48"/>
      <c r="AJ124" s="49"/>
      <c r="AK124" s="22"/>
    </row>
    <row r="125" spans="1:37" ht="12.95" customHeight="1">
      <c r="A125" s="73"/>
      <c r="B125" s="45"/>
      <c r="C125" s="45"/>
      <c r="D125" s="45"/>
      <c r="E125" s="16"/>
      <c r="F125" s="45"/>
      <c r="G125" s="45"/>
      <c r="H125" s="46"/>
      <c r="I125" s="45"/>
      <c r="J125" s="45"/>
      <c r="K125" s="45"/>
      <c r="L125" s="45"/>
      <c r="M125" s="45"/>
      <c r="N125" s="45"/>
      <c r="O125" s="45"/>
      <c r="P125" s="16"/>
      <c r="Q125" s="2185"/>
      <c r="R125" s="2185"/>
      <c r="S125" s="2185"/>
      <c r="T125" s="2185"/>
      <c r="U125" s="2185"/>
      <c r="V125" s="2185"/>
      <c r="W125" s="2185"/>
      <c r="X125" s="2185"/>
      <c r="Y125" s="2185"/>
      <c r="Z125" s="2185"/>
      <c r="AA125" s="2185"/>
      <c r="AB125" s="2185"/>
      <c r="AC125" s="2185"/>
      <c r="AD125" s="2185"/>
      <c r="AE125" s="46"/>
      <c r="AF125" s="45"/>
      <c r="AG125" s="2158" t="s">
        <v>451</v>
      </c>
      <c r="AH125" s="2159"/>
      <c r="AI125" s="16"/>
      <c r="AJ125" s="45"/>
      <c r="AK125" s="58"/>
    </row>
    <row r="126" spans="1:37" ht="12.95" customHeight="1">
      <c r="A126" s="73"/>
      <c r="B126" s="45"/>
      <c r="C126" s="45"/>
      <c r="D126" s="45"/>
      <c r="E126" s="16"/>
      <c r="F126" s="45"/>
      <c r="G126" s="45"/>
      <c r="H126" s="46"/>
      <c r="I126" s="26" t="s">
        <v>908</v>
      </c>
      <c r="J126" s="27"/>
      <c r="K126" s="27"/>
      <c r="L126" s="27"/>
      <c r="M126" s="27"/>
      <c r="N126" s="27"/>
      <c r="O126" s="27"/>
      <c r="P126" s="26" t="s">
        <v>427</v>
      </c>
      <c r="Q126" s="2190"/>
      <c r="R126" s="2190"/>
      <c r="S126" s="2190"/>
      <c r="T126" s="2190"/>
      <c r="U126" s="2190"/>
      <c r="V126" s="2190"/>
      <c r="W126" s="2190"/>
      <c r="X126" s="2190"/>
      <c r="Y126" s="2190"/>
      <c r="Z126" s="2190"/>
      <c r="AA126" s="2190"/>
      <c r="AB126" s="2190"/>
      <c r="AC126" s="2190"/>
      <c r="AD126" s="2190"/>
      <c r="AE126" s="28"/>
      <c r="AF126" s="45"/>
      <c r="AG126" s="2158" t="s">
        <v>862</v>
      </c>
      <c r="AH126" s="2159"/>
      <c r="AI126" s="16"/>
      <c r="AJ126" s="45"/>
      <c r="AK126" s="58"/>
    </row>
    <row r="127" spans="1:37" ht="12.95" customHeight="1">
      <c r="A127" s="73"/>
      <c r="B127" s="45"/>
      <c r="C127" s="45"/>
      <c r="D127" s="45"/>
      <c r="E127" s="16"/>
      <c r="F127" s="45"/>
      <c r="G127" s="45"/>
      <c r="H127" s="46"/>
      <c r="I127" s="45" t="s">
        <v>1791</v>
      </c>
      <c r="J127" s="45"/>
      <c r="K127" s="45"/>
      <c r="L127" s="45"/>
      <c r="M127" s="45"/>
      <c r="N127" s="45"/>
      <c r="O127" s="45"/>
      <c r="P127" s="16"/>
      <c r="Q127" s="2185"/>
      <c r="R127" s="2185"/>
      <c r="S127" s="2185"/>
      <c r="T127" s="2185"/>
      <c r="U127" s="2185"/>
      <c r="V127" s="2185"/>
      <c r="W127" s="2185"/>
      <c r="X127" s="2185"/>
      <c r="Y127" s="2185"/>
      <c r="Z127" s="2185"/>
      <c r="AA127" s="2185"/>
      <c r="AB127" s="2185"/>
      <c r="AC127" s="2185"/>
      <c r="AD127" s="2185"/>
      <c r="AE127" s="46"/>
      <c r="AF127" s="45"/>
      <c r="AG127" s="2158"/>
      <c r="AH127" s="2159"/>
      <c r="AI127" s="16"/>
      <c r="AJ127" s="45"/>
      <c r="AK127" s="58"/>
    </row>
    <row r="128" spans="1:37" ht="12.95" customHeight="1">
      <c r="A128" s="73"/>
      <c r="B128" s="45"/>
      <c r="C128" s="45"/>
      <c r="D128" s="45"/>
      <c r="E128" s="17"/>
      <c r="F128" s="53"/>
      <c r="G128" s="53"/>
      <c r="H128" s="55"/>
      <c r="I128" s="53" t="s">
        <v>1792</v>
      </c>
      <c r="J128" s="53"/>
      <c r="K128" s="53"/>
      <c r="L128" s="53"/>
      <c r="M128" s="53"/>
      <c r="N128" s="53"/>
      <c r="O128" s="53"/>
      <c r="P128" s="17"/>
      <c r="Q128" s="2191"/>
      <c r="R128" s="2191"/>
      <c r="S128" s="2191"/>
      <c r="T128" s="2191"/>
      <c r="U128" s="2191"/>
      <c r="V128" s="2191"/>
      <c r="W128" s="2191"/>
      <c r="X128" s="2191"/>
      <c r="Y128" s="2191"/>
      <c r="Z128" s="2191"/>
      <c r="AA128" s="2191"/>
      <c r="AB128" s="2191"/>
      <c r="AC128" s="2191"/>
      <c r="AD128" s="2191"/>
      <c r="AE128" s="55"/>
      <c r="AF128" s="53"/>
      <c r="AG128" s="53"/>
      <c r="AH128" s="53"/>
      <c r="AI128" s="17"/>
      <c r="AJ128" s="53"/>
      <c r="AK128" s="23"/>
    </row>
    <row r="129" spans="1:37" ht="12.95" customHeight="1">
      <c r="A129" s="73"/>
      <c r="B129" s="45"/>
      <c r="C129" s="45"/>
      <c r="D129" s="45"/>
      <c r="E129" s="16" t="s">
        <v>911</v>
      </c>
      <c r="F129" s="45"/>
      <c r="G129" s="45"/>
      <c r="H129" s="46"/>
      <c r="I129" s="45" t="s">
        <v>1383</v>
      </c>
      <c r="J129" s="45"/>
      <c r="K129" s="45"/>
      <c r="L129" s="45"/>
      <c r="M129" s="45"/>
      <c r="N129" s="45"/>
      <c r="O129" s="45"/>
      <c r="P129" s="16" t="s">
        <v>427</v>
      </c>
      <c r="Q129" s="2177"/>
      <c r="R129" s="2177"/>
      <c r="S129" s="2177"/>
      <c r="T129" s="2177"/>
      <c r="U129" s="2177"/>
      <c r="V129" s="2177"/>
      <c r="W129" s="2177"/>
      <c r="X129" s="2177"/>
      <c r="Y129" s="2177"/>
      <c r="Z129" s="2177"/>
      <c r="AA129" s="2177"/>
      <c r="AB129" s="2177"/>
      <c r="AC129" s="2177"/>
      <c r="AD129" s="2177"/>
      <c r="AE129" s="46"/>
      <c r="AF129" s="45"/>
      <c r="AG129" s="2156" t="s">
        <v>451</v>
      </c>
      <c r="AH129" s="2157"/>
      <c r="AI129" s="16"/>
      <c r="AJ129" s="45"/>
      <c r="AK129" s="58"/>
    </row>
    <row r="130" spans="1:37" ht="12.95" customHeight="1">
      <c r="A130" s="73"/>
      <c r="B130" s="45"/>
      <c r="C130" s="45"/>
      <c r="D130" s="45"/>
      <c r="E130" s="16"/>
      <c r="F130" s="45"/>
      <c r="G130" s="45"/>
      <c r="H130" s="46"/>
      <c r="I130" s="45"/>
      <c r="J130" s="45"/>
      <c r="K130" s="45"/>
      <c r="L130" s="45"/>
      <c r="M130" s="45"/>
      <c r="N130" s="45"/>
      <c r="O130" s="45"/>
      <c r="P130" s="16"/>
      <c r="Q130" s="45"/>
      <c r="R130" s="45"/>
      <c r="S130" s="45"/>
      <c r="T130" s="45"/>
      <c r="U130" s="45"/>
      <c r="V130" s="45"/>
      <c r="W130" s="45"/>
      <c r="X130" s="45"/>
      <c r="Y130" s="45"/>
      <c r="Z130" s="45"/>
      <c r="AA130" s="45"/>
      <c r="AB130" s="45"/>
      <c r="AC130" s="45"/>
      <c r="AD130" s="45"/>
      <c r="AE130" s="46"/>
      <c r="AF130" s="45"/>
      <c r="AG130" s="2154" t="s">
        <v>1742</v>
      </c>
      <c r="AH130" s="2155"/>
      <c r="AI130" s="16"/>
      <c r="AJ130" s="45"/>
      <c r="AK130" s="58"/>
    </row>
    <row r="131" spans="1:37" ht="12.95" customHeight="1">
      <c r="A131" s="73"/>
      <c r="B131" s="45"/>
      <c r="C131" s="45"/>
      <c r="D131" s="45"/>
      <c r="E131" s="48" t="s">
        <v>917</v>
      </c>
      <c r="F131" s="49"/>
      <c r="G131" s="49"/>
      <c r="H131" s="50"/>
      <c r="I131" s="49" t="s">
        <v>918</v>
      </c>
      <c r="J131" s="49"/>
      <c r="K131" s="49"/>
      <c r="L131" s="49"/>
      <c r="M131" s="49"/>
      <c r="N131" s="49"/>
      <c r="O131" s="49"/>
      <c r="P131" s="48" t="s">
        <v>427</v>
      </c>
      <c r="Q131" s="2188"/>
      <c r="R131" s="2188"/>
      <c r="S131" s="2188"/>
      <c r="T131" s="2188"/>
      <c r="U131" s="2188"/>
      <c r="V131" s="2188"/>
      <c r="W131" s="2188"/>
      <c r="X131" s="2188"/>
      <c r="Y131" s="2188"/>
      <c r="Z131" s="2188"/>
      <c r="AA131" s="2188"/>
      <c r="AB131" s="2188"/>
      <c r="AC131" s="2188"/>
      <c r="AD131" s="2188"/>
      <c r="AE131" s="50"/>
      <c r="AF131" s="49"/>
      <c r="AG131" s="2156" t="s">
        <v>691</v>
      </c>
      <c r="AH131" s="2157"/>
      <c r="AI131" s="48"/>
      <c r="AJ131" s="49"/>
      <c r="AK131" s="22"/>
    </row>
    <row r="132" spans="1:37" ht="12.95" customHeight="1">
      <c r="A132" s="73"/>
      <c r="B132" s="45"/>
      <c r="C132" s="45"/>
      <c r="D132" s="45"/>
      <c r="E132" s="16"/>
      <c r="F132" s="45"/>
      <c r="G132" s="45"/>
      <c r="H132" s="46"/>
      <c r="I132" s="48" t="s">
        <v>1792</v>
      </c>
      <c r="J132" s="49"/>
      <c r="K132" s="49"/>
      <c r="L132" s="49"/>
      <c r="M132" s="49"/>
      <c r="N132" s="49"/>
      <c r="O132" s="49"/>
      <c r="P132" s="48"/>
      <c r="Q132" s="2127"/>
      <c r="R132" s="2127"/>
      <c r="S132" s="2127"/>
      <c r="T132" s="2127"/>
      <c r="U132" s="2127"/>
      <c r="V132" s="2127"/>
      <c r="W132" s="2127"/>
      <c r="X132" s="2127"/>
      <c r="Y132" s="2127"/>
      <c r="Z132" s="2127"/>
      <c r="AA132" s="2127"/>
      <c r="AB132" s="2127"/>
      <c r="AC132" s="2127"/>
      <c r="AD132" s="2127"/>
      <c r="AE132" s="50"/>
      <c r="AF132" s="45"/>
      <c r="AG132" s="2158" t="s">
        <v>451</v>
      </c>
      <c r="AH132" s="2159"/>
      <c r="AI132" s="16"/>
      <c r="AJ132" s="45"/>
      <c r="AK132" s="58"/>
    </row>
    <row r="133" spans="1:37" ht="12.95" customHeight="1">
      <c r="A133" s="73"/>
      <c r="B133" s="45"/>
      <c r="C133" s="45"/>
      <c r="D133" s="45"/>
      <c r="E133" s="16"/>
      <c r="F133" s="45"/>
      <c r="G133" s="45"/>
      <c r="H133" s="46"/>
      <c r="I133" s="17"/>
      <c r="J133" s="53"/>
      <c r="K133" s="53"/>
      <c r="L133" s="53"/>
      <c r="M133" s="53"/>
      <c r="N133" s="53"/>
      <c r="O133" s="53"/>
      <c r="P133" s="17"/>
      <c r="Q133" s="2189"/>
      <c r="R133" s="2189"/>
      <c r="S133" s="2189"/>
      <c r="T133" s="2189"/>
      <c r="U133" s="2189"/>
      <c r="V133" s="2189"/>
      <c r="W133" s="2189"/>
      <c r="X133" s="2189"/>
      <c r="Y133" s="2189"/>
      <c r="Z133" s="2189"/>
      <c r="AA133" s="2189"/>
      <c r="AB133" s="2189"/>
      <c r="AC133" s="2189"/>
      <c r="AD133" s="2189"/>
      <c r="AE133" s="55"/>
      <c r="AF133" s="45"/>
      <c r="AG133" s="2158" t="s">
        <v>862</v>
      </c>
      <c r="AH133" s="2159"/>
      <c r="AI133" s="16"/>
      <c r="AJ133" s="45"/>
      <c r="AK133" s="58"/>
    </row>
    <row r="134" spans="1:37" ht="12.95" customHeight="1">
      <c r="A134" s="73"/>
      <c r="B134" s="45"/>
      <c r="C134" s="45"/>
      <c r="D134" s="45"/>
      <c r="E134" s="16"/>
      <c r="F134" s="45"/>
      <c r="G134" s="45"/>
      <c r="H134" s="46"/>
      <c r="I134" s="45" t="s">
        <v>1794</v>
      </c>
      <c r="J134" s="45"/>
      <c r="K134" s="45"/>
      <c r="L134" s="45"/>
      <c r="M134" s="45"/>
      <c r="N134" s="45"/>
      <c r="O134" s="45"/>
      <c r="P134" s="16" t="s">
        <v>148</v>
      </c>
      <c r="Q134" s="2192"/>
      <c r="R134" s="2192"/>
      <c r="S134" s="2192"/>
      <c r="T134" s="2192"/>
      <c r="U134" s="2192"/>
      <c r="V134" s="2192"/>
      <c r="W134" s="2192"/>
      <c r="X134" s="2192"/>
      <c r="Y134" s="2192"/>
      <c r="Z134" s="2192"/>
      <c r="AA134" s="2192"/>
      <c r="AB134" s="2192"/>
      <c r="AC134" s="45" t="s">
        <v>4</v>
      </c>
      <c r="AE134" s="46"/>
      <c r="AF134" s="45"/>
      <c r="AG134" s="2158" t="s">
        <v>1795</v>
      </c>
      <c r="AH134" s="2159"/>
      <c r="AI134" s="16"/>
      <c r="AJ134" s="45"/>
      <c r="AK134" s="58"/>
    </row>
    <row r="135" spans="1:37" ht="12.95" customHeight="1">
      <c r="A135" s="73"/>
      <c r="B135" s="45"/>
      <c r="C135" s="45"/>
      <c r="D135" s="45"/>
      <c r="E135" s="16"/>
      <c r="F135" s="45"/>
      <c r="G135" s="45"/>
      <c r="H135" s="46"/>
      <c r="I135" s="26" t="s">
        <v>1796</v>
      </c>
      <c r="J135" s="27"/>
      <c r="K135" s="27"/>
      <c r="L135" s="27"/>
      <c r="M135" s="27"/>
      <c r="N135" s="27"/>
      <c r="O135" s="27"/>
      <c r="P135" s="26" t="s">
        <v>1797</v>
      </c>
      <c r="Q135" s="27"/>
      <c r="R135" s="27"/>
      <c r="S135" s="27"/>
      <c r="T135" s="27"/>
      <c r="U135" s="27" t="s">
        <v>148</v>
      </c>
      <c r="V135" s="2163"/>
      <c r="W135" s="2163"/>
      <c r="X135" s="2163"/>
      <c r="Y135" s="2163"/>
      <c r="Z135" s="2163"/>
      <c r="AA135" s="2163"/>
      <c r="AB135" s="2163"/>
      <c r="AC135" s="27" t="s">
        <v>238</v>
      </c>
      <c r="AD135" s="27"/>
      <c r="AE135" s="28"/>
      <c r="AF135" s="45"/>
      <c r="AG135" s="2193"/>
      <c r="AH135" s="2194"/>
      <c r="AI135" s="16"/>
      <c r="AJ135" s="45"/>
      <c r="AK135" s="58"/>
    </row>
    <row r="136" spans="1:37" ht="12.95" customHeight="1">
      <c r="A136" s="73"/>
      <c r="B136" s="45"/>
      <c r="C136" s="45"/>
      <c r="D136" s="45"/>
      <c r="E136" s="17"/>
      <c r="F136" s="53"/>
      <c r="G136" s="53"/>
      <c r="H136" s="55"/>
      <c r="I136" s="53" t="s">
        <v>1798</v>
      </c>
      <c r="J136" s="53"/>
      <c r="K136" s="53"/>
      <c r="L136" s="53"/>
      <c r="M136" s="53"/>
      <c r="N136" s="53"/>
      <c r="O136" s="53"/>
      <c r="P136" s="17"/>
      <c r="Q136" s="53" t="s">
        <v>929</v>
      </c>
      <c r="R136" s="53"/>
      <c r="S136" s="53"/>
      <c r="T136" s="53"/>
      <c r="U136" s="53"/>
      <c r="V136" s="53"/>
      <c r="W136" s="53" t="s">
        <v>930</v>
      </c>
      <c r="X136" s="53"/>
      <c r="Y136" s="53"/>
      <c r="Z136" s="53"/>
      <c r="AA136" s="53"/>
      <c r="AB136" s="53"/>
      <c r="AC136" s="53"/>
      <c r="AD136" s="53"/>
      <c r="AE136" s="55"/>
      <c r="AF136" s="53"/>
      <c r="AG136" s="2154"/>
      <c r="AH136" s="2155"/>
      <c r="AI136" s="17"/>
      <c r="AJ136" s="53"/>
      <c r="AK136" s="23"/>
    </row>
    <row r="137" spans="1:37" ht="12.95" customHeight="1">
      <c r="A137" s="73"/>
      <c r="B137" s="45"/>
      <c r="C137" s="45"/>
      <c r="D137" s="45"/>
      <c r="E137" s="16" t="s">
        <v>1009</v>
      </c>
      <c r="F137" s="45"/>
      <c r="G137" s="45"/>
      <c r="H137" s="46"/>
      <c r="I137" s="45" t="s">
        <v>1010</v>
      </c>
      <c r="J137" s="45"/>
      <c r="K137" s="45"/>
      <c r="L137" s="45"/>
      <c r="M137" s="45"/>
      <c r="N137" s="45"/>
      <c r="O137" s="45"/>
      <c r="P137" s="16" t="s">
        <v>529</v>
      </c>
      <c r="Q137" s="45" t="s">
        <v>1011</v>
      </c>
      <c r="R137" s="45"/>
      <c r="S137" s="45"/>
      <c r="T137" s="45"/>
      <c r="U137" s="45"/>
      <c r="V137" s="45"/>
      <c r="W137" s="45"/>
      <c r="X137" s="45"/>
      <c r="Y137" s="45"/>
      <c r="Z137" s="45"/>
      <c r="AA137" s="45"/>
      <c r="AB137" s="45"/>
      <c r="AC137" s="45"/>
      <c r="AD137" s="45"/>
      <c r="AE137" s="46"/>
      <c r="AF137" s="45"/>
      <c r="AG137" s="2156" t="s">
        <v>691</v>
      </c>
      <c r="AH137" s="2157"/>
      <c r="AI137" s="16"/>
      <c r="AJ137" s="45"/>
      <c r="AK137" s="58"/>
    </row>
    <row r="138" spans="1:37" ht="12.95" customHeight="1">
      <c r="A138" s="73"/>
      <c r="B138" s="45"/>
      <c r="C138" s="45"/>
      <c r="D138" s="45"/>
      <c r="E138" s="16"/>
      <c r="F138" s="45"/>
      <c r="G138" s="45"/>
      <c r="H138" s="46"/>
      <c r="I138" s="45"/>
      <c r="J138" s="45"/>
      <c r="K138" s="45"/>
      <c r="L138" s="45"/>
      <c r="M138" s="45"/>
      <c r="N138" s="45"/>
      <c r="O138" s="45"/>
      <c r="P138" s="31" t="s">
        <v>427</v>
      </c>
      <c r="Q138" s="29" t="s">
        <v>1799</v>
      </c>
      <c r="R138" s="29"/>
      <c r="S138" s="29"/>
      <c r="T138" s="29"/>
      <c r="U138" s="29"/>
      <c r="V138" s="29"/>
      <c r="W138" s="29"/>
      <c r="X138" s="29"/>
      <c r="Y138" s="29"/>
      <c r="Z138" s="29"/>
      <c r="AA138" s="29"/>
      <c r="AB138" s="29"/>
      <c r="AC138" s="29"/>
      <c r="AD138" s="29"/>
      <c r="AE138" s="30"/>
      <c r="AF138" s="45"/>
      <c r="AG138" s="2158" t="s">
        <v>451</v>
      </c>
      <c r="AH138" s="2159"/>
      <c r="AI138" s="16"/>
      <c r="AJ138" s="45"/>
      <c r="AK138" s="58"/>
    </row>
    <row r="139" spans="1:37" ht="12.95" customHeight="1">
      <c r="A139" s="73"/>
      <c r="B139" s="45"/>
      <c r="C139" s="45"/>
      <c r="D139" s="45"/>
      <c r="E139" s="16"/>
      <c r="F139" s="45"/>
      <c r="G139" s="45"/>
      <c r="H139" s="46"/>
      <c r="I139" s="45"/>
      <c r="J139" s="45"/>
      <c r="K139" s="45"/>
      <c r="L139" s="45"/>
      <c r="M139" s="45"/>
      <c r="N139" s="45"/>
      <c r="O139" s="45"/>
      <c r="P139" s="31" t="s">
        <v>529</v>
      </c>
      <c r="Q139" s="29" t="s">
        <v>1800</v>
      </c>
      <c r="R139" s="29"/>
      <c r="S139" s="29"/>
      <c r="T139" s="29"/>
      <c r="U139" s="29"/>
      <c r="V139" s="29"/>
      <c r="W139" s="29"/>
      <c r="X139" s="29"/>
      <c r="Y139" s="29"/>
      <c r="Z139" s="29"/>
      <c r="AA139" s="29"/>
      <c r="AB139" s="29"/>
      <c r="AC139" s="29"/>
      <c r="AD139" s="29"/>
      <c r="AE139" s="30"/>
      <c r="AF139" s="45"/>
      <c r="AG139" s="2158" t="s">
        <v>862</v>
      </c>
      <c r="AH139" s="2159"/>
      <c r="AI139" s="16"/>
      <c r="AJ139" s="45"/>
      <c r="AK139" s="58"/>
    </row>
    <row r="140" spans="1:37" ht="12.95" customHeight="1">
      <c r="A140" s="73"/>
      <c r="B140" s="45"/>
      <c r="C140" s="45"/>
      <c r="D140" s="45"/>
      <c r="E140" s="16"/>
      <c r="F140" s="45"/>
      <c r="G140" s="45"/>
      <c r="H140" s="46"/>
      <c r="I140" s="45"/>
      <c r="J140" s="45"/>
      <c r="K140" s="45"/>
      <c r="L140" s="45"/>
      <c r="M140" s="45"/>
      <c r="N140" s="45"/>
      <c r="O140" s="45"/>
      <c r="P140" s="16" t="s">
        <v>529</v>
      </c>
      <c r="Q140" s="45" t="s">
        <v>1801</v>
      </c>
      <c r="R140" s="45"/>
      <c r="S140" s="45"/>
      <c r="T140" s="45"/>
      <c r="U140" s="45"/>
      <c r="V140" s="45"/>
      <c r="W140" s="45"/>
      <c r="X140" s="45"/>
      <c r="Y140" s="45"/>
      <c r="Z140" s="45"/>
      <c r="AA140" s="45"/>
      <c r="AB140" s="45"/>
      <c r="AC140" s="45"/>
      <c r="AD140" s="45"/>
      <c r="AE140" s="46"/>
      <c r="AF140" s="45"/>
      <c r="AG140" s="2158"/>
      <c r="AH140" s="2159"/>
      <c r="AI140" s="16"/>
      <c r="AJ140" s="45"/>
      <c r="AK140" s="58"/>
    </row>
    <row r="141" spans="1:37" ht="12.95" customHeight="1">
      <c r="A141" s="73"/>
      <c r="B141" s="45"/>
      <c r="C141" s="45"/>
      <c r="D141" s="45"/>
      <c r="E141" s="16"/>
      <c r="F141" s="45"/>
      <c r="G141" s="45"/>
      <c r="H141" s="46"/>
      <c r="I141" s="48" t="s">
        <v>1018</v>
      </c>
      <c r="J141" s="49"/>
      <c r="K141" s="49"/>
      <c r="L141" s="49"/>
      <c r="M141" s="49"/>
      <c r="N141" s="49"/>
      <c r="O141" s="49"/>
      <c r="P141" s="48" t="s">
        <v>427</v>
      </c>
      <c r="Q141" s="49" t="s">
        <v>1011</v>
      </c>
      <c r="R141" s="49"/>
      <c r="S141" s="49"/>
      <c r="T141" s="49"/>
      <c r="U141" s="49"/>
      <c r="V141" s="49"/>
      <c r="W141" s="49"/>
      <c r="X141" s="49"/>
      <c r="Y141" s="49"/>
      <c r="Z141" s="49"/>
      <c r="AA141" s="49"/>
      <c r="AB141" s="49"/>
      <c r="AC141" s="49"/>
      <c r="AD141" s="49"/>
      <c r="AE141" s="50"/>
      <c r="AF141" s="45"/>
      <c r="AG141" s="2158"/>
      <c r="AH141" s="2159"/>
      <c r="AI141" s="16"/>
      <c r="AJ141" s="45"/>
      <c r="AK141" s="58"/>
    </row>
    <row r="142" spans="1:37" ht="12.95" customHeight="1">
      <c r="A142" s="73"/>
      <c r="B142" s="45"/>
      <c r="C142" s="45"/>
      <c r="D142" s="45"/>
      <c r="E142" s="16"/>
      <c r="F142" s="45"/>
      <c r="G142" s="45"/>
      <c r="H142" s="46"/>
      <c r="I142" s="16"/>
      <c r="J142" s="45"/>
      <c r="K142" s="45"/>
      <c r="L142" s="45"/>
      <c r="M142" s="45"/>
      <c r="N142" s="45"/>
      <c r="O142" s="45"/>
      <c r="P142" s="31" t="s">
        <v>427</v>
      </c>
      <c r="Q142" s="29" t="s">
        <v>1799</v>
      </c>
      <c r="R142" s="29"/>
      <c r="S142" s="29"/>
      <c r="T142" s="29"/>
      <c r="U142" s="29"/>
      <c r="V142" s="29"/>
      <c r="W142" s="29"/>
      <c r="X142" s="29"/>
      <c r="Y142" s="29"/>
      <c r="Z142" s="29"/>
      <c r="AA142" s="29"/>
      <c r="AB142" s="29"/>
      <c r="AC142" s="29"/>
      <c r="AD142" s="29"/>
      <c r="AE142" s="30" t="s">
        <v>1802</v>
      </c>
      <c r="AG142" s="20"/>
      <c r="AI142" s="16"/>
      <c r="AJ142" s="45"/>
      <c r="AK142" s="58"/>
    </row>
    <row r="143" spans="1:37" ht="12.95" customHeight="1">
      <c r="A143" s="73"/>
      <c r="B143" s="45"/>
      <c r="C143" s="45"/>
      <c r="D143" s="45"/>
      <c r="E143" s="16"/>
      <c r="F143" s="45"/>
      <c r="G143" s="45"/>
      <c r="H143" s="46"/>
      <c r="I143" s="17"/>
      <c r="J143" s="53"/>
      <c r="K143" s="53"/>
      <c r="L143" s="53"/>
      <c r="M143" s="53"/>
      <c r="N143" s="53"/>
      <c r="O143" s="53"/>
      <c r="P143" s="17" t="s">
        <v>529</v>
      </c>
      <c r="Q143" s="53" t="s">
        <v>1801</v>
      </c>
      <c r="R143" s="53"/>
      <c r="S143" s="53"/>
      <c r="T143" s="53"/>
      <c r="U143" s="53"/>
      <c r="V143" s="53"/>
      <c r="W143" s="53"/>
      <c r="X143" s="53"/>
      <c r="Y143" s="53"/>
      <c r="Z143" s="53"/>
      <c r="AA143" s="53"/>
      <c r="AB143" s="53"/>
      <c r="AC143" s="53"/>
      <c r="AD143" s="53"/>
      <c r="AE143" s="55" t="s">
        <v>642</v>
      </c>
      <c r="AG143" s="20"/>
      <c r="AI143" s="16"/>
      <c r="AJ143" s="45"/>
      <c r="AK143" s="58"/>
    </row>
    <row r="144" spans="1:37" ht="12.95" customHeight="1">
      <c r="A144" s="73"/>
      <c r="B144" s="45"/>
      <c r="C144" s="45"/>
      <c r="D144" s="45"/>
      <c r="E144" s="16"/>
      <c r="F144" s="45"/>
      <c r="G144" s="45"/>
      <c r="H144" s="46"/>
      <c r="I144" s="45" t="s">
        <v>1022</v>
      </c>
      <c r="J144" s="45"/>
      <c r="K144" s="45"/>
      <c r="L144" s="45"/>
      <c r="M144" s="45"/>
      <c r="N144" s="45"/>
      <c r="O144" s="45"/>
      <c r="P144" s="16" t="s">
        <v>427</v>
      </c>
      <c r="Q144" s="45" t="s">
        <v>1011</v>
      </c>
      <c r="R144" s="45"/>
      <c r="S144" s="45"/>
      <c r="T144" s="45"/>
      <c r="U144" s="45"/>
      <c r="V144" s="45"/>
      <c r="W144" s="45"/>
      <c r="X144" s="45"/>
      <c r="Y144" s="45"/>
      <c r="Z144" s="45"/>
      <c r="AA144" s="45"/>
      <c r="AB144" s="45"/>
      <c r="AC144" s="45"/>
      <c r="AD144" s="45"/>
      <c r="AE144" s="46"/>
      <c r="AG144" s="20"/>
      <c r="AI144" s="16"/>
      <c r="AJ144" s="45"/>
      <c r="AK144" s="58"/>
    </row>
    <row r="145" spans="1:37" ht="12.95" customHeight="1">
      <c r="A145" s="73"/>
      <c r="B145" s="45"/>
      <c r="C145" s="45"/>
      <c r="D145" s="45"/>
      <c r="E145" s="16"/>
      <c r="F145" s="45"/>
      <c r="G145" s="45"/>
      <c r="H145" s="46"/>
      <c r="I145" s="45"/>
      <c r="J145" s="45"/>
      <c r="K145" s="45"/>
      <c r="L145" s="45"/>
      <c r="M145" s="45"/>
      <c r="N145" s="45"/>
      <c r="O145" s="45"/>
      <c r="P145" s="31" t="s">
        <v>427</v>
      </c>
      <c r="Q145" s="29" t="s">
        <v>1799</v>
      </c>
      <c r="R145" s="29"/>
      <c r="S145" s="29"/>
      <c r="T145" s="29"/>
      <c r="U145" s="29"/>
      <c r="V145" s="29"/>
      <c r="W145" s="29"/>
      <c r="X145" s="29"/>
      <c r="Y145" s="29"/>
      <c r="Z145" s="29"/>
      <c r="AA145" s="29"/>
      <c r="AB145" s="29"/>
      <c r="AC145" s="29"/>
      <c r="AD145" s="29"/>
      <c r="AE145" s="30" t="s">
        <v>642</v>
      </c>
      <c r="AG145" s="20"/>
      <c r="AI145" s="16"/>
      <c r="AJ145" s="45"/>
      <c r="AK145" s="58"/>
    </row>
    <row r="146" spans="1:37" ht="12.95" customHeight="1" thickBot="1">
      <c r="A146" s="63"/>
      <c r="B146" s="51"/>
      <c r="C146" s="51"/>
      <c r="D146" s="51"/>
      <c r="E146" s="54"/>
      <c r="F146" s="51"/>
      <c r="G146" s="51"/>
      <c r="H146" s="52"/>
      <c r="I146" s="51"/>
      <c r="J146" s="51"/>
      <c r="K146" s="51"/>
      <c r="L146" s="51"/>
      <c r="M146" s="51"/>
      <c r="N146" s="51"/>
      <c r="O146" s="51"/>
      <c r="P146" s="54" t="s">
        <v>529</v>
      </c>
      <c r="Q146" s="51" t="s">
        <v>1803</v>
      </c>
      <c r="R146" s="51"/>
      <c r="S146" s="51"/>
      <c r="T146" s="51"/>
      <c r="U146" s="51"/>
      <c r="V146" s="51"/>
      <c r="W146" s="51"/>
      <c r="X146" s="51"/>
      <c r="Y146" s="51"/>
      <c r="Z146" s="51"/>
      <c r="AA146" s="51"/>
      <c r="AB146" s="51"/>
      <c r="AC146" s="51"/>
      <c r="AD146" s="51"/>
      <c r="AE146" s="52"/>
      <c r="AF146" s="51"/>
      <c r="AG146" s="51"/>
      <c r="AH146" s="51"/>
      <c r="AI146" s="54"/>
      <c r="AJ146" s="51"/>
      <c r="AK146" s="59"/>
    </row>
    <row r="147" spans="1:37" ht="20.100000000000001" customHeight="1" thickBot="1">
      <c r="A147" s="43" t="s">
        <v>1719</v>
      </c>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80" t="s">
        <v>579</v>
      </c>
    </row>
    <row r="148" spans="1:37" ht="12.95" customHeight="1">
      <c r="A148" s="2132" t="s">
        <v>1731</v>
      </c>
      <c r="B148" s="2133"/>
      <c r="C148" s="2133"/>
      <c r="D148" s="2133"/>
      <c r="E148" s="2136" t="s">
        <v>1732</v>
      </c>
      <c r="F148" s="2133"/>
      <c r="G148" s="2133"/>
      <c r="H148" s="2137"/>
      <c r="I148" s="2133" t="s">
        <v>1733</v>
      </c>
      <c r="J148" s="2133"/>
      <c r="K148" s="2133"/>
      <c r="L148" s="2133"/>
      <c r="M148" s="2133"/>
      <c r="N148" s="2133"/>
      <c r="O148" s="2133"/>
      <c r="P148" s="2133"/>
      <c r="Q148" s="2133"/>
      <c r="R148" s="2133"/>
      <c r="S148" s="2133"/>
      <c r="T148" s="2133"/>
      <c r="U148" s="2133"/>
      <c r="V148" s="2133"/>
      <c r="W148" s="2133"/>
      <c r="X148" s="2133"/>
      <c r="Y148" s="2133"/>
      <c r="Z148" s="2133"/>
      <c r="AA148" s="2133"/>
      <c r="AB148" s="2133"/>
      <c r="AC148" s="2133"/>
      <c r="AD148" s="2133"/>
      <c r="AE148" s="2133"/>
      <c r="AF148" s="2133"/>
      <c r="AG148" s="2133"/>
      <c r="AH148" s="2133"/>
      <c r="AI148" s="2164" t="s">
        <v>1734</v>
      </c>
      <c r="AJ148" s="2165"/>
      <c r="AK148" s="2166"/>
    </row>
    <row r="149" spans="1:37" ht="12.95" customHeight="1" thickBot="1">
      <c r="A149" s="2134"/>
      <c r="B149" s="2135"/>
      <c r="C149" s="2135"/>
      <c r="D149" s="2135"/>
      <c r="E149" s="2138"/>
      <c r="F149" s="2135"/>
      <c r="G149" s="2135"/>
      <c r="H149" s="2139"/>
      <c r="I149" s="2170" t="s">
        <v>328</v>
      </c>
      <c r="J149" s="2170"/>
      <c r="K149" s="2170"/>
      <c r="L149" s="2170"/>
      <c r="M149" s="2170"/>
      <c r="N149" s="2170"/>
      <c r="O149" s="2170"/>
      <c r="P149" s="2171" t="s">
        <v>329</v>
      </c>
      <c r="Q149" s="2170"/>
      <c r="R149" s="2170"/>
      <c r="S149" s="2170"/>
      <c r="T149" s="2170"/>
      <c r="U149" s="2170"/>
      <c r="V149" s="2170"/>
      <c r="W149" s="2170"/>
      <c r="X149" s="2170"/>
      <c r="Y149" s="2170"/>
      <c r="Z149" s="2170"/>
      <c r="AA149" s="2170"/>
      <c r="AB149" s="2170"/>
      <c r="AC149" s="2170"/>
      <c r="AD149" s="2170"/>
      <c r="AE149" s="2172"/>
      <c r="AF149" s="75" t="s">
        <v>330</v>
      </c>
      <c r="AG149" s="75"/>
      <c r="AH149" s="76"/>
      <c r="AI149" s="2167"/>
      <c r="AJ149" s="2168"/>
      <c r="AK149" s="2169"/>
    </row>
    <row r="150" spans="1:37" ht="12.95" customHeight="1">
      <c r="A150" s="62" t="s">
        <v>1774</v>
      </c>
      <c r="B150" s="47"/>
      <c r="C150" s="47"/>
      <c r="D150" s="47"/>
      <c r="E150" s="56" t="s">
        <v>945</v>
      </c>
      <c r="F150" s="47"/>
      <c r="G150" s="47"/>
      <c r="H150" s="57"/>
      <c r="I150" s="81" t="s">
        <v>1804</v>
      </c>
      <c r="J150" s="82"/>
      <c r="K150" s="82"/>
      <c r="L150" s="82"/>
      <c r="M150" s="82"/>
      <c r="N150" s="82"/>
      <c r="O150" s="82"/>
      <c r="P150" s="81" t="s">
        <v>427</v>
      </c>
      <c r="Q150" s="2195"/>
      <c r="R150" s="2195"/>
      <c r="S150" s="2195"/>
      <c r="T150" s="2195"/>
      <c r="U150" s="2195"/>
      <c r="V150" s="2195"/>
      <c r="W150" s="2195"/>
      <c r="X150" s="2195"/>
      <c r="Y150" s="2195"/>
      <c r="Z150" s="2195"/>
      <c r="AA150" s="2195"/>
      <c r="AB150" s="2195"/>
      <c r="AC150" s="2195"/>
      <c r="AD150" s="2195"/>
      <c r="AE150" s="83"/>
      <c r="AF150" s="47"/>
      <c r="AG150" s="2174" t="s">
        <v>1535</v>
      </c>
      <c r="AH150" s="2175"/>
      <c r="AI150" s="56"/>
      <c r="AJ150" s="47"/>
      <c r="AK150" s="21"/>
    </row>
    <row r="151" spans="1:37" ht="12.95" customHeight="1">
      <c r="A151" s="73" t="s">
        <v>1779</v>
      </c>
      <c r="B151" s="45"/>
      <c r="C151" s="45"/>
      <c r="D151" s="45"/>
      <c r="E151" s="16"/>
      <c r="F151" s="45"/>
      <c r="G151" s="45"/>
      <c r="H151" s="46"/>
      <c r="I151" s="45" t="s">
        <v>1805</v>
      </c>
      <c r="J151" s="45"/>
      <c r="K151" s="45"/>
      <c r="L151" s="45"/>
      <c r="M151" s="45"/>
      <c r="N151" s="45"/>
      <c r="O151" s="45"/>
      <c r="P151" s="16"/>
      <c r="Q151" s="2183"/>
      <c r="R151" s="2183"/>
      <c r="S151" s="2183"/>
      <c r="T151" s="2183"/>
      <c r="U151" s="2183"/>
      <c r="V151" s="2183"/>
      <c r="W151" s="2183"/>
      <c r="X151" s="2183"/>
      <c r="Y151" s="2183"/>
      <c r="Z151" s="2183"/>
      <c r="AA151" s="2183"/>
      <c r="AB151" s="2183"/>
      <c r="AC151" s="2183"/>
      <c r="AD151" s="2183"/>
      <c r="AE151" s="46"/>
      <c r="AF151" s="45"/>
      <c r="AG151" s="2158" t="s">
        <v>451</v>
      </c>
      <c r="AH151" s="2159"/>
      <c r="AI151" s="16"/>
      <c r="AJ151" s="45"/>
      <c r="AK151" s="58"/>
    </row>
    <row r="152" spans="1:37" ht="12.95" customHeight="1">
      <c r="A152" s="73" t="s">
        <v>1781</v>
      </c>
      <c r="B152" s="45"/>
      <c r="C152" s="45"/>
      <c r="D152" s="45"/>
      <c r="E152" s="16"/>
      <c r="F152" s="45"/>
      <c r="G152" s="45"/>
      <c r="H152" s="46"/>
      <c r="I152" s="45" t="s">
        <v>1806</v>
      </c>
      <c r="J152" s="45"/>
      <c r="K152" s="45"/>
      <c r="L152" s="45"/>
      <c r="M152" s="45"/>
      <c r="N152" s="45"/>
      <c r="O152" s="45"/>
      <c r="P152" s="16"/>
      <c r="Q152" s="2183"/>
      <c r="R152" s="2183"/>
      <c r="S152" s="2183"/>
      <c r="T152" s="2183"/>
      <c r="U152" s="2183"/>
      <c r="V152" s="2183"/>
      <c r="W152" s="2183"/>
      <c r="X152" s="2183"/>
      <c r="Y152" s="2183"/>
      <c r="Z152" s="2183"/>
      <c r="AA152" s="2183"/>
      <c r="AB152" s="2183"/>
      <c r="AC152" s="2183"/>
      <c r="AD152" s="2183"/>
      <c r="AE152" s="46"/>
      <c r="AF152" s="45"/>
      <c r="AG152" s="2158" t="s">
        <v>862</v>
      </c>
      <c r="AH152" s="2159"/>
      <c r="AI152" s="16"/>
      <c r="AJ152" s="45"/>
      <c r="AK152" s="58"/>
    </row>
    <row r="153" spans="1:37" ht="12.95" customHeight="1">
      <c r="A153" s="73"/>
      <c r="B153" s="45"/>
      <c r="C153" s="45"/>
      <c r="D153" s="45"/>
      <c r="E153" s="16"/>
      <c r="F153" s="45"/>
      <c r="G153" s="45"/>
      <c r="H153" s="46"/>
      <c r="I153" s="48" t="s">
        <v>1807</v>
      </c>
      <c r="J153" s="49"/>
      <c r="K153" s="49"/>
      <c r="L153" s="49"/>
      <c r="M153" s="49"/>
      <c r="N153" s="49"/>
      <c r="O153" s="49"/>
      <c r="P153" s="48"/>
      <c r="Q153" s="49" t="s">
        <v>1808</v>
      </c>
      <c r="R153" s="49"/>
      <c r="S153" s="49"/>
      <c r="T153" s="49"/>
      <c r="U153" s="49"/>
      <c r="V153" s="49"/>
      <c r="W153" s="49"/>
      <c r="X153" s="49"/>
      <c r="Y153" s="49"/>
      <c r="Z153" s="49"/>
      <c r="AA153" s="49"/>
      <c r="AB153" s="49"/>
      <c r="AC153" s="49"/>
      <c r="AD153" s="49"/>
      <c r="AE153" s="50"/>
      <c r="AF153" s="45"/>
      <c r="AG153" s="2158" t="s">
        <v>1795</v>
      </c>
      <c r="AH153" s="2159"/>
      <c r="AI153" s="16"/>
      <c r="AJ153" s="45"/>
      <c r="AK153" s="58"/>
    </row>
    <row r="154" spans="1:37" ht="12.95" customHeight="1">
      <c r="A154" s="73"/>
      <c r="B154" s="45"/>
      <c r="C154" s="45"/>
      <c r="D154" s="45"/>
      <c r="E154" s="16"/>
      <c r="F154" s="45"/>
      <c r="G154" s="45"/>
      <c r="H154" s="46"/>
      <c r="I154" s="17"/>
      <c r="J154" s="53"/>
      <c r="K154" s="53"/>
      <c r="L154" s="53"/>
      <c r="M154" s="53"/>
      <c r="N154" s="53"/>
      <c r="O154" s="53"/>
      <c r="P154" s="17"/>
      <c r="Q154" s="2154" t="s">
        <v>1809</v>
      </c>
      <c r="R154" s="2154"/>
      <c r="S154" s="2154"/>
      <c r="T154" s="2154"/>
      <c r="U154" s="2154"/>
      <c r="V154" s="2154"/>
      <c r="W154" s="2154"/>
      <c r="X154" s="53"/>
      <c r="Y154" s="2154" t="s">
        <v>958</v>
      </c>
      <c r="Z154" s="2154"/>
      <c r="AA154" s="2154"/>
      <c r="AB154" s="2154"/>
      <c r="AC154" s="2154"/>
      <c r="AD154" s="2154"/>
      <c r="AE154" s="2155"/>
      <c r="AF154" s="45"/>
      <c r="AG154" s="45"/>
      <c r="AH154" s="45"/>
      <c r="AI154" s="16"/>
      <c r="AJ154" s="45"/>
      <c r="AK154" s="58"/>
    </row>
    <row r="155" spans="1:37" ht="12.95" customHeight="1">
      <c r="A155" s="73"/>
      <c r="B155" s="45"/>
      <c r="C155" s="45"/>
      <c r="D155" s="45"/>
      <c r="E155" s="16"/>
      <c r="F155" s="45"/>
      <c r="G155" s="45"/>
      <c r="H155" s="46"/>
      <c r="I155" s="45" t="s">
        <v>1810</v>
      </c>
      <c r="J155" s="45"/>
      <c r="K155" s="48" t="s">
        <v>1811</v>
      </c>
      <c r="L155" s="49"/>
      <c r="M155" s="49"/>
      <c r="N155" s="49"/>
      <c r="O155" s="50"/>
      <c r="P155" s="16"/>
      <c r="Q155" s="45" t="s">
        <v>1812</v>
      </c>
      <c r="R155" s="45"/>
      <c r="S155" s="45"/>
      <c r="T155" s="45"/>
      <c r="U155" s="45"/>
      <c r="V155" s="45"/>
      <c r="W155" s="45"/>
      <c r="X155" s="45"/>
      <c r="Y155" s="45"/>
      <c r="Z155" s="45"/>
      <c r="AA155" s="45"/>
      <c r="AB155" s="45"/>
      <c r="AC155" s="45"/>
      <c r="AD155" s="45"/>
      <c r="AE155" s="46"/>
      <c r="AF155" s="45"/>
      <c r="AG155" s="45"/>
      <c r="AH155" s="45"/>
      <c r="AI155" s="16"/>
      <c r="AJ155" s="45"/>
      <c r="AK155" s="58"/>
    </row>
    <row r="156" spans="1:37" ht="12.95" customHeight="1">
      <c r="A156" s="73"/>
      <c r="B156" s="45"/>
      <c r="C156" s="45"/>
      <c r="D156" s="45"/>
      <c r="E156" s="16"/>
      <c r="F156" s="45"/>
      <c r="G156" s="45"/>
      <c r="H156" s="46"/>
      <c r="I156" s="45" t="s">
        <v>1813</v>
      </c>
      <c r="J156" s="45"/>
      <c r="K156" s="16"/>
      <c r="L156" s="45"/>
      <c r="M156" s="45"/>
      <c r="N156" s="45"/>
      <c r="O156" s="46"/>
      <c r="P156" s="16"/>
      <c r="Q156" s="2158" t="s">
        <v>1814</v>
      </c>
      <c r="R156" s="2158"/>
      <c r="S156" s="2158"/>
      <c r="T156" s="2158"/>
      <c r="U156" s="45" t="s">
        <v>966</v>
      </c>
      <c r="V156" s="45" t="s">
        <v>1815</v>
      </c>
      <c r="X156" s="45"/>
      <c r="Y156" s="2177"/>
      <c r="Z156" s="2177"/>
      <c r="AA156" s="2177"/>
      <c r="AB156" s="2177"/>
      <c r="AC156" s="2177"/>
      <c r="AD156" s="2177"/>
      <c r="AE156" s="46" t="s">
        <v>238</v>
      </c>
      <c r="AG156" s="20"/>
      <c r="AH156" s="20"/>
      <c r="AI156" s="16"/>
      <c r="AJ156" s="45"/>
      <c r="AK156" s="58"/>
    </row>
    <row r="157" spans="1:37" ht="12.95" customHeight="1">
      <c r="A157" s="73"/>
      <c r="B157" s="45"/>
      <c r="C157" s="45"/>
      <c r="D157" s="45"/>
      <c r="E157" s="16"/>
      <c r="F157" s="45"/>
      <c r="G157" s="45"/>
      <c r="H157" s="46"/>
      <c r="I157" s="45"/>
      <c r="J157" s="45"/>
      <c r="K157" s="48" t="s">
        <v>1816</v>
      </c>
      <c r="L157" s="49"/>
      <c r="M157" s="49"/>
      <c r="N157" s="49"/>
      <c r="O157" s="50"/>
      <c r="P157" s="48" t="s">
        <v>427</v>
      </c>
      <c r="Q157" s="2179"/>
      <c r="R157" s="2179"/>
      <c r="S157" s="2179"/>
      <c r="T157" s="2179"/>
      <c r="U157" s="2179"/>
      <c r="V157" s="2179"/>
      <c r="W157" s="2179"/>
      <c r="X157" s="2179"/>
      <c r="Y157" s="2179"/>
      <c r="Z157" s="2179"/>
      <c r="AA157" s="2179"/>
      <c r="AB157" s="2179"/>
      <c r="AC157" s="2179"/>
      <c r="AD157" s="2179"/>
      <c r="AE157" s="50"/>
      <c r="AF157" s="45"/>
      <c r="AG157" s="20"/>
      <c r="AH157" s="20"/>
      <c r="AI157" s="16"/>
      <c r="AJ157" s="45"/>
      <c r="AK157" s="58"/>
    </row>
    <row r="158" spans="1:37" ht="12.95" customHeight="1">
      <c r="A158" s="73"/>
      <c r="B158" s="45"/>
      <c r="C158" s="45"/>
      <c r="D158" s="45"/>
      <c r="E158" s="16"/>
      <c r="F158" s="45"/>
      <c r="G158" s="45"/>
      <c r="H158" s="46"/>
      <c r="I158" s="45"/>
      <c r="J158" s="45"/>
      <c r="K158" s="16"/>
      <c r="L158" s="45"/>
      <c r="M158" s="45"/>
      <c r="N158" s="45"/>
      <c r="O158" s="46"/>
      <c r="P158" s="16"/>
      <c r="Q158" s="45" t="s">
        <v>1817</v>
      </c>
      <c r="R158" s="2158" t="s">
        <v>1818</v>
      </c>
      <c r="S158" s="2158"/>
      <c r="T158" s="2158"/>
      <c r="U158" s="2158"/>
      <c r="V158" s="2158"/>
      <c r="W158" s="2158"/>
      <c r="X158" s="45"/>
      <c r="Y158" s="45"/>
      <c r="Z158" s="45"/>
      <c r="AA158" s="45"/>
      <c r="AB158" s="45"/>
      <c r="AC158" s="45"/>
      <c r="AD158" s="45"/>
      <c r="AE158" s="46"/>
      <c r="AF158" s="45"/>
      <c r="AG158" s="20"/>
      <c r="AH158" s="20"/>
      <c r="AI158" s="16"/>
      <c r="AJ158" s="45"/>
      <c r="AK158" s="58"/>
    </row>
    <row r="159" spans="1:37" ht="12.95" customHeight="1">
      <c r="A159" s="73"/>
      <c r="B159" s="45"/>
      <c r="C159" s="45"/>
      <c r="D159" s="45"/>
      <c r="E159" s="16"/>
      <c r="F159" s="45"/>
      <c r="G159" s="45"/>
      <c r="H159" s="46"/>
      <c r="I159" s="45"/>
      <c r="J159" s="45"/>
      <c r="K159" s="17"/>
      <c r="L159" s="53"/>
      <c r="M159" s="53"/>
      <c r="N159" s="53"/>
      <c r="O159" s="55"/>
      <c r="P159" s="17"/>
      <c r="Q159" s="53" t="s">
        <v>1817</v>
      </c>
      <c r="R159" s="2154" t="s">
        <v>1819</v>
      </c>
      <c r="S159" s="2154"/>
      <c r="T159" s="2154"/>
      <c r="U159" s="2154"/>
      <c r="V159" s="2154"/>
      <c r="W159" s="2154"/>
      <c r="X159" s="53"/>
      <c r="Y159" s="53"/>
      <c r="Z159" s="53"/>
      <c r="AA159" s="53"/>
      <c r="AB159" s="53"/>
      <c r="AC159" s="53"/>
      <c r="AD159" s="53"/>
      <c r="AE159" s="55"/>
      <c r="AF159" s="45"/>
      <c r="AG159" s="20"/>
      <c r="AH159" s="20"/>
      <c r="AI159" s="16"/>
      <c r="AJ159" s="45"/>
      <c r="AK159" s="58"/>
    </row>
    <row r="160" spans="1:37" ht="12.95" customHeight="1">
      <c r="A160" s="73"/>
      <c r="B160" s="45"/>
      <c r="C160" s="45"/>
      <c r="D160" s="45"/>
      <c r="E160" s="16"/>
      <c r="F160" s="45"/>
      <c r="G160" s="45"/>
      <c r="H160" s="46"/>
      <c r="I160" s="45"/>
      <c r="J160" s="45"/>
      <c r="K160" s="2176" t="s">
        <v>1820</v>
      </c>
      <c r="L160" s="2158"/>
      <c r="M160" s="2158"/>
      <c r="N160" s="2158"/>
      <c r="O160" s="2159"/>
      <c r="P160" s="16" t="s">
        <v>427</v>
      </c>
      <c r="Q160" s="45"/>
      <c r="R160" s="45"/>
      <c r="S160" s="45"/>
      <c r="T160" s="45"/>
      <c r="U160" s="45"/>
      <c r="V160" s="45"/>
      <c r="W160" s="45"/>
      <c r="X160" s="45"/>
      <c r="Y160" s="45"/>
      <c r="Z160" s="45"/>
      <c r="AA160" s="45"/>
      <c r="AB160" s="45"/>
      <c r="AC160" s="45"/>
      <c r="AD160" s="45"/>
      <c r="AE160" s="46"/>
      <c r="AF160" s="45"/>
      <c r="AG160" s="20"/>
      <c r="AH160" s="20"/>
      <c r="AI160" s="16"/>
      <c r="AJ160" s="45"/>
      <c r="AK160" s="58"/>
    </row>
    <row r="161" spans="1:37" ht="12.95" customHeight="1">
      <c r="A161" s="73"/>
      <c r="B161" s="45"/>
      <c r="C161" s="45"/>
      <c r="D161" s="45"/>
      <c r="E161" s="16"/>
      <c r="F161" s="45"/>
      <c r="G161" s="45"/>
      <c r="H161" s="46"/>
      <c r="I161" s="45"/>
      <c r="J161" s="45"/>
      <c r="K161" s="16"/>
      <c r="L161" s="45"/>
      <c r="M161" s="45"/>
      <c r="N161" s="45"/>
      <c r="O161" s="46"/>
      <c r="P161" s="16"/>
      <c r="Q161" s="45" t="s">
        <v>1817</v>
      </c>
      <c r="R161" s="2158" t="s">
        <v>1818</v>
      </c>
      <c r="S161" s="2158"/>
      <c r="T161" s="2158"/>
      <c r="U161" s="2158"/>
      <c r="V161" s="2158"/>
      <c r="W161" s="2158"/>
      <c r="X161" s="45"/>
      <c r="Y161" s="45"/>
      <c r="Z161" s="45"/>
      <c r="AA161" s="45"/>
      <c r="AB161" s="45"/>
      <c r="AC161" s="45"/>
      <c r="AD161" s="45"/>
      <c r="AE161" s="46"/>
      <c r="AF161" s="45"/>
      <c r="AG161" s="20"/>
      <c r="AH161" s="20"/>
      <c r="AI161" s="16"/>
      <c r="AJ161" s="45"/>
      <c r="AK161" s="58"/>
    </row>
    <row r="162" spans="1:37" ht="12.95" customHeight="1">
      <c r="A162" s="73"/>
      <c r="B162" s="45"/>
      <c r="C162" s="45"/>
      <c r="D162" s="45"/>
      <c r="E162" s="16"/>
      <c r="F162" s="45"/>
      <c r="G162" s="45"/>
      <c r="H162" s="46"/>
      <c r="I162" s="45"/>
      <c r="J162" s="45"/>
      <c r="K162" s="16"/>
      <c r="L162" s="45"/>
      <c r="M162" s="45"/>
      <c r="N162" s="45"/>
      <c r="O162" s="46"/>
      <c r="P162" s="16"/>
      <c r="Q162" s="45" t="s">
        <v>1817</v>
      </c>
      <c r="R162" s="2158" t="s">
        <v>1821</v>
      </c>
      <c r="S162" s="2158"/>
      <c r="T162" s="2158"/>
      <c r="U162" s="2158"/>
      <c r="V162" s="2158"/>
      <c r="W162" s="2158"/>
      <c r="X162" s="45"/>
      <c r="Y162" s="45"/>
      <c r="Z162" s="45"/>
      <c r="AA162" s="45"/>
      <c r="AB162" s="45"/>
      <c r="AC162" s="45"/>
      <c r="AD162" s="45"/>
      <c r="AE162" s="46"/>
      <c r="AF162" s="45"/>
      <c r="AG162" s="20"/>
      <c r="AH162" s="20"/>
      <c r="AI162" s="16"/>
      <c r="AJ162" s="45"/>
      <c r="AK162" s="58"/>
    </row>
    <row r="163" spans="1:37" ht="12.95" customHeight="1">
      <c r="A163" s="73"/>
      <c r="B163" s="45"/>
      <c r="C163" s="45"/>
      <c r="D163" s="45"/>
      <c r="E163" s="16"/>
      <c r="F163" s="45"/>
      <c r="G163" s="45"/>
      <c r="H163" s="46"/>
      <c r="I163" s="45"/>
      <c r="J163" s="45"/>
      <c r="K163" s="48" t="s">
        <v>1822</v>
      </c>
      <c r="L163" s="49"/>
      <c r="M163" s="49"/>
      <c r="N163" s="49"/>
      <c r="O163" s="50"/>
      <c r="P163" s="48" t="s">
        <v>427</v>
      </c>
      <c r="Q163" s="49"/>
      <c r="R163" s="49"/>
      <c r="S163" s="49"/>
      <c r="T163" s="49"/>
      <c r="U163" s="49"/>
      <c r="V163" s="49"/>
      <c r="W163" s="49"/>
      <c r="X163" s="49"/>
      <c r="Y163" s="49"/>
      <c r="Z163" s="49"/>
      <c r="AA163" s="49"/>
      <c r="AB163" s="49"/>
      <c r="AC163" s="49"/>
      <c r="AD163" s="49"/>
      <c r="AE163" s="50"/>
      <c r="AF163" s="45"/>
      <c r="AG163" s="20"/>
      <c r="AH163" s="20"/>
      <c r="AI163" s="16"/>
      <c r="AJ163" s="45"/>
      <c r="AK163" s="58"/>
    </row>
    <row r="164" spans="1:37" ht="12.95" customHeight="1">
      <c r="A164" s="73"/>
      <c r="B164" s="45"/>
      <c r="C164" s="45"/>
      <c r="D164" s="45"/>
      <c r="E164" s="16"/>
      <c r="F164" s="45"/>
      <c r="G164" s="45"/>
      <c r="H164" s="46"/>
      <c r="I164" s="45"/>
      <c r="J164" s="45"/>
      <c r="K164" s="16"/>
      <c r="L164" s="45"/>
      <c r="M164" s="45"/>
      <c r="N164" s="45"/>
      <c r="O164" s="46"/>
      <c r="P164" s="16"/>
      <c r="Q164" s="45" t="s">
        <v>1817</v>
      </c>
      <c r="R164" s="45" t="s">
        <v>1819</v>
      </c>
      <c r="S164" s="45"/>
      <c r="T164" s="45"/>
      <c r="U164" s="45"/>
      <c r="V164" s="45"/>
      <c r="W164" s="45"/>
      <c r="X164" s="45"/>
      <c r="Y164" s="45"/>
      <c r="Z164" s="45"/>
      <c r="AA164" s="45"/>
      <c r="AB164" s="45"/>
      <c r="AC164" s="45"/>
      <c r="AD164" s="45"/>
      <c r="AE164" s="46"/>
      <c r="AF164" s="45"/>
      <c r="AG164" s="20"/>
      <c r="AH164" s="20"/>
      <c r="AI164" s="16"/>
      <c r="AJ164" s="45"/>
      <c r="AK164" s="58"/>
    </row>
    <row r="165" spans="1:37" ht="12.95" customHeight="1">
      <c r="A165" s="73"/>
      <c r="B165" s="45"/>
      <c r="C165" s="45"/>
      <c r="D165" s="45"/>
      <c r="E165" s="16"/>
      <c r="F165" s="45"/>
      <c r="G165" s="45"/>
      <c r="H165" s="46"/>
      <c r="I165" s="45"/>
      <c r="J165" s="45"/>
      <c r="K165" s="26" t="s">
        <v>986</v>
      </c>
      <c r="L165" s="27"/>
      <c r="M165" s="27"/>
      <c r="N165" s="27"/>
      <c r="O165" s="28"/>
      <c r="P165" s="26"/>
      <c r="Q165" s="2161" t="s">
        <v>1823</v>
      </c>
      <c r="R165" s="2161"/>
      <c r="S165" s="2161"/>
      <c r="T165" s="2161"/>
      <c r="U165" s="2161"/>
      <c r="V165" s="2161"/>
      <c r="W165" s="2161"/>
      <c r="X165" s="27"/>
      <c r="Y165" s="2190" t="s">
        <v>988</v>
      </c>
      <c r="Z165" s="2190"/>
      <c r="AA165" s="2190"/>
      <c r="AB165" s="2190"/>
      <c r="AC165" s="2190"/>
      <c r="AD165" s="2190"/>
      <c r="AE165" s="2196"/>
      <c r="AF165" s="45"/>
      <c r="AG165" s="20"/>
      <c r="AH165" s="20"/>
      <c r="AI165" s="16"/>
      <c r="AJ165" s="45"/>
      <c r="AK165" s="58"/>
    </row>
    <row r="166" spans="1:37" ht="12.95" customHeight="1">
      <c r="A166" s="73"/>
      <c r="B166" s="45"/>
      <c r="C166" s="45"/>
      <c r="D166" s="45"/>
      <c r="E166" s="16"/>
      <c r="F166" s="45"/>
      <c r="G166" s="45"/>
      <c r="H166" s="46"/>
      <c r="I166" s="45"/>
      <c r="J166" s="45"/>
      <c r="K166" s="16" t="s">
        <v>1824</v>
      </c>
      <c r="L166" s="45"/>
      <c r="M166" s="45"/>
      <c r="N166" s="45"/>
      <c r="O166" s="46"/>
      <c r="P166" s="16" t="s">
        <v>427</v>
      </c>
      <c r="Q166" s="2183"/>
      <c r="R166" s="2183"/>
      <c r="S166" s="2183"/>
      <c r="T166" s="2183"/>
      <c r="U166" s="2183"/>
      <c r="V166" s="2183"/>
      <c r="W166" s="2183"/>
      <c r="X166" s="2183"/>
      <c r="Y166" s="2183"/>
      <c r="Z166" s="2183"/>
      <c r="AA166" s="2183"/>
      <c r="AB166" s="2183"/>
      <c r="AC166" s="2183"/>
      <c r="AD166" s="2183"/>
      <c r="AE166" s="46"/>
      <c r="AF166" s="45"/>
      <c r="AG166" s="20"/>
      <c r="AH166" s="20"/>
      <c r="AI166" s="16"/>
      <c r="AJ166" s="45"/>
      <c r="AK166" s="58"/>
    </row>
    <row r="167" spans="1:37" ht="12.95" customHeight="1">
      <c r="A167" s="73"/>
      <c r="B167" s="45"/>
      <c r="C167" s="45"/>
      <c r="D167" s="45"/>
      <c r="E167" s="16"/>
      <c r="F167" s="45"/>
      <c r="G167" s="45"/>
      <c r="H167" s="46"/>
      <c r="I167" s="45"/>
      <c r="J167" s="45"/>
      <c r="K167" s="16"/>
      <c r="L167" s="45"/>
      <c r="M167" s="45"/>
      <c r="N167" s="45"/>
      <c r="O167" s="46"/>
      <c r="P167" s="16" t="s">
        <v>1817</v>
      </c>
      <c r="Q167" s="45" t="s">
        <v>1825</v>
      </c>
      <c r="R167" s="45"/>
      <c r="S167" s="45"/>
      <c r="T167" s="45"/>
      <c r="U167" s="45"/>
      <c r="V167" s="2177"/>
      <c r="W167" s="2177"/>
      <c r="X167" s="2177"/>
      <c r="Y167" s="2177"/>
      <c r="Z167" s="2177"/>
      <c r="AA167" s="2177"/>
      <c r="AB167" s="45"/>
      <c r="AC167" s="45"/>
      <c r="AD167" s="45"/>
      <c r="AE167" s="46"/>
      <c r="AF167" s="45"/>
      <c r="AG167" s="20"/>
      <c r="AH167" s="20"/>
      <c r="AI167" s="16"/>
      <c r="AJ167" s="45"/>
      <c r="AK167" s="58"/>
    </row>
    <row r="168" spans="1:37" ht="12.95" customHeight="1">
      <c r="A168" s="73"/>
      <c r="B168" s="45"/>
      <c r="C168" s="45"/>
      <c r="D168" s="45"/>
      <c r="E168" s="16"/>
      <c r="F168" s="45"/>
      <c r="G168" s="45"/>
      <c r="H168" s="46"/>
      <c r="I168" s="45"/>
      <c r="J168" s="45"/>
      <c r="K168" s="16"/>
      <c r="L168" s="45"/>
      <c r="M168" s="45"/>
      <c r="N168" s="45"/>
      <c r="O168" s="46"/>
      <c r="P168" s="16" t="s">
        <v>1817</v>
      </c>
      <c r="Q168" s="2158" t="s">
        <v>1826</v>
      </c>
      <c r="R168" s="2158"/>
      <c r="S168" s="2158"/>
      <c r="T168" s="2158"/>
      <c r="U168" s="2158"/>
      <c r="V168" s="45"/>
      <c r="W168" s="2183"/>
      <c r="X168" s="2183"/>
      <c r="Y168" s="2183"/>
      <c r="Z168" s="2183"/>
      <c r="AA168" s="2183"/>
      <c r="AB168" s="2183"/>
      <c r="AC168" s="2183"/>
      <c r="AD168" s="2183"/>
      <c r="AE168" s="46"/>
      <c r="AF168" s="45"/>
      <c r="AG168" s="20"/>
      <c r="AH168" s="20"/>
      <c r="AI168" s="16"/>
      <c r="AJ168" s="45"/>
      <c r="AK168" s="58"/>
    </row>
    <row r="169" spans="1:37" ht="12.95" customHeight="1">
      <c r="A169" s="73"/>
      <c r="B169" s="45"/>
      <c r="C169" s="45"/>
      <c r="D169" s="45"/>
      <c r="E169" s="16"/>
      <c r="F169" s="45"/>
      <c r="G169" s="45"/>
      <c r="H169" s="46"/>
      <c r="I169" s="45"/>
      <c r="J169" s="45"/>
      <c r="K169" s="16"/>
      <c r="L169" s="45"/>
      <c r="M169" s="45"/>
      <c r="N169" s="45"/>
      <c r="O169" s="46"/>
      <c r="P169" s="16" t="s">
        <v>1817</v>
      </c>
      <c r="Q169" s="2158" t="s">
        <v>1827</v>
      </c>
      <c r="R169" s="2158"/>
      <c r="S169" s="2158"/>
      <c r="T169" s="2158"/>
      <c r="U169" s="2158"/>
      <c r="V169" s="45"/>
      <c r="W169" s="2183"/>
      <c r="X169" s="2183"/>
      <c r="Y169" s="2183"/>
      <c r="Z169" s="2183"/>
      <c r="AA169" s="2183"/>
      <c r="AB169" s="2183"/>
      <c r="AC169" s="45"/>
      <c r="AD169" s="45"/>
      <c r="AE169" s="46"/>
      <c r="AF169" s="45"/>
      <c r="AG169" s="20"/>
      <c r="AH169" s="20"/>
      <c r="AI169" s="16"/>
      <c r="AJ169" s="45"/>
      <c r="AK169" s="58"/>
    </row>
    <row r="170" spans="1:37" ht="12.95" customHeight="1">
      <c r="A170" s="73"/>
      <c r="B170" s="45"/>
      <c r="C170" s="45"/>
      <c r="D170" s="45"/>
      <c r="E170" s="16"/>
      <c r="F170" s="45"/>
      <c r="G170" s="45"/>
      <c r="H170" s="46"/>
      <c r="I170" s="45"/>
      <c r="J170" s="45"/>
      <c r="K170" s="16"/>
      <c r="L170" s="45"/>
      <c r="M170" s="45"/>
      <c r="N170" s="45"/>
      <c r="O170" s="46"/>
      <c r="P170" s="16" t="s">
        <v>1817</v>
      </c>
      <c r="Q170" s="2158" t="s">
        <v>1828</v>
      </c>
      <c r="R170" s="2158"/>
      <c r="S170" s="2158"/>
      <c r="T170" s="2158"/>
      <c r="U170" s="2158"/>
      <c r="V170" s="2197"/>
      <c r="W170" s="2197"/>
      <c r="X170" s="2197"/>
      <c r="Y170" s="2197"/>
      <c r="Z170" s="2158" t="s">
        <v>1829</v>
      </c>
      <c r="AA170" s="2158"/>
      <c r="AB170" s="2158"/>
      <c r="AC170" s="2158"/>
      <c r="AD170" s="2158"/>
      <c r="AE170" s="2159"/>
      <c r="AF170" s="45"/>
      <c r="AG170" s="20"/>
      <c r="AH170" s="20"/>
      <c r="AI170" s="16"/>
      <c r="AJ170" s="45"/>
      <c r="AK170" s="58"/>
    </row>
    <row r="171" spans="1:37" ht="12.95" customHeight="1">
      <c r="A171" s="73"/>
      <c r="B171" s="45"/>
      <c r="C171" s="45"/>
      <c r="D171" s="45"/>
      <c r="E171" s="48" t="s">
        <v>1830</v>
      </c>
      <c r="F171" s="49"/>
      <c r="G171" s="49"/>
      <c r="H171" s="50"/>
      <c r="I171" s="49" t="s">
        <v>1831</v>
      </c>
      <c r="J171" s="49"/>
      <c r="K171" s="49"/>
      <c r="L171" s="49"/>
      <c r="M171" s="49"/>
      <c r="N171" s="49"/>
      <c r="O171" s="49"/>
      <c r="P171" s="48" t="s">
        <v>427</v>
      </c>
      <c r="Q171" s="2127"/>
      <c r="R171" s="2127"/>
      <c r="S171" s="2127"/>
      <c r="T171" s="2127"/>
      <c r="U171" s="2127"/>
      <c r="V171" s="2127"/>
      <c r="W171" s="2127"/>
      <c r="X171" s="2127"/>
      <c r="Y171" s="2127"/>
      <c r="Z171" s="2127"/>
      <c r="AA171" s="2127"/>
      <c r="AB171" s="2127"/>
      <c r="AC171" s="2127"/>
      <c r="AD171" s="2127"/>
      <c r="AE171" s="50"/>
      <c r="AF171" s="49"/>
      <c r="AG171" s="2156" t="s">
        <v>691</v>
      </c>
      <c r="AH171" s="2157"/>
      <c r="AI171" s="16"/>
      <c r="AJ171" s="45"/>
      <c r="AK171" s="58"/>
    </row>
    <row r="172" spans="1:37" ht="12.95" customHeight="1">
      <c r="A172" s="73"/>
      <c r="B172" s="45"/>
      <c r="C172" s="45"/>
      <c r="D172" s="45"/>
      <c r="E172" s="17" t="s">
        <v>1832</v>
      </c>
      <c r="F172" s="53"/>
      <c r="G172" s="53"/>
      <c r="H172" s="55"/>
      <c r="I172" s="53" t="s">
        <v>1833</v>
      </c>
      <c r="J172" s="53"/>
      <c r="K172" s="53"/>
      <c r="L172" s="53"/>
      <c r="M172" s="53"/>
      <c r="N172" s="53"/>
      <c r="O172" s="53"/>
      <c r="P172" s="17"/>
      <c r="Q172" s="53"/>
      <c r="R172" s="53"/>
      <c r="S172" s="53"/>
      <c r="T172" s="53"/>
      <c r="U172" s="53"/>
      <c r="V172" s="53"/>
      <c r="W172" s="53"/>
      <c r="X172" s="53"/>
      <c r="Y172" s="53"/>
      <c r="Z172" s="53"/>
      <c r="AA172" s="53"/>
      <c r="AB172" s="53"/>
      <c r="AC172" s="53"/>
      <c r="AD172" s="53"/>
      <c r="AE172" s="55"/>
      <c r="AF172" s="53"/>
      <c r="AG172" s="2154" t="s">
        <v>862</v>
      </c>
      <c r="AH172" s="2155"/>
      <c r="AI172" s="16"/>
      <c r="AJ172" s="45"/>
      <c r="AK172" s="58"/>
    </row>
    <row r="173" spans="1:37" ht="12.95" customHeight="1">
      <c r="A173" s="73"/>
      <c r="B173" s="45"/>
      <c r="C173" s="45"/>
      <c r="D173" s="45"/>
      <c r="E173" s="16" t="s">
        <v>1029</v>
      </c>
      <c r="F173" s="45"/>
      <c r="G173" s="45"/>
      <c r="H173" s="46"/>
      <c r="I173" s="45" t="s">
        <v>1834</v>
      </c>
      <c r="J173" s="45"/>
      <c r="K173" s="45"/>
      <c r="L173" s="45"/>
      <c r="M173" s="45"/>
      <c r="N173" s="45"/>
      <c r="O173" s="45"/>
      <c r="P173" s="16" t="s">
        <v>427</v>
      </c>
      <c r="Q173" s="2183"/>
      <c r="R173" s="2183"/>
      <c r="S173" s="2183"/>
      <c r="T173" s="2183"/>
      <c r="U173" s="2183"/>
      <c r="V173" s="2183"/>
      <c r="W173" s="2183"/>
      <c r="X173" s="2183"/>
      <c r="Y173" s="2183"/>
      <c r="Z173" s="2183"/>
      <c r="AA173" s="2183"/>
      <c r="AB173" s="2183"/>
      <c r="AC173" s="2183"/>
      <c r="AD173" s="2183"/>
      <c r="AE173" s="46"/>
      <c r="AF173" s="45"/>
      <c r="AG173" s="2156" t="s">
        <v>691</v>
      </c>
      <c r="AH173" s="2157"/>
      <c r="AI173" s="16"/>
      <c r="AJ173" s="45"/>
      <c r="AK173" s="58"/>
    </row>
    <row r="174" spans="1:37" ht="12.95" customHeight="1">
      <c r="A174" s="73"/>
      <c r="B174" s="45"/>
      <c r="C174" s="45"/>
      <c r="D174" s="45"/>
      <c r="E174" s="16"/>
      <c r="F174" s="45"/>
      <c r="G174" s="45"/>
      <c r="H174" s="46"/>
      <c r="I174" s="45" t="s">
        <v>1835</v>
      </c>
      <c r="J174" s="45"/>
      <c r="K174" s="45"/>
      <c r="L174" s="45"/>
      <c r="M174" s="45"/>
      <c r="N174" s="45"/>
      <c r="O174" s="45"/>
      <c r="P174" s="16" t="s">
        <v>1817</v>
      </c>
      <c r="Q174" s="2183" t="s">
        <v>1836</v>
      </c>
      <c r="R174" s="2183"/>
      <c r="S174" s="2183"/>
      <c r="T174" s="2183"/>
      <c r="U174" s="2183"/>
      <c r="V174" s="2183"/>
      <c r="W174" s="2183"/>
      <c r="X174" s="2197"/>
      <c r="Y174" s="2197"/>
      <c r="Z174" s="2197"/>
      <c r="AA174" s="2197"/>
      <c r="AB174" s="2197"/>
      <c r="AC174" s="2197"/>
      <c r="AD174" s="2197"/>
      <c r="AE174" s="46"/>
      <c r="AF174" s="45"/>
      <c r="AG174" s="2158" t="s">
        <v>1837</v>
      </c>
      <c r="AH174" s="2159"/>
      <c r="AI174" s="16"/>
      <c r="AJ174" s="45"/>
      <c r="AK174" s="58"/>
    </row>
    <row r="175" spans="1:37" ht="12.95" customHeight="1">
      <c r="A175" s="73"/>
      <c r="B175" s="45"/>
      <c r="C175" s="45"/>
      <c r="D175" s="45"/>
      <c r="E175" s="16"/>
      <c r="F175" s="45"/>
      <c r="G175" s="45"/>
      <c r="H175" s="46"/>
      <c r="I175" s="45"/>
      <c r="J175" s="45"/>
      <c r="K175" s="45"/>
      <c r="L175" s="45"/>
      <c r="M175" s="45"/>
      <c r="N175" s="45"/>
      <c r="O175" s="45"/>
      <c r="P175" s="16" t="s">
        <v>1817</v>
      </c>
      <c r="Q175" s="2158" t="s">
        <v>1838</v>
      </c>
      <c r="R175" s="2201"/>
      <c r="S175" s="2201"/>
      <c r="T175" s="2201"/>
      <c r="U175" s="2201"/>
      <c r="V175" s="2201"/>
      <c r="W175" s="2201"/>
      <c r="X175" s="2197"/>
      <c r="Y175" s="2197"/>
      <c r="Z175" s="2197"/>
      <c r="AA175" s="2197"/>
      <c r="AB175" s="2197"/>
      <c r="AC175" s="2197"/>
      <c r="AD175" s="2197"/>
      <c r="AE175" s="46"/>
      <c r="AF175" s="45"/>
      <c r="AG175" s="20"/>
      <c r="AH175" s="20"/>
      <c r="AI175" s="16"/>
      <c r="AJ175" s="45"/>
      <c r="AK175" s="58"/>
    </row>
    <row r="176" spans="1:37" ht="12.95" customHeight="1">
      <c r="A176" s="73"/>
      <c r="B176" s="45"/>
      <c r="C176" s="45"/>
      <c r="D176" s="45"/>
      <c r="E176" s="16"/>
      <c r="F176" s="45"/>
      <c r="G176" s="45"/>
      <c r="H176" s="46"/>
      <c r="I176" s="45"/>
      <c r="J176" s="45"/>
      <c r="K176" s="45"/>
      <c r="L176" s="45"/>
      <c r="M176" s="45"/>
      <c r="N176" s="45"/>
      <c r="O176" s="45"/>
      <c r="P176" s="16" t="s">
        <v>1817</v>
      </c>
      <c r="Q176" s="2158" t="s">
        <v>1839</v>
      </c>
      <c r="R176" s="2158"/>
      <c r="S176" s="2158"/>
      <c r="T176" s="2158"/>
      <c r="U176" s="2158"/>
      <c r="V176" s="2197"/>
      <c r="W176" s="2197"/>
      <c r="X176" s="2197"/>
      <c r="Y176" s="2197"/>
      <c r="Z176" s="2197"/>
      <c r="AA176" s="2197"/>
      <c r="AB176" s="2197"/>
      <c r="AC176" s="2197"/>
      <c r="AD176" s="2197"/>
      <c r="AE176" s="46"/>
      <c r="AF176" s="45"/>
      <c r="AG176" s="20"/>
      <c r="AH176" s="20"/>
      <c r="AI176" s="16"/>
      <c r="AJ176" s="45"/>
      <c r="AK176" s="58"/>
    </row>
    <row r="177" spans="1:37" ht="12.95" customHeight="1" thickBot="1">
      <c r="A177" s="73"/>
      <c r="B177" s="45"/>
      <c r="C177" s="45"/>
      <c r="D177" s="45"/>
      <c r="E177" s="16"/>
      <c r="F177" s="45"/>
      <c r="G177" s="45"/>
      <c r="H177" s="46"/>
      <c r="I177" s="45"/>
      <c r="J177" s="45"/>
      <c r="K177" s="45"/>
      <c r="L177" s="45"/>
      <c r="M177" s="45"/>
      <c r="N177" s="45"/>
      <c r="O177" s="45"/>
      <c r="P177" s="16" t="s">
        <v>1817</v>
      </c>
      <c r="Q177" s="2158" t="s">
        <v>1840</v>
      </c>
      <c r="R177" s="2158"/>
      <c r="S177" s="2158"/>
      <c r="T177" s="2158"/>
      <c r="U177" s="2158"/>
      <c r="V177" s="2177"/>
      <c r="W177" s="2177"/>
      <c r="X177" s="2177"/>
      <c r="Y177" s="2177"/>
      <c r="Z177" s="2177"/>
      <c r="AA177" s="2177"/>
      <c r="AB177" s="2177"/>
      <c r="AC177" s="2177"/>
      <c r="AD177" s="2177"/>
      <c r="AE177" s="46"/>
      <c r="AF177" s="45"/>
      <c r="AG177" s="20"/>
      <c r="AH177" s="20"/>
      <c r="AI177" s="16"/>
      <c r="AJ177" s="45"/>
      <c r="AK177" s="58"/>
    </row>
    <row r="178" spans="1:37" ht="12.95" customHeight="1">
      <c r="A178" s="62" t="s">
        <v>1841</v>
      </c>
      <c r="B178" s="47"/>
      <c r="C178" s="47"/>
      <c r="D178" s="47"/>
      <c r="E178" s="56" t="s">
        <v>1842</v>
      </c>
      <c r="F178" s="47"/>
      <c r="G178" s="47"/>
      <c r="H178" s="57"/>
      <c r="I178" s="47" t="s">
        <v>1843</v>
      </c>
      <c r="J178" s="47"/>
      <c r="K178" s="47"/>
      <c r="L178" s="47"/>
      <c r="M178" s="47"/>
      <c r="N178" s="47"/>
      <c r="O178" s="47"/>
      <c r="P178" s="56"/>
      <c r="Q178" s="47" t="s">
        <v>1844</v>
      </c>
      <c r="R178" s="47"/>
      <c r="S178" s="47"/>
      <c r="T178" s="47"/>
      <c r="U178" s="47"/>
      <c r="V178" s="47"/>
      <c r="W178" s="47"/>
      <c r="X178" s="47"/>
      <c r="Y178" s="47"/>
      <c r="Z178" s="47"/>
      <c r="AA178" s="47"/>
      <c r="AB178" s="47"/>
      <c r="AC178" s="47"/>
      <c r="AD178" s="47"/>
      <c r="AE178" s="57"/>
      <c r="AF178" s="47"/>
      <c r="AG178" s="2174" t="s">
        <v>691</v>
      </c>
      <c r="AH178" s="2198"/>
      <c r="AI178" s="56"/>
      <c r="AJ178" s="47"/>
      <c r="AK178" s="21"/>
    </row>
    <row r="179" spans="1:37" ht="12.95" customHeight="1">
      <c r="A179" s="73" t="s">
        <v>1574</v>
      </c>
      <c r="B179" s="45"/>
      <c r="C179" s="45"/>
      <c r="D179" s="45"/>
      <c r="E179" s="16" t="s">
        <v>1845</v>
      </c>
      <c r="F179" s="45" t="s">
        <v>1846</v>
      </c>
      <c r="G179" s="45"/>
      <c r="H179" s="46"/>
      <c r="I179" s="45"/>
      <c r="J179" s="45" t="s">
        <v>1847</v>
      </c>
      <c r="K179" s="45"/>
      <c r="L179" s="45"/>
      <c r="M179" s="45"/>
      <c r="N179" s="45"/>
      <c r="O179" s="45"/>
      <c r="P179" s="16"/>
      <c r="Q179" s="45" t="s">
        <v>1848</v>
      </c>
      <c r="R179" s="45"/>
      <c r="S179" s="45"/>
      <c r="T179" s="45"/>
      <c r="U179" s="45"/>
      <c r="V179" s="45"/>
      <c r="W179" s="45"/>
      <c r="X179" s="45"/>
      <c r="Y179" s="45"/>
      <c r="Z179" s="45"/>
      <c r="AA179" s="45"/>
      <c r="AB179" s="45"/>
      <c r="AC179" s="45"/>
      <c r="AD179" s="45"/>
      <c r="AE179" s="46"/>
      <c r="AF179" s="45"/>
      <c r="AG179" s="2158" t="s">
        <v>451</v>
      </c>
      <c r="AH179" s="2159"/>
      <c r="AI179" s="16"/>
      <c r="AJ179" s="45"/>
      <c r="AK179" s="58"/>
    </row>
    <row r="180" spans="1:37" ht="12.95" customHeight="1">
      <c r="A180" s="73"/>
      <c r="B180" s="45"/>
      <c r="C180" s="45"/>
      <c r="D180" s="45"/>
      <c r="E180" s="16"/>
      <c r="F180" s="45" t="s">
        <v>1849</v>
      </c>
      <c r="G180" s="45"/>
      <c r="H180" s="46"/>
      <c r="I180" s="45"/>
      <c r="J180" s="45"/>
      <c r="K180" s="45"/>
      <c r="L180" s="45"/>
      <c r="M180" s="45"/>
      <c r="N180" s="45"/>
      <c r="O180" s="45"/>
      <c r="P180" s="16"/>
      <c r="Q180" s="45" t="s">
        <v>1850</v>
      </c>
      <c r="R180" s="45"/>
      <c r="S180" s="45"/>
      <c r="T180" s="45"/>
      <c r="U180" s="45"/>
      <c r="V180" s="45"/>
      <c r="W180" s="45"/>
      <c r="X180" s="45"/>
      <c r="Y180" s="45"/>
      <c r="Z180" s="45"/>
      <c r="AA180" s="45"/>
      <c r="AB180" s="45"/>
      <c r="AC180" s="45"/>
      <c r="AD180" s="45"/>
      <c r="AE180" s="46"/>
      <c r="AF180" s="45"/>
      <c r="AG180" s="2158" t="s">
        <v>862</v>
      </c>
      <c r="AH180" s="2159"/>
      <c r="AI180" s="16"/>
      <c r="AJ180" s="45"/>
      <c r="AK180" s="58"/>
    </row>
    <row r="181" spans="1:37" ht="12.95" customHeight="1">
      <c r="A181" s="73"/>
      <c r="B181" s="45" t="s">
        <v>1851</v>
      </c>
      <c r="C181" s="45"/>
      <c r="D181" s="45"/>
      <c r="E181" s="16"/>
      <c r="F181" s="45"/>
      <c r="G181" s="45"/>
      <c r="H181" s="46"/>
      <c r="I181" s="48" t="s">
        <v>1852</v>
      </c>
      <c r="J181" s="49"/>
      <c r="K181" s="49"/>
      <c r="L181" s="49"/>
      <c r="M181" s="49"/>
      <c r="N181" s="49"/>
      <c r="O181" s="49"/>
      <c r="P181" s="48"/>
      <c r="Q181" s="49" t="s">
        <v>1853</v>
      </c>
      <c r="R181" s="49"/>
      <c r="S181" s="49"/>
      <c r="T181" s="49"/>
      <c r="U181" s="49"/>
      <c r="V181" s="49" t="s">
        <v>1854</v>
      </c>
      <c r="W181" s="49"/>
      <c r="X181" s="49"/>
      <c r="Y181" s="49"/>
      <c r="Z181" s="49"/>
      <c r="AA181" s="49" t="s">
        <v>1855</v>
      </c>
      <c r="AB181" s="49"/>
      <c r="AC181" s="49"/>
      <c r="AD181" s="49"/>
      <c r="AE181" s="50"/>
      <c r="AF181" s="45"/>
      <c r="AG181" s="2199"/>
      <c r="AH181" s="2200"/>
      <c r="AI181" s="16"/>
      <c r="AJ181" s="45"/>
      <c r="AK181" s="58"/>
    </row>
    <row r="182" spans="1:37" ht="12.95" customHeight="1">
      <c r="A182" s="73"/>
      <c r="B182" s="45" t="s">
        <v>1856</v>
      </c>
      <c r="C182" s="45"/>
      <c r="D182" s="45"/>
      <c r="E182" s="16"/>
      <c r="F182" s="45"/>
      <c r="G182" s="45"/>
      <c r="H182" s="46"/>
      <c r="I182" s="17" t="s">
        <v>1857</v>
      </c>
      <c r="J182" s="53"/>
      <c r="K182" s="53"/>
      <c r="L182" s="53"/>
      <c r="M182" s="53"/>
      <c r="N182" s="53"/>
      <c r="O182" s="53"/>
      <c r="P182" s="17"/>
      <c r="Q182" s="53"/>
      <c r="R182" s="53"/>
      <c r="S182" s="53"/>
      <c r="T182" s="53"/>
      <c r="U182" s="53"/>
      <c r="V182" s="53"/>
      <c r="W182" s="53"/>
      <c r="X182" s="53"/>
      <c r="Y182" s="53"/>
      <c r="Z182" s="53"/>
      <c r="AA182" s="53"/>
      <c r="AB182" s="53"/>
      <c r="AC182" s="53"/>
      <c r="AD182" s="53"/>
      <c r="AE182" s="55"/>
      <c r="AF182" s="45"/>
      <c r="AG182" s="20"/>
      <c r="AH182" s="20"/>
      <c r="AI182" s="16"/>
      <c r="AJ182" s="45"/>
      <c r="AK182" s="58"/>
    </row>
    <row r="183" spans="1:37" ht="12.95" customHeight="1">
      <c r="A183" s="73"/>
      <c r="B183" s="2158" t="s">
        <v>1858</v>
      </c>
      <c r="C183" s="2158"/>
      <c r="D183" s="2159"/>
      <c r="E183" s="16"/>
      <c r="F183" s="45"/>
      <c r="G183" s="45"/>
      <c r="H183" s="46"/>
      <c r="I183" s="45" t="s">
        <v>1859</v>
      </c>
      <c r="J183" s="45"/>
      <c r="K183" s="45"/>
      <c r="L183" s="45"/>
      <c r="M183" s="45"/>
      <c r="N183" s="45"/>
      <c r="O183" s="45"/>
      <c r="P183" s="16"/>
      <c r="Q183" s="45" t="s">
        <v>1860</v>
      </c>
      <c r="R183" s="45"/>
      <c r="S183" s="45"/>
      <c r="T183" s="45"/>
      <c r="U183" s="45"/>
      <c r="V183" s="45"/>
      <c r="W183" s="45"/>
      <c r="X183" s="45"/>
      <c r="Y183" s="45"/>
      <c r="Z183" s="45"/>
      <c r="AA183" s="45"/>
      <c r="AB183" s="45"/>
      <c r="AC183" s="45"/>
      <c r="AD183" s="45"/>
      <c r="AE183" s="46"/>
      <c r="AF183" s="45"/>
      <c r="AG183" s="20"/>
      <c r="AH183" s="20"/>
      <c r="AI183" s="16"/>
      <c r="AJ183" s="45"/>
      <c r="AK183" s="58"/>
    </row>
    <row r="184" spans="1:37" ht="12.95" customHeight="1">
      <c r="A184" s="73"/>
      <c r="B184" s="45" t="s">
        <v>1861</v>
      </c>
      <c r="C184" s="45"/>
      <c r="D184" s="45"/>
      <c r="E184" s="16"/>
      <c r="F184" s="45"/>
      <c r="G184" s="45"/>
      <c r="H184" s="46"/>
      <c r="I184" s="45" t="s">
        <v>1862</v>
      </c>
      <c r="J184" s="45"/>
      <c r="K184" s="45"/>
      <c r="L184" s="45"/>
      <c r="M184" s="45"/>
      <c r="N184" s="45"/>
      <c r="O184" s="45"/>
      <c r="P184" s="16"/>
      <c r="Q184" s="45"/>
      <c r="R184" s="45"/>
      <c r="S184" s="45"/>
      <c r="T184" s="45"/>
      <c r="U184" s="45"/>
      <c r="V184" s="45"/>
      <c r="W184" s="45"/>
      <c r="X184" s="45"/>
      <c r="Y184" s="45"/>
      <c r="Z184" s="45"/>
      <c r="AA184" s="45"/>
      <c r="AB184" s="45"/>
      <c r="AC184" s="45"/>
      <c r="AD184" s="45"/>
      <c r="AE184" s="46"/>
      <c r="AF184" s="45"/>
      <c r="AG184" s="20"/>
      <c r="AH184" s="20"/>
      <c r="AI184" s="16"/>
      <c r="AJ184" s="45"/>
      <c r="AK184" s="58"/>
    </row>
    <row r="185" spans="1:37" ht="12.95" customHeight="1">
      <c r="A185" s="73"/>
      <c r="B185" s="45"/>
      <c r="C185" s="45"/>
      <c r="D185" s="45"/>
      <c r="E185" s="16"/>
      <c r="F185" s="45"/>
      <c r="G185" s="45"/>
      <c r="H185" s="46"/>
      <c r="I185" s="48" t="s">
        <v>1863</v>
      </c>
      <c r="J185" s="49"/>
      <c r="K185" s="49"/>
      <c r="L185" s="49"/>
      <c r="M185" s="49"/>
      <c r="N185" s="49"/>
      <c r="O185" s="49"/>
      <c r="P185" s="48"/>
      <c r="Q185" s="49" t="s">
        <v>1864</v>
      </c>
      <c r="R185" s="49"/>
      <c r="S185" s="49"/>
      <c r="T185" s="49"/>
      <c r="U185" s="49"/>
      <c r="V185" s="49"/>
      <c r="W185" s="49"/>
      <c r="X185" s="49"/>
      <c r="Y185" s="49"/>
      <c r="Z185" s="49"/>
      <c r="AA185" s="49"/>
      <c r="AB185" s="49"/>
      <c r="AC185" s="49"/>
      <c r="AD185" s="49"/>
      <c r="AE185" s="50"/>
      <c r="AF185" s="45"/>
      <c r="AG185" s="20"/>
      <c r="AH185" s="20"/>
      <c r="AI185" s="16"/>
      <c r="AJ185" s="45"/>
      <c r="AK185" s="58"/>
    </row>
    <row r="186" spans="1:37" ht="12.95" customHeight="1">
      <c r="A186" s="73"/>
      <c r="B186" s="45"/>
      <c r="C186" s="45"/>
      <c r="D186" s="45"/>
      <c r="E186" s="16"/>
      <c r="F186" s="45"/>
      <c r="G186" s="45"/>
      <c r="H186" s="46"/>
      <c r="I186" s="17" t="s">
        <v>1865</v>
      </c>
      <c r="J186" s="53"/>
      <c r="K186" s="53"/>
      <c r="L186" s="53"/>
      <c r="M186" s="53"/>
      <c r="N186" s="53"/>
      <c r="O186" s="53"/>
      <c r="P186" s="17"/>
      <c r="Q186" s="53"/>
      <c r="R186" s="53"/>
      <c r="S186" s="53"/>
      <c r="T186" s="53"/>
      <c r="U186" s="53"/>
      <c r="V186" s="53"/>
      <c r="W186" s="53"/>
      <c r="X186" s="53"/>
      <c r="Y186" s="53"/>
      <c r="Z186" s="53"/>
      <c r="AA186" s="53"/>
      <c r="AB186" s="53"/>
      <c r="AC186" s="53"/>
      <c r="AD186" s="53"/>
      <c r="AE186" s="55"/>
      <c r="AF186" s="45"/>
      <c r="AG186" s="20"/>
      <c r="AH186" s="20"/>
      <c r="AI186" s="16"/>
      <c r="AJ186" s="45"/>
      <c r="AK186" s="58"/>
    </row>
    <row r="187" spans="1:37" ht="12.95" customHeight="1">
      <c r="A187" s="73"/>
      <c r="B187" s="45"/>
      <c r="C187" s="45"/>
      <c r="D187" s="45"/>
      <c r="E187" s="16"/>
      <c r="F187" s="45"/>
      <c r="G187" s="45"/>
      <c r="H187" s="46"/>
      <c r="I187" s="2158" t="s">
        <v>1866</v>
      </c>
      <c r="J187" s="2158"/>
      <c r="K187" s="2158"/>
      <c r="L187" s="2158"/>
      <c r="M187" s="2158"/>
      <c r="N187" s="2158"/>
      <c r="O187" s="2158"/>
      <c r="P187" s="16"/>
      <c r="Q187" s="45" t="s">
        <v>1867</v>
      </c>
      <c r="R187" s="45"/>
      <c r="S187" s="45"/>
      <c r="T187" s="45"/>
      <c r="U187" s="45"/>
      <c r="V187" s="45"/>
      <c r="W187" s="45"/>
      <c r="X187" s="45"/>
      <c r="Y187" s="45"/>
      <c r="Z187" s="45"/>
      <c r="AA187" s="45"/>
      <c r="AB187" s="45"/>
      <c r="AC187" s="45"/>
      <c r="AD187" s="45"/>
      <c r="AE187" s="46"/>
      <c r="AF187" s="45"/>
      <c r="AG187" s="20"/>
      <c r="AH187" s="20"/>
      <c r="AI187" s="16"/>
      <c r="AJ187" s="45"/>
      <c r="AK187" s="58"/>
    </row>
    <row r="188" spans="1:37" ht="12.95" customHeight="1">
      <c r="A188" s="73"/>
      <c r="B188" s="45"/>
      <c r="C188" s="45"/>
      <c r="D188" s="45"/>
      <c r="E188" s="16"/>
      <c r="F188" s="45"/>
      <c r="G188" s="45"/>
      <c r="H188" s="46"/>
      <c r="I188" s="45"/>
      <c r="J188" s="45"/>
      <c r="K188" s="45"/>
      <c r="L188" s="45"/>
      <c r="M188" s="45"/>
      <c r="N188" s="45"/>
      <c r="O188" s="45"/>
      <c r="P188" s="26"/>
      <c r="Q188" s="2161" t="s">
        <v>1868</v>
      </c>
      <c r="R188" s="2161"/>
      <c r="S188" s="2161"/>
      <c r="T188" s="2161"/>
      <c r="U188" s="2161"/>
      <c r="V188" s="2161"/>
      <c r="W188" s="2161"/>
      <c r="X188" s="2161"/>
      <c r="Y188" s="2161"/>
      <c r="Z188" s="2161"/>
      <c r="AA188" s="2161"/>
      <c r="AB188" s="2161"/>
      <c r="AC188" s="2161"/>
      <c r="AD188" s="2161"/>
      <c r="AE188" s="2162"/>
      <c r="AF188" s="45"/>
      <c r="AG188" s="20"/>
      <c r="AH188" s="20"/>
      <c r="AI188" s="16"/>
      <c r="AJ188" s="45"/>
      <c r="AK188" s="58"/>
    </row>
    <row r="189" spans="1:37" ht="12.95" customHeight="1">
      <c r="A189" s="73"/>
      <c r="B189" s="45"/>
      <c r="C189" s="45"/>
      <c r="D189" s="45"/>
      <c r="E189" s="16"/>
      <c r="F189" s="45"/>
      <c r="G189" s="45"/>
      <c r="H189" s="46"/>
      <c r="I189" s="45"/>
      <c r="J189" s="45"/>
      <c r="K189" s="45"/>
      <c r="L189" s="45"/>
      <c r="M189" s="45"/>
      <c r="N189" s="45"/>
      <c r="O189" s="45"/>
      <c r="P189" s="26"/>
      <c r="Q189" s="27" t="s">
        <v>1869</v>
      </c>
      <c r="R189" s="27"/>
      <c r="S189" s="27"/>
      <c r="T189" s="27"/>
      <c r="U189" s="27"/>
      <c r="V189" s="27"/>
      <c r="W189" s="27"/>
      <c r="X189" s="27"/>
      <c r="Y189" s="27"/>
      <c r="Z189" s="27"/>
      <c r="AA189" s="27"/>
      <c r="AB189" s="27"/>
      <c r="AC189" s="27"/>
      <c r="AD189" s="27"/>
      <c r="AE189" s="28"/>
      <c r="AF189" s="45"/>
      <c r="AG189" s="20"/>
      <c r="AH189" s="20"/>
      <c r="AI189" s="16"/>
      <c r="AJ189" s="45"/>
      <c r="AK189" s="58"/>
    </row>
    <row r="190" spans="1:37" ht="12.95" customHeight="1">
      <c r="A190" s="73"/>
      <c r="B190" s="45"/>
      <c r="C190" s="45"/>
      <c r="D190" s="45"/>
      <c r="E190" s="16"/>
      <c r="F190" s="45"/>
      <c r="G190" s="45"/>
      <c r="H190" s="46"/>
      <c r="I190" s="45"/>
      <c r="J190" s="45"/>
      <c r="K190" s="45"/>
      <c r="L190" s="45"/>
      <c r="M190" s="45"/>
      <c r="N190" s="45"/>
      <c r="O190" s="45"/>
      <c r="P190" s="26"/>
      <c r="Q190" s="27" t="s">
        <v>1870</v>
      </c>
      <c r="R190" s="27"/>
      <c r="S190" s="27"/>
      <c r="T190" s="27"/>
      <c r="U190" s="27"/>
      <c r="V190" s="27"/>
      <c r="W190" s="27"/>
      <c r="X190" s="27"/>
      <c r="Y190" s="27"/>
      <c r="Z190" s="27"/>
      <c r="AA190" s="27"/>
      <c r="AB190" s="27"/>
      <c r="AC190" s="27"/>
      <c r="AD190" s="27"/>
      <c r="AE190" s="28"/>
      <c r="AF190" s="45"/>
      <c r="AG190" s="20"/>
      <c r="AH190" s="20"/>
      <c r="AI190" s="16"/>
      <c r="AJ190" s="45"/>
      <c r="AK190" s="58"/>
    </row>
    <row r="191" spans="1:37" ht="12.95" customHeight="1">
      <c r="A191" s="73"/>
      <c r="B191" s="45"/>
      <c r="C191" s="45"/>
      <c r="D191" s="45"/>
      <c r="E191" s="16"/>
      <c r="F191" s="45"/>
      <c r="G191" s="45"/>
      <c r="H191" s="46"/>
      <c r="I191" s="45"/>
      <c r="J191" s="45"/>
      <c r="K191" s="45"/>
      <c r="L191" s="45"/>
      <c r="M191" s="45"/>
      <c r="N191" s="45"/>
      <c r="O191" s="45"/>
      <c r="P191" s="16"/>
      <c r="Q191" s="45" t="s">
        <v>1871</v>
      </c>
      <c r="R191" s="45"/>
      <c r="S191" s="45"/>
      <c r="T191" s="45"/>
      <c r="U191" s="45"/>
      <c r="V191" s="45"/>
      <c r="W191" s="45"/>
      <c r="X191" s="45"/>
      <c r="Y191" s="45"/>
      <c r="Z191" s="45"/>
      <c r="AA191" s="45"/>
      <c r="AB191" s="45"/>
      <c r="AC191" s="45"/>
      <c r="AD191" s="45"/>
      <c r="AE191" s="46"/>
      <c r="AF191" s="45"/>
      <c r="AG191" s="20"/>
      <c r="AH191" s="20"/>
      <c r="AI191" s="16"/>
      <c r="AJ191" s="45"/>
      <c r="AK191" s="58"/>
    </row>
    <row r="192" spans="1:37" ht="12.95" customHeight="1">
      <c r="A192" s="73"/>
      <c r="B192" s="45"/>
      <c r="C192" s="45"/>
      <c r="D192" s="45"/>
      <c r="E192" s="16"/>
      <c r="F192" s="45"/>
      <c r="G192" s="45"/>
      <c r="H192" s="46"/>
      <c r="I192" s="45"/>
      <c r="J192" s="45"/>
      <c r="K192" s="45"/>
      <c r="L192" s="45"/>
      <c r="M192" s="45"/>
      <c r="N192" s="45"/>
      <c r="O192" s="45"/>
      <c r="P192" s="16"/>
      <c r="Q192" s="45" t="s">
        <v>1872</v>
      </c>
      <c r="R192" s="45"/>
      <c r="S192" s="45"/>
      <c r="T192" s="45"/>
      <c r="U192" s="45"/>
      <c r="V192" s="45"/>
      <c r="W192" s="45"/>
      <c r="X192" s="45"/>
      <c r="Y192" s="45"/>
      <c r="Z192" s="45"/>
      <c r="AA192" s="45"/>
      <c r="AB192" s="45"/>
      <c r="AC192" s="45"/>
      <c r="AD192" s="45"/>
      <c r="AE192" s="46"/>
      <c r="AF192" s="45"/>
      <c r="AG192" s="20"/>
      <c r="AH192" s="20"/>
      <c r="AI192" s="16"/>
      <c r="AJ192" s="45"/>
      <c r="AK192" s="58"/>
    </row>
    <row r="193" spans="1:37" ht="12.95" customHeight="1">
      <c r="A193" s="73"/>
      <c r="B193" s="45"/>
      <c r="C193" s="45"/>
      <c r="D193" s="45"/>
      <c r="E193" s="16"/>
      <c r="F193" s="45"/>
      <c r="G193" s="45"/>
      <c r="H193" s="46"/>
      <c r="I193" s="26" t="s">
        <v>1873</v>
      </c>
      <c r="J193" s="27"/>
      <c r="K193" s="27"/>
      <c r="L193" s="27"/>
      <c r="M193" s="27"/>
      <c r="N193" s="27"/>
      <c r="O193" s="27"/>
      <c r="P193" s="26"/>
      <c r="Q193" s="27" t="s">
        <v>1874</v>
      </c>
      <c r="R193" s="27"/>
      <c r="S193" s="27"/>
      <c r="T193" s="27"/>
      <c r="U193" s="27"/>
      <c r="V193" s="27"/>
      <c r="W193" s="27"/>
      <c r="X193" s="27"/>
      <c r="Y193" s="27"/>
      <c r="Z193" s="27"/>
      <c r="AA193" s="27"/>
      <c r="AB193" s="27"/>
      <c r="AC193" s="27"/>
      <c r="AD193" s="27"/>
      <c r="AE193" s="28"/>
      <c r="AF193" s="45"/>
      <c r="AG193" s="20"/>
      <c r="AH193" s="20"/>
      <c r="AI193" s="16"/>
      <c r="AJ193" s="45"/>
      <c r="AK193" s="58"/>
    </row>
    <row r="194" spans="1:37" ht="12.95" customHeight="1">
      <c r="A194" s="73"/>
      <c r="B194" s="45"/>
      <c r="C194" s="45"/>
      <c r="D194" s="45"/>
      <c r="E194" s="16"/>
      <c r="F194" s="45"/>
      <c r="G194" s="45"/>
      <c r="H194" s="46"/>
      <c r="I194" s="45" t="s">
        <v>1875</v>
      </c>
      <c r="J194" s="45"/>
      <c r="K194" s="45"/>
      <c r="L194" s="45"/>
      <c r="M194" s="45"/>
      <c r="N194" s="45"/>
      <c r="O194" s="45"/>
      <c r="P194" s="16"/>
      <c r="Q194" s="45" t="s">
        <v>1752</v>
      </c>
      <c r="R194" s="45"/>
      <c r="S194" s="45"/>
      <c r="T194" s="45"/>
      <c r="U194" s="45"/>
      <c r="V194" s="45"/>
      <c r="W194" s="45"/>
      <c r="X194" s="45"/>
      <c r="Y194" s="45"/>
      <c r="Z194" s="45"/>
      <c r="AA194" s="45"/>
      <c r="AB194" s="45"/>
      <c r="AC194" s="45"/>
      <c r="AD194" s="45"/>
      <c r="AE194" s="46"/>
      <c r="AF194" s="45"/>
      <c r="AG194" s="20"/>
      <c r="AH194" s="20"/>
      <c r="AI194" s="16"/>
      <c r="AJ194" s="45"/>
      <c r="AK194" s="58"/>
    </row>
    <row r="195" spans="1:37" ht="12.95" customHeight="1">
      <c r="A195" s="73"/>
      <c r="B195" s="45"/>
      <c r="C195" s="45"/>
      <c r="D195" s="45"/>
      <c r="E195" s="16"/>
      <c r="F195" s="45"/>
      <c r="G195" s="45"/>
      <c r="H195" s="46"/>
      <c r="I195" s="45" t="s">
        <v>1876</v>
      </c>
      <c r="J195" s="45"/>
      <c r="K195" s="45"/>
      <c r="L195" s="45"/>
      <c r="M195" s="45"/>
      <c r="N195" s="45"/>
      <c r="O195" s="45"/>
      <c r="P195" s="16"/>
      <c r="Q195" s="45" t="s">
        <v>1877</v>
      </c>
      <c r="R195" s="45"/>
      <c r="S195" s="45"/>
      <c r="T195" s="45"/>
      <c r="U195" s="45"/>
      <c r="V195" s="45"/>
      <c r="W195" s="45"/>
      <c r="X195" s="45"/>
      <c r="Y195" s="45"/>
      <c r="Z195" s="45"/>
      <c r="AA195" s="45"/>
      <c r="AB195" s="45"/>
      <c r="AC195" s="45"/>
      <c r="AD195" s="45"/>
      <c r="AE195" s="46"/>
      <c r="AF195" s="45"/>
      <c r="AG195" s="20"/>
      <c r="AH195" s="20"/>
      <c r="AI195" s="16"/>
      <c r="AJ195" s="45"/>
      <c r="AK195" s="58"/>
    </row>
    <row r="196" spans="1:37" ht="12.95" customHeight="1">
      <c r="A196" s="73"/>
      <c r="B196" s="45"/>
      <c r="C196" s="45"/>
      <c r="D196" s="45"/>
      <c r="E196" s="16"/>
      <c r="F196" s="45"/>
      <c r="G196" s="45"/>
      <c r="H196" s="46"/>
      <c r="I196" s="48" t="s">
        <v>1878</v>
      </c>
      <c r="J196" s="49"/>
      <c r="K196" s="49"/>
      <c r="L196" s="49"/>
      <c r="M196" s="49"/>
      <c r="N196" s="49"/>
      <c r="O196" s="49"/>
      <c r="P196" s="48"/>
      <c r="Q196" s="49" t="s">
        <v>1879</v>
      </c>
      <c r="R196" s="49"/>
      <c r="S196" s="49"/>
      <c r="T196" s="49"/>
      <c r="U196" s="49"/>
      <c r="V196" s="49"/>
      <c r="W196" s="49"/>
      <c r="X196" s="49"/>
      <c r="Y196" s="49"/>
      <c r="Z196" s="49"/>
      <c r="AA196" s="49"/>
      <c r="AB196" s="49"/>
      <c r="AC196" s="49"/>
      <c r="AD196" s="49"/>
      <c r="AE196" s="50"/>
      <c r="AF196" s="45"/>
      <c r="AG196" s="20"/>
      <c r="AH196" s="20"/>
      <c r="AI196" s="16"/>
      <c r="AJ196" s="45"/>
      <c r="AK196" s="58"/>
    </row>
    <row r="197" spans="1:37" ht="12.95" customHeight="1">
      <c r="A197" s="73"/>
      <c r="B197" s="45"/>
      <c r="C197" s="45"/>
      <c r="D197" s="45"/>
      <c r="E197" s="16"/>
      <c r="F197" s="45"/>
      <c r="G197" s="45"/>
      <c r="H197" s="46"/>
      <c r="I197" s="17"/>
      <c r="J197" s="53"/>
      <c r="K197" s="53"/>
      <c r="L197" s="53"/>
      <c r="M197" s="53"/>
      <c r="N197" s="53"/>
      <c r="O197" s="53"/>
      <c r="P197" s="17"/>
      <c r="Q197" s="53" t="s">
        <v>1880</v>
      </c>
      <c r="R197" s="53"/>
      <c r="S197" s="53"/>
      <c r="T197" s="53"/>
      <c r="U197" s="53"/>
      <c r="V197" s="53"/>
      <c r="W197" s="53"/>
      <c r="X197" s="53"/>
      <c r="Y197" s="53"/>
      <c r="Z197" s="53"/>
      <c r="AA197" s="53"/>
      <c r="AB197" s="53"/>
      <c r="AC197" s="53"/>
      <c r="AD197" s="53"/>
      <c r="AE197" s="55"/>
      <c r="AF197" s="45"/>
      <c r="AG197" s="20"/>
      <c r="AH197" s="20"/>
      <c r="AI197" s="16"/>
      <c r="AJ197" s="45"/>
      <c r="AK197" s="58"/>
    </row>
    <row r="198" spans="1:37" ht="12.95" customHeight="1">
      <c r="A198" s="73"/>
      <c r="B198" s="45"/>
      <c r="C198" s="45"/>
      <c r="D198" s="45"/>
      <c r="E198" s="48" t="s">
        <v>1881</v>
      </c>
      <c r="F198" s="49"/>
      <c r="G198" s="49"/>
      <c r="H198" s="50"/>
      <c r="I198" s="45" t="s">
        <v>1882</v>
      </c>
      <c r="J198" s="45"/>
      <c r="K198" s="45"/>
      <c r="L198" s="45"/>
      <c r="M198" s="45"/>
      <c r="N198" s="45"/>
      <c r="O198" s="45"/>
      <c r="P198" s="16"/>
      <c r="Q198" s="2158" t="s">
        <v>1883</v>
      </c>
      <c r="R198" s="2158"/>
      <c r="S198" s="2158"/>
      <c r="T198" s="2158"/>
      <c r="U198" s="2158"/>
      <c r="V198" s="2158"/>
      <c r="W198" s="2158"/>
      <c r="X198" s="2158"/>
      <c r="Y198" s="2158"/>
      <c r="Z198" s="2158"/>
      <c r="AA198" s="2158"/>
      <c r="AB198" s="2158"/>
      <c r="AC198" s="2158"/>
      <c r="AD198" s="2158"/>
      <c r="AE198" s="2159"/>
      <c r="AF198" s="48"/>
      <c r="AG198" s="2202"/>
      <c r="AH198" s="2203"/>
      <c r="AI198" s="48"/>
      <c r="AJ198" s="49"/>
      <c r="AK198" s="22"/>
    </row>
    <row r="199" spans="1:37" ht="12.95" customHeight="1" thickBot="1">
      <c r="A199" s="73"/>
      <c r="B199" s="45"/>
      <c r="C199" s="45"/>
      <c r="D199" s="45"/>
      <c r="E199" s="16"/>
      <c r="F199" s="45"/>
      <c r="G199" s="45"/>
      <c r="H199" s="46"/>
      <c r="I199" s="45" t="s">
        <v>1884</v>
      </c>
      <c r="J199" s="45"/>
      <c r="K199" s="45"/>
      <c r="L199" s="45"/>
      <c r="M199" s="45"/>
      <c r="N199" s="45"/>
      <c r="O199" s="45"/>
      <c r="P199" s="16"/>
      <c r="Q199" s="45"/>
      <c r="R199" s="45"/>
      <c r="S199" s="45"/>
      <c r="T199" s="45"/>
      <c r="U199" s="45"/>
      <c r="V199" s="45"/>
      <c r="W199" s="45"/>
      <c r="X199" s="45"/>
      <c r="Y199" s="45"/>
      <c r="Z199" s="45"/>
      <c r="AA199" s="45"/>
      <c r="AB199" s="45"/>
      <c r="AC199" s="45"/>
      <c r="AD199" s="45"/>
      <c r="AE199" s="46"/>
      <c r="AF199" s="45"/>
      <c r="AG199" s="20"/>
      <c r="AH199" s="20"/>
      <c r="AI199" s="16"/>
      <c r="AJ199" s="45"/>
      <c r="AK199" s="58"/>
    </row>
    <row r="200" spans="1:37" ht="12.95" customHeight="1">
      <c r="A200" s="62" t="s">
        <v>1885</v>
      </c>
      <c r="B200" s="47"/>
      <c r="C200" s="47"/>
      <c r="D200" s="47"/>
      <c r="E200" s="56"/>
      <c r="F200" s="47"/>
      <c r="G200" s="47"/>
      <c r="H200" s="57"/>
      <c r="I200" s="47"/>
      <c r="J200" s="47"/>
      <c r="K200" s="47"/>
      <c r="L200" s="47"/>
      <c r="M200" s="47"/>
      <c r="N200" s="47"/>
      <c r="O200" s="47"/>
      <c r="P200" s="56" t="s">
        <v>1817</v>
      </c>
      <c r="Q200" s="47" t="s">
        <v>1886</v>
      </c>
      <c r="R200" s="47"/>
      <c r="S200" s="47"/>
      <c r="T200" s="47"/>
      <c r="U200" s="47"/>
      <c r="V200" s="47"/>
      <c r="W200" s="47"/>
      <c r="X200" s="47"/>
      <c r="Y200" s="47"/>
      <c r="Z200" s="47"/>
      <c r="AA200" s="47"/>
      <c r="AB200" s="47"/>
      <c r="AC200" s="47"/>
      <c r="AD200" s="47"/>
      <c r="AE200" s="57"/>
      <c r="AF200" s="47"/>
      <c r="AG200" s="2204"/>
      <c r="AH200" s="2205"/>
      <c r="AI200" s="56"/>
      <c r="AJ200" s="47"/>
      <c r="AK200" s="21"/>
    </row>
    <row r="201" spans="1:37" ht="12.95" customHeight="1">
      <c r="A201" s="73"/>
      <c r="B201" s="45"/>
      <c r="C201" s="45"/>
      <c r="D201" s="45"/>
      <c r="E201" s="16"/>
      <c r="F201" s="45"/>
      <c r="G201" s="45"/>
      <c r="H201" s="46"/>
      <c r="I201" s="45"/>
      <c r="J201" s="45"/>
      <c r="K201" s="45"/>
      <c r="L201" s="45"/>
      <c r="M201" s="45"/>
      <c r="N201" s="45"/>
      <c r="O201" s="45"/>
      <c r="P201" s="16"/>
      <c r="Q201" s="45"/>
      <c r="R201" s="45"/>
      <c r="S201" s="45" t="s">
        <v>1887</v>
      </c>
      <c r="T201" s="45"/>
      <c r="U201" s="45"/>
      <c r="V201" s="45"/>
      <c r="W201" s="45"/>
      <c r="X201" s="45" t="s">
        <v>1888</v>
      </c>
      <c r="Y201" s="45"/>
      <c r="Z201" s="45"/>
      <c r="AA201" s="45"/>
      <c r="AB201" s="45"/>
      <c r="AC201" s="45"/>
      <c r="AD201" s="45"/>
      <c r="AE201" s="46"/>
      <c r="AF201" s="45"/>
      <c r="AG201" s="20"/>
      <c r="AH201" s="20"/>
      <c r="AI201" s="16"/>
      <c r="AJ201" s="45"/>
      <c r="AK201" s="58"/>
    </row>
    <row r="202" spans="1:37" ht="12.95" customHeight="1" thickBot="1">
      <c r="A202" s="73"/>
      <c r="B202" s="45"/>
      <c r="C202" s="45"/>
      <c r="D202" s="45"/>
      <c r="E202" s="16"/>
      <c r="F202" s="45"/>
      <c r="G202" s="45"/>
      <c r="H202" s="46"/>
      <c r="I202" s="45"/>
      <c r="J202" s="45"/>
      <c r="K202" s="45"/>
      <c r="L202" s="45"/>
      <c r="M202" s="45"/>
      <c r="N202" s="45"/>
      <c r="O202" s="45"/>
      <c r="P202" s="16"/>
      <c r="Q202" s="45" t="s">
        <v>1889</v>
      </c>
      <c r="R202" s="45"/>
      <c r="S202" s="45"/>
      <c r="T202" s="45"/>
      <c r="U202" s="45"/>
      <c r="V202" s="45"/>
      <c r="W202" s="45"/>
      <c r="X202" s="45"/>
      <c r="Y202" s="45"/>
      <c r="Z202" s="45"/>
      <c r="AA202" s="45"/>
      <c r="AB202" s="45"/>
      <c r="AC202" s="45"/>
      <c r="AD202" s="45"/>
      <c r="AE202" s="46"/>
      <c r="AF202" s="45"/>
      <c r="AG202" s="20"/>
      <c r="AH202" s="20"/>
      <c r="AI202" s="16"/>
      <c r="AJ202" s="45"/>
      <c r="AK202" s="58"/>
    </row>
    <row r="203" spans="1:37" ht="12.95" customHeight="1" thickBot="1">
      <c r="A203" s="84" t="s">
        <v>1890</v>
      </c>
      <c r="B203" s="74"/>
      <c r="C203" s="74"/>
      <c r="D203" s="74"/>
      <c r="E203" s="85"/>
      <c r="F203" s="74"/>
      <c r="G203" s="74"/>
      <c r="H203" s="86"/>
      <c r="I203" s="74" t="s">
        <v>1891</v>
      </c>
      <c r="J203" s="74"/>
      <c r="K203" s="74"/>
      <c r="L203" s="74"/>
      <c r="M203" s="74"/>
      <c r="N203" s="74"/>
      <c r="O203" s="74"/>
      <c r="P203" s="85"/>
      <c r="Q203" s="74" t="s">
        <v>1892</v>
      </c>
      <c r="R203" s="74"/>
      <c r="S203" s="74"/>
      <c r="T203" s="74"/>
      <c r="U203" s="74"/>
      <c r="V203" s="74"/>
      <c r="W203" s="74"/>
      <c r="X203" s="74"/>
      <c r="Y203" s="74"/>
      <c r="Z203" s="74"/>
      <c r="AA203" s="74"/>
      <c r="AB203" s="74"/>
      <c r="AC203" s="74"/>
      <c r="AD203" s="74"/>
      <c r="AE203" s="86"/>
      <c r="AF203" s="74"/>
      <c r="AG203" s="2206" t="s">
        <v>1893</v>
      </c>
      <c r="AH203" s="2207"/>
      <c r="AI203" s="85"/>
      <c r="AJ203" s="74"/>
      <c r="AK203" s="87"/>
    </row>
    <row r="204" spans="1:37">
      <c r="B204" s="5" t="s">
        <v>1894</v>
      </c>
      <c r="AG204" s="20"/>
      <c r="AH204" s="20"/>
    </row>
    <row r="205" spans="1:37" ht="14.1" customHeight="1">
      <c r="A205" s="2208" t="s">
        <v>1386</v>
      </c>
      <c r="B205" s="2208"/>
      <c r="C205" s="2208"/>
      <c r="D205" s="2208"/>
      <c r="E205" s="2208"/>
      <c r="F205" s="2208"/>
      <c r="G205" s="2208"/>
      <c r="H205" s="2208"/>
      <c r="I205" s="2208"/>
      <c r="J205" s="2208"/>
      <c r="K205" s="2208"/>
      <c r="L205" s="2208"/>
      <c r="M205" s="2208"/>
      <c r="N205" s="2208"/>
      <c r="O205" s="2208"/>
      <c r="P205" s="2208"/>
      <c r="Q205" s="2208"/>
      <c r="R205" s="2208"/>
      <c r="S205" s="2208"/>
      <c r="T205" s="2208"/>
      <c r="U205" s="2208"/>
      <c r="V205" s="2208"/>
      <c r="W205" s="2208"/>
      <c r="X205" s="2208"/>
      <c r="Y205" s="2208"/>
      <c r="Z205" s="2208"/>
      <c r="AA205" s="2208"/>
      <c r="AB205" s="2208"/>
      <c r="AC205" s="2208"/>
      <c r="AD205" s="2208"/>
      <c r="AE205" s="2208"/>
      <c r="AF205" s="2208"/>
      <c r="AG205" s="2208"/>
      <c r="AH205" s="2208"/>
      <c r="AI205" s="2208"/>
      <c r="AJ205" s="2208"/>
      <c r="AK205" s="2208"/>
    </row>
    <row r="206" spans="1:37" ht="14.1" customHeight="1"/>
    <row r="207" spans="1:37" ht="14.1" customHeight="1">
      <c r="A207" s="2107" t="s">
        <v>1895</v>
      </c>
      <c r="B207" s="2107"/>
      <c r="C207" s="2107"/>
      <c r="D207" s="2107"/>
      <c r="E207" s="2107"/>
      <c r="F207" s="2107"/>
      <c r="G207" s="2107"/>
      <c r="H207" s="2107"/>
      <c r="I207" s="2107"/>
      <c r="J207" s="2107"/>
      <c r="K207" s="2107"/>
      <c r="L207" s="2107"/>
      <c r="M207" s="2107"/>
      <c r="N207" s="2107"/>
      <c r="O207" s="2107"/>
      <c r="P207" s="2107"/>
      <c r="Q207" s="2107"/>
      <c r="R207" s="2107"/>
      <c r="S207" s="2107"/>
      <c r="T207" s="2107"/>
      <c r="U207" s="2107"/>
      <c r="V207" s="2107"/>
      <c r="W207" s="2107"/>
      <c r="X207" s="2107"/>
      <c r="Y207" s="2107"/>
      <c r="Z207" s="2107"/>
      <c r="AA207" s="2107"/>
      <c r="AB207" s="2107"/>
      <c r="AC207" s="2107"/>
      <c r="AD207" s="2107"/>
      <c r="AE207" s="2107"/>
      <c r="AF207" s="2107"/>
      <c r="AG207" s="2107"/>
      <c r="AH207" s="2107"/>
      <c r="AI207" s="2107"/>
      <c r="AJ207" s="2107"/>
      <c r="AK207" s="2107"/>
    </row>
    <row r="208" spans="1:37" ht="14.1" customHeight="1"/>
    <row r="209" spans="2:37" ht="14.1" customHeight="1">
      <c r="W209" s="1165"/>
      <c r="X209" s="1165"/>
      <c r="Y209" s="1165"/>
      <c r="Z209" s="1165"/>
      <c r="AA209" s="1" t="s">
        <v>1648</v>
      </c>
      <c r="AC209" s="1165"/>
      <c r="AD209" s="1165"/>
      <c r="AE209" s="1" t="s">
        <v>1649</v>
      </c>
      <c r="AG209" s="1165"/>
      <c r="AH209" s="1165"/>
      <c r="AI209" s="1" t="s">
        <v>1650</v>
      </c>
    </row>
    <row r="210" spans="2:37" ht="14.1" customHeight="1"/>
    <row r="211" spans="2:37" ht="14.1" customHeight="1">
      <c r="B211" s="1165" t="s">
        <v>2056</v>
      </c>
      <c r="C211" s="1165"/>
      <c r="D211" s="1165"/>
      <c r="E211" s="1165"/>
      <c r="F211" s="1165"/>
      <c r="G211" s="1165"/>
      <c r="H211" s="1165"/>
      <c r="I211" s="1165"/>
      <c r="J211" s="1165"/>
      <c r="L211" s="1" t="s">
        <v>1896</v>
      </c>
    </row>
    <row r="212" spans="2:37" ht="14.1" customHeight="1"/>
    <row r="213" spans="2:37" ht="14.1" customHeight="1">
      <c r="T213" s="1" t="s">
        <v>1897</v>
      </c>
    </row>
    <row r="214" spans="2:37" ht="14.1" customHeight="1">
      <c r="U214" s="2109" t="e">
        <f>#REF!</f>
        <v>#REF!</v>
      </c>
      <c r="V214" s="2109"/>
      <c r="W214" s="2109"/>
      <c r="X214" s="2109"/>
      <c r="Y214" s="2109"/>
      <c r="Z214" s="2109"/>
      <c r="AA214" s="2109"/>
      <c r="AB214" s="2109"/>
      <c r="AC214" s="2109"/>
      <c r="AD214" s="2109"/>
      <c r="AE214" s="2109"/>
      <c r="AF214" s="2109"/>
      <c r="AG214" s="2109"/>
      <c r="AH214" s="2109"/>
      <c r="AI214" s="2109"/>
      <c r="AJ214" s="2109"/>
      <c r="AK214" s="2109"/>
    </row>
    <row r="215" spans="2:37" ht="14.1" customHeight="1">
      <c r="U215" s="2109"/>
      <c r="V215" s="2109"/>
      <c r="W215" s="2109"/>
      <c r="X215" s="2109"/>
      <c r="Y215" s="2109"/>
      <c r="Z215" s="2109"/>
      <c r="AA215" s="2109"/>
      <c r="AB215" s="2109"/>
      <c r="AC215" s="2109"/>
      <c r="AD215" s="2109"/>
      <c r="AE215" s="2109"/>
      <c r="AF215" s="2109"/>
      <c r="AG215" s="2109"/>
      <c r="AH215" s="2109"/>
      <c r="AI215" s="2109"/>
      <c r="AJ215" s="2109"/>
      <c r="AK215" s="2109"/>
    </row>
    <row r="216" spans="2:37" ht="14.1" customHeight="1">
      <c r="T216" s="1" t="s">
        <v>1898</v>
      </c>
    </row>
    <row r="217" spans="2:37" ht="14.1" customHeight="1">
      <c r="U217" s="2109" t="e">
        <f>IF(#REF!&lt;&gt;"",#REF!,#REF!)</f>
        <v>#REF!</v>
      </c>
      <c r="V217" s="2109"/>
      <c r="W217" s="2109"/>
      <c r="X217" s="2109"/>
      <c r="Y217" s="2109"/>
      <c r="Z217" s="2109"/>
      <c r="AA217" s="2109"/>
      <c r="AB217" s="2109"/>
      <c r="AC217" s="2109"/>
      <c r="AD217" s="2109"/>
      <c r="AE217" s="2109"/>
      <c r="AF217" s="2109"/>
      <c r="AG217" s="2109"/>
      <c r="AH217" s="2109"/>
      <c r="AI217" s="2109"/>
      <c r="AJ217" s="2109"/>
      <c r="AK217" s="2109"/>
    </row>
    <row r="218" spans="2:37" ht="14.1" customHeight="1">
      <c r="U218" s="2109"/>
      <c r="V218" s="2109"/>
      <c r="W218" s="2109"/>
      <c r="X218" s="2109"/>
      <c r="Y218" s="2109"/>
      <c r="Z218" s="2109"/>
      <c r="AA218" s="2109"/>
      <c r="AB218" s="2109"/>
      <c r="AC218" s="2109"/>
      <c r="AD218" s="2109"/>
      <c r="AE218" s="2109"/>
      <c r="AF218" s="2109"/>
      <c r="AG218" s="2109"/>
      <c r="AH218" s="2109"/>
      <c r="AI218" s="2109"/>
      <c r="AJ218" s="2109"/>
      <c r="AK218" s="2109"/>
    </row>
    <row r="219" spans="2:37" ht="14.1" customHeight="1">
      <c r="T219" s="1" t="s">
        <v>1899</v>
      </c>
    </row>
    <row r="220" spans="2:37" ht="14.1" customHeight="1">
      <c r="U220" s="2109" t="e">
        <f>IF(#REF!&lt;&gt;"",#REF!,"")</f>
        <v>#REF!</v>
      </c>
      <c r="V220" s="2109"/>
      <c r="W220" s="2109"/>
      <c r="X220" s="2109"/>
      <c r="Y220" s="2109"/>
      <c r="Z220" s="2109"/>
      <c r="AA220" s="2109"/>
      <c r="AB220" s="2109"/>
      <c r="AC220" s="2109"/>
      <c r="AD220" s="2109"/>
      <c r="AE220" s="2109"/>
      <c r="AF220" s="2109"/>
      <c r="AG220" s="2109"/>
      <c r="AH220" s="2109"/>
      <c r="AI220" s="2109"/>
      <c r="AJ220" s="2109"/>
      <c r="AK220" s="2109"/>
    </row>
    <row r="221" spans="2:37" ht="14.1" customHeight="1">
      <c r="U221" s="2109"/>
      <c r="V221" s="2109"/>
      <c r="W221" s="2109"/>
      <c r="X221" s="2109"/>
      <c r="Y221" s="2109"/>
      <c r="Z221" s="2109"/>
      <c r="AA221" s="2109"/>
      <c r="AB221" s="2109"/>
      <c r="AC221" s="2109"/>
      <c r="AD221" s="2109"/>
      <c r="AE221" s="2109"/>
      <c r="AF221" s="2109"/>
      <c r="AG221" s="2109"/>
      <c r="AH221" s="2109"/>
      <c r="AI221" s="2109"/>
      <c r="AJ221" s="2109"/>
      <c r="AK221" s="2109"/>
    </row>
    <row r="222" spans="2:37" ht="14.1" customHeight="1"/>
    <row r="223" spans="2:37" ht="14.1" customHeight="1">
      <c r="B223" s="2109" t="s">
        <v>1900</v>
      </c>
      <c r="C223" s="2109"/>
      <c r="D223" s="2109"/>
      <c r="E223" s="2109"/>
      <c r="F223" s="2109"/>
      <c r="G223" s="2109"/>
      <c r="H223" s="2109"/>
      <c r="I223" s="2109"/>
      <c r="J223" s="2109"/>
      <c r="K223" s="2109"/>
      <c r="L223" s="2109"/>
      <c r="M223" s="2109"/>
      <c r="N223" s="2109"/>
      <c r="O223" s="2109"/>
      <c r="P223" s="2109"/>
      <c r="Q223" s="2109"/>
      <c r="R223" s="2109"/>
      <c r="S223" s="2109"/>
      <c r="T223" s="2109"/>
      <c r="U223" s="2109"/>
      <c r="V223" s="2109"/>
      <c r="W223" s="2109"/>
      <c r="X223" s="2109"/>
      <c r="Y223" s="2109"/>
      <c r="Z223" s="2109"/>
      <c r="AA223" s="2109"/>
      <c r="AB223" s="2109"/>
      <c r="AC223" s="2109"/>
      <c r="AD223" s="2109"/>
      <c r="AE223" s="2109"/>
      <c r="AF223" s="2109"/>
      <c r="AG223" s="2109"/>
      <c r="AH223" s="2109"/>
      <c r="AI223" s="2109"/>
      <c r="AJ223" s="2109"/>
      <c r="AK223" s="2109"/>
    </row>
    <row r="224" spans="2:37" ht="14.1" customHeight="1">
      <c r="B224" s="2109"/>
      <c r="C224" s="2109"/>
      <c r="D224" s="2109"/>
      <c r="E224" s="2109"/>
      <c r="F224" s="2109"/>
      <c r="G224" s="2109"/>
      <c r="H224" s="2109"/>
      <c r="I224" s="2109"/>
      <c r="J224" s="2109"/>
      <c r="K224" s="2109"/>
      <c r="L224" s="2109"/>
      <c r="M224" s="2109"/>
      <c r="N224" s="2109"/>
      <c r="O224" s="2109"/>
      <c r="P224" s="2109"/>
      <c r="Q224" s="2109"/>
      <c r="R224" s="2109"/>
      <c r="S224" s="2109"/>
      <c r="T224" s="2109"/>
      <c r="U224" s="2109"/>
      <c r="V224" s="2109"/>
      <c r="W224" s="2109"/>
      <c r="X224" s="2109"/>
      <c r="Y224" s="2109"/>
      <c r="Z224" s="2109"/>
      <c r="AA224" s="2109"/>
      <c r="AB224" s="2109"/>
      <c r="AC224" s="2109"/>
      <c r="AD224" s="2109"/>
      <c r="AE224" s="2109"/>
      <c r="AF224" s="2109"/>
      <c r="AG224" s="2109"/>
      <c r="AH224" s="2109"/>
      <c r="AI224" s="2109"/>
      <c r="AJ224" s="2109"/>
      <c r="AK224" s="2109"/>
    </row>
    <row r="225" spans="2:37" ht="14.1" customHeight="1">
      <c r="B225" s="2109"/>
      <c r="C225" s="2109"/>
      <c r="D225" s="2109"/>
      <c r="E225" s="2109"/>
      <c r="F225" s="2109"/>
      <c r="G225" s="2109"/>
      <c r="H225" s="2109"/>
      <c r="I225" s="2109"/>
      <c r="J225" s="2109"/>
      <c r="K225" s="2109"/>
      <c r="L225" s="2109"/>
      <c r="M225" s="2109"/>
      <c r="N225" s="2109"/>
      <c r="O225" s="2109"/>
      <c r="P225" s="2109"/>
      <c r="Q225" s="2109"/>
      <c r="R225" s="2109"/>
      <c r="S225" s="2109"/>
      <c r="T225" s="2109"/>
      <c r="U225" s="2109"/>
      <c r="V225" s="2109"/>
      <c r="W225" s="2109"/>
      <c r="X225" s="2109"/>
      <c r="Y225" s="2109"/>
      <c r="Z225" s="2109"/>
      <c r="AA225" s="2109"/>
      <c r="AB225" s="2109"/>
      <c r="AC225" s="2109"/>
      <c r="AD225" s="2109"/>
      <c r="AE225" s="2109"/>
      <c r="AF225" s="2109"/>
      <c r="AG225" s="2109"/>
      <c r="AH225" s="2109"/>
      <c r="AI225" s="2109"/>
      <c r="AJ225" s="2109"/>
      <c r="AK225" s="2109"/>
    </row>
    <row r="226" spans="2:37" ht="14.1" customHeight="1"/>
    <row r="227" spans="2:37" ht="14.1" customHeight="1">
      <c r="B227" s="1" t="s">
        <v>1684</v>
      </c>
    </row>
    <row r="228" spans="2:37" ht="14.1" customHeight="1"/>
    <row r="229" spans="2:37" ht="14.1" customHeight="1">
      <c r="E229" s="5" t="s">
        <v>1901</v>
      </c>
    </row>
    <row r="230" spans="2:37" ht="14.1" customHeight="1"/>
    <row r="231" spans="2:37" ht="14.1" customHeight="1">
      <c r="E231" s="5" t="s">
        <v>1902</v>
      </c>
    </row>
    <row r="232" spans="2:37" ht="14.1" customHeight="1"/>
    <row r="233" spans="2:37" ht="14.1" customHeight="1">
      <c r="E233" s="5" t="s">
        <v>1903</v>
      </c>
    </row>
    <row r="234" spans="2:37" ht="14.1" customHeight="1"/>
    <row r="235" spans="2:37" ht="14.1" customHeight="1"/>
    <row r="236" spans="2:37" ht="14.1" customHeight="1">
      <c r="B236" s="1" t="s">
        <v>1904</v>
      </c>
    </row>
    <row r="237" spans="2:37" ht="27.95" customHeight="1">
      <c r="B237" s="2214" t="s">
        <v>1905</v>
      </c>
      <c r="C237" s="2123"/>
      <c r="D237" s="2123"/>
      <c r="E237" s="2123"/>
      <c r="F237" s="2123"/>
      <c r="G237" s="2123"/>
      <c r="H237" s="2123"/>
      <c r="I237" s="2123"/>
      <c r="J237" s="2123"/>
      <c r="K237" s="2123"/>
      <c r="L237" s="2123"/>
      <c r="M237" s="2123"/>
      <c r="N237" s="2214" t="s">
        <v>1906</v>
      </c>
      <c r="O237" s="2123"/>
      <c r="P237" s="2123"/>
      <c r="Q237" s="2123"/>
      <c r="R237" s="2123"/>
      <c r="S237" s="2123"/>
      <c r="T237" s="2123"/>
      <c r="U237" s="2123"/>
      <c r="V237" s="2123"/>
      <c r="W237" s="2123"/>
      <c r="X237" s="2123"/>
      <c r="Y237" s="2123"/>
      <c r="Z237" s="2124"/>
      <c r="AA237" s="2123" t="s">
        <v>1907</v>
      </c>
      <c r="AB237" s="2123"/>
      <c r="AC237" s="2123"/>
      <c r="AD237" s="2123"/>
      <c r="AE237" s="2123"/>
      <c r="AF237" s="2123"/>
      <c r="AG237" s="2123"/>
      <c r="AH237" s="2123"/>
      <c r="AI237" s="2123"/>
      <c r="AJ237" s="2124"/>
    </row>
    <row r="238" spans="2:37" ht="27.95" customHeight="1">
      <c r="B238" s="44"/>
      <c r="F238" s="1" t="s">
        <v>7</v>
      </c>
      <c r="I238" s="1" t="s">
        <v>8</v>
      </c>
      <c r="L238" s="1" t="s">
        <v>9</v>
      </c>
      <c r="N238" s="44"/>
      <c r="S238" s="1" t="s">
        <v>7</v>
      </c>
      <c r="V238" s="1" t="s">
        <v>8</v>
      </c>
      <c r="Y238" s="1" t="s">
        <v>9</v>
      </c>
      <c r="Z238" s="41"/>
      <c r="AJ238" s="41"/>
    </row>
    <row r="239" spans="2:37" ht="27.95" customHeight="1">
      <c r="B239" s="67"/>
      <c r="C239" s="68" t="s">
        <v>1908</v>
      </c>
      <c r="D239" s="68"/>
      <c r="E239" s="68"/>
      <c r="F239" s="68"/>
      <c r="G239" s="68"/>
      <c r="H239" s="68"/>
      <c r="I239" s="68"/>
      <c r="J239" s="68"/>
      <c r="K239" s="68"/>
      <c r="L239" s="68" t="s">
        <v>1694</v>
      </c>
      <c r="M239" s="68"/>
      <c r="N239" s="67"/>
      <c r="O239" s="68" t="s">
        <v>1908</v>
      </c>
      <c r="P239" s="68"/>
      <c r="Q239" s="68"/>
      <c r="R239" s="68"/>
      <c r="S239" s="68"/>
      <c r="T239" s="68"/>
      <c r="U239" s="68"/>
      <c r="V239" s="68"/>
      <c r="W239" s="68"/>
      <c r="X239" s="68"/>
      <c r="Y239" s="68" t="s">
        <v>1694</v>
      </c>
      <c r="Z239" s="69"/>
      <c r="AJ239" s="41"/>
    </row>
    <row r="240" spans="2:37" ht="27.95" customHeight="1">
      <c r="B240" s="71" t="s">
        <v>1909</v>
      </c>
      <c r="C240" s="3"/>
      <c r="D240" s="3"/>
      <c r="E240" s="3"/>
      <c r="F240" s="3"/>
      <c r="G240" s="3"/>
      <c r="H240" s="3"/>
      <c r="I240" s="3"/>
      <c r="J240" s="3"/>
      <c r="K240" s="3"/>
      <c r="L240" s="3"/>
      <c r="M240" s="3"/>
      <c r="N240" s="71" t="s">
        <v>1909</v>
      </c>
      <c r="O240" s="3"/>
      <c r="P240" s="3"/>
      <c r="Q240" s="3"/>
      <c r="R240" s="3"/>
      <c r="S240" s="3"/>
      <c r="T240" s="3"/>
      <c r="U240" s="3"/>
      <c r="V240" s="3"/>
      <c r="W240" s="3"/>
      <c r="X240" s="3"/>
      <c r="Y240" s="3"/>
      <c r="Z240" s="42"/>
      <c r="AA240" s="3"/>
      <c r="AB240" s="3"/>
      <c r="AC240" s="3"/>
      <c r="AD240" s="3"/>
      <c r="AE240" s="3"/>
      <c r="AF240" s="3"/>
      <c r="AG240" s="3"/>
      <c r="AH240" s="3"/>
      <c r="AI240" s="3"/>
      <c r="AJ240" s="42"/>
    </row>
    <row r="241" spans="1:86" ht="14.1" customHeight="1"/>
    <row r="242" spans="1:86" ht="14.1" customHeight="1">
      <c r="B242" s="5" t="s">
        <v>128</v>
      </c>
      <c r="C242" s="5"/>
      <c r="D242" s="5"/>
      <c r="E242" s="5"/>
    </row>
    <row r="243" spans="1:86" ht="14.1" customHeight="1">
      <c r="B243" s="61" t="s">
        <v>1910</v>
      </c>
      <c r="C243" s="5" t="s">
        <v>1911</v>
      </c>
      <c r="D243" s="5"/>
      <c r="E243" s="5"/>
    </row>
    <row r="244" spans="1:86" ht="14.1" customHeight="1">
      <c r="B244" s="5"/>
      <c r="C244" s="5"/>
      <c r="D244" s="5" t="s">
        <v>1912</v>
      </c>
      <c r="E244" s="5"/>
    </row>
    <row r="245" spans="1:86" ht="14.1" customHeight="1">
      <c r="B245" s="5"/>
      <c r="C245" s="5"/>
      <c r="D245" s="5" t="s">
        <v>1913</v>
      </c>
      <c r="E245" s="5"/>
    </row>
    <row r="246" spans="1:86" ht="14.1" customHeight="1">
      <c r="B246" s="5"/>
      <c r="C246" s="5"/>
      <c r="D246" s="5" t="s">
        <v>1914</v>
      </c>
      <c r="E246" s="5"/>
    </row>
    <row r="247" spans="1:86" ht="14.1" customHeight="1">
      <c r="B247" s="5"/>
      <c r="C247" s="5"/>
      <c r="D247" s="5" t="s">
        <v>1915</v>
      </c>
      <c r="E247" s="5"/>
    </row>
    <row r="248" spans="1:86" ht="14.1" customHeight="1">
      <c r="B248" s="61" t="s">
        <v>1916</v>
      </c>
      <c r="C248" s="5" t="s">
        <v>1917</v>
      </c>
      <c r="D248" s="5"/>
      <c r="E248" s="5"/>
    </row>
    <row r="249" spans="1:86" ht="14.1" customHeight="1">
      <c r="B249" s="61" t="s">
        <v>1918</v>
      </c>
      <c r="C249" s="5" t="s">
        <v>1919</v>
      </c>
      <c r="D249" s="5"/>
      <c r="E249" s="5"/>
    </row>
    <row r="250" spans="1:86" ht="14.1" customHeight="1">
      <c r="B250" s="61" t="s">
        <v>1920</v>
      </c>
      <c r="C250" s="5" t="s">
        <v>1921</v>
      </c>
      <c r="D250" s="5"/>
      <c r="E250" s="5"/>
    </row>
    <row r="251" spans="1:86" ht="14.1" customHeight="1">
      <c r="B251" s="5"/>
      <c r="C251" s="5" t="s">
        <v>1922</v>
      </c>
      <c r="D251" s="5"/>
      <c r="E251" s="5"/>
    </row>
    <row r="252" spans="1:86" ht="14.1" customHeight="1">
      <c r="B252" s="5"/>
      <c r="C252" s="5" t="s">
        <v>1923</v>
      </c>
      <c r="D252" s="5"/>
      <c r="E252" s="5"/>
    </row>
    <row r="253" spans="1:86" ht="14.1" customHeight="1">
      <c r="B253" s="5"/>
      <c r="C253" s="5"/>
      <c r="D253" s="5"/>
      <c r="E253" s="5"/>
    </row>
    <row r="254" spans="1:86" s="90" customFormat="1" ht="20.100000000000001" customHeight="1">
      <c r="A254" s="2209" t="s">
        <v>1924</v>
      </c>
      <c r="B254" s="2209"/>
      <c r="C254" s="2209"/>
      <c r="D254" s="2209"/>
      <c r="E254" s="2209"/>
      <c r="F254" s="2209"/>
      <c r="G254" s="2209"/>
      <c r="H254" s="2209"/>
      <c r="I254" s="2209"/>
      <c r="J254" s="2209"/>
      <c r="K254" s="2209"/>
      <c r="L254" s="2209"/>
      <c r="M254" s="2209"/>
      <c r="N254" s="2209"/>
      <c r="O254" s="2209"/>
      <c r="P254" s="2209"/>
      <c r="Q254" s="2209"/>
      <c r="R254" s="2209"/>
      <c r="S254" s="2209"/>
      <c r="T254" s="2209"/>
      <c r="U254" s="2209"/>
      <c r="V254" s="2209"/>
      <c r="W254" s="2209"/>
      <c r="X254" s="2209"/>
      <c r="Y254" s="2209"/>
      <c r="Z254" s="2209"/>
      <c r="AA254" s="2209"/>
      <c r="AB254" s="2209"/>
      <c r="AC254" s="2209"/>
      <c r="AD254" s="2209"/>
      <c r="AE254" s="2209"/>
      <c r="AF254" s="2209"/>
      <c r="AG254" s="2209"/>
      <c r="AH254" s="2209"/>
      <c r="AI254" s="2209"/>
      <c r="AJ254" s="2209"/>
      <c r="AK254" s="2209"/>
      <c r="AL254" s="89"/>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row>
    <row r="255" spans="1:86">
      <c r="A255" s="5" t="s">
        <v>1925</v>
      </c>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spans="1:86">
      <c r="A256" s="14"/>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15"/>
    </row>
    <row r="257" spans="1:37">
      <c r="A257" s="8" t="s">
        <v>1926</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9"/>
    </row>
    <row r="258" spans="1:37">
      <c r="A258" s="8"/>
      <c r="B258" s="5" t="s">
        <v>1927</v>
      </c>
      <c r="C258" s="5"/>
      <c r="D258" s="5"/>
      <c r="E258" s="5"/>
      <c r="F258" s="5"/>
      <c r="G258" s="5"/>
      <c r="H258" s="5"/>
      <c r="I258" s="5"/>
      <c r="J258" s="5"/>
      <c r="K258" s="5"/>
      <c r="L258" s="2210" t="e">
        <f>PHONETIC(#REF!)</f>
        <v>#REF!</v>
      </c>
      <c r="M258" s="2210"/>
      <c r="N258" s="2210"/>
      <c r="O258" s="2210"/>
      <c r="P258" s="2210"/>
      <c r="Q258" s="2210"/>
      <c r="R258" s="2210"/>
      <c r="S258" s="2210"/>
      <c r="T258" s="2210"/>
      <c r="U258" s="2210"/>
      <c r="V258" s="2210"/>
      <c r="W258" s="2210"/>
      <c r="X258" s="2210"/>
      <c r="Y258" s="2210"/>
      <c r="Z258" s="2210"/>
      <c r="AA258" s="2210"/>
      <c r="AB258" s="2210"/>
      <c r="AC258" s="2210"/>
      <c r="AD258" s="2210"/>
      <c r="AE258" s="2210"/>
      <c r="AF258" s="2210"/>
      <c r="AG258" s="2210"/>
      <c r="AH258" s="2210"/>
      <c r="AI258" s="2210"/>
      <c r="AJ258" s="2210"/>
      <c r="AK258" s="2211"/>
    </row>
    <row r="259" spans="1:37">
      <c r="A259" s="8"/>
      <c r="B259" s="5" t="s">
        <v>1928</v>
      </c>
      <c r="C259" s="5"/>
      <c r="D259" s="5"/>
      <c r="E259" s="5"/>
      <c r="F259" s="5"/>
      <c r="G259" s="5"/>
      <c r="H259" s="5"/>
      <c r="I259" s="5"/>
      <c r="J259" s="5"/>
      <c r="K259" s="5"/>
      <c r="L259" s="2210" t="e">
        <f>#REF!</f>
        <v>#REF!</v>
      </c>
      <c r="M259" s="2210"/>
      <c r="N259" s="2210"/>
      <c r="O259" s="2210"/>
      <c r="P259" s="2210"/>
      <c r="Q259" s="2210"/>
      <c r="R259" s="2210"/>
      <c r="S259" s="2210"/>
      <c r="T259" s="2210"/>
      <c r="U259" s="2210"/>
      <c r="V259" s="2210"/>
      <c r="W259" s="2210"/>
      <c r="X259" s="2210"/>
      <c r="Y259" s="2210"/>
      <c r="Z259" s="2210"/>
      <c r="AA259" s="2210"/>
      <c r="AB259" s="2210"/>
      <c r="AC259" s="2210"/>
      <c r="AD259" s="2210"/>
      <c r="AE259" s="2210"/>
      <c r="AF259" s="2210"/>
      <c r="AG259" s="2210"/>
      <c r="AH259" s="2210"/>
      <c r="AI259" s="2210"/>
      <c r="AJ259" s="2210"/>
      <c r="AK259" s="2211"/>
    </row>
    <row r="260" spans="1:37">
      <c r="A260" s="8"/>
      <c r="B260" s="5" t="s">
        <v>1929</v>
      </c>
      <c r="C260" s="5"/>
      <c r="D260" s="5"/>
      <c r="E260" s="5"/>
      <c r="F260" s="5"/>
      <c r="G260" s="5"/>
      <c r="H260" s="5"/>
      <c r="I260" s="5"/>
      <c r="J260" s="5"/>
      <c r="K260" s="5"/>
      <c r="L260" s="2212" t="e">
        <f>#REF!</f>
        <v>#REF!</v>
      </c>
      <c r="M260" s="2212"/>
      <c r="N260" s="2212"/>
      <c r="O260" s="2212"/>
      <c r="P260" s="2212"/>
      <c r="Q260" s="2212"/>
      <c r="R260" s="2212"/>
      <c r="S260" s="2212"/>
      <c r="T260" s="5"/>
      <c r="U260" s="5"/>
      <c r="V260" s="5"/>
      <c r="W260" s="5"/>
      <c r="X260" s="5"/>
      <c r="Y260" s="5"/>
      <c r="Z260" s="5"/>
      <c r="AA260" s="5"/>
      <c r="AB260" s="5"/>
      <c r="AC260" s="5"/>
      <c r="AD260" s="5"/>
      <c r="AE260" s="5"/>
      <c r="AF260" s="5"/>
      <c r="AG260" s="5"/>
      <c r="AH260" s="5"/>
      <c r="AI260" s="5"/>
      <c r="AJ260" s="5"/>
      <c r="AK260" s="9"/>
    </row>
    <row r="261" spans="1:37">
      <c r="A261" s="8"/>
      <c r="B261" s="5" t="s">
        <v>1930</v>
      </c>
      <c r="C261" s="5"/>
      <c r="D261" s="5"/>
      <c r="E261" s="5"/>
      <c r="F261" s="5"/>
      <c r="G261" s="5"/>
      <c r="H261" s="5"/>
      <c r="I261" s="5"/>
      <c r="J261" s="5"/>
      <c r="K261" s="5"/>
      <c r="L261" s="2111" t="e">
        <f>#REF!</f>
        <v>#REF!</v>
      </c>
      <c r="M261" s="2111"/>
      <c r="N261" s="2111"/>
      <c r="O261" s="2111"/>
      <c r="P261" s="2111"/>
      <c r="Q261" s="2111"/>
      <c r="R261" s="2111"/>
      <c r="S261" s="2111"/>
      <c r="T261" s="2111"/>
      <c r="U261" s="2111"/>
      <c r="V261" s="2111"/>
      <c r="W261" s="2111"/>
      <c r="X261" s="2111"/>
      <c r="Y261" s="2111"/>
      <c r="Z261" s="2111"/>
      <c r="AA261" s="2111"/>
      <c r="AB261" s="2111"/>
      <c r="AC261" s="2111"/>
      <c r="AD261" s="2111"/>
      <c r="AE261" s="2111"/>
      <c r="AF261" s="2111"/>
      <c r="AG261" s="2111"/>
      <c r="AH261" s="2111"/>
      <c r="AI261" s="2111"/>
      <c r="AJ261" s="2111"/>
      <c r="AK261" s="2213"/>
    </row>
    <row r="262" spans="1:37">
      <c r="A262" s="8"/>
      <c r="B262" s="5" t="s">
        <v>1931</v>
      </c>
      <c r="C262" s="5"/>
      <c r="D262" s="5"/>
      <c r="E262" s="5"/>
      <c r="F262" s="5"/>
      <c r="G262" s="5"/>
      <c r="H262" s="5"/>
      <c r="I262" s="5"/>
      <c r="J262" s="5"/>
      <c r="K262" s="5"/>
      <c r="L262" s="2212" t="e">
        <f>#REF!</f>
        <v>#REF!</v>
      </c>
      <c r="M262" s="2212"/>
      <c r="N262" s="2212"/>
      <c r="O262" s="2212"/>
      <c r="P262" s="2212"/>
      <c r="Q262" s="2212"/>
      <c r="R262" s="2212"/>
      <c r="S262" s="2212"/>
      <c r="T262" s="2212"/>
      <c r="U262" s="2212"/>
      <c r="V262" s="2212"/>
      <c r="W262" s="2212"/>
      <c r="X262" s="2212"/>
      <c r="Y262" s="2212"/>
      <c r="Z262" s="5"/>
      <c r="AA262" s="5"/>
      <c r="AB262" s="5"/>
      <c r="AC262" s="5"/>
      <c r="AD262" s="5"/>
      <c r="AE262" s="5"/>
      <c r="AF262" s="5"/>
      <c r="AG262" s="5"/>
      <c r="AH262" s="5"/>
      <c r="AI262" s="5"/>
      <c r="AJ262" s="5"/>
      <c r="AK262" s="9"/>
    </row>
    <row r="263" spans="1:37">
      <c r="A263" s="8"/>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9"/>
    </row>
    <row r="264" spans="1:37">
      <c r="A264" s="8" t="s">
        <v>1932</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9"/>
    </row>
    <row r="265" spans="1:37">
      <c r="A265" s="8"/>
      <c r="B265" s="5" t="s">
        <v>1933</v>
      </c>
      <c r="C265" s="5"/>
      <c r="D265" s="5"/>
      <c r="E265" s="5"/>
      <c r="F265" s="5"/>
      <c r="G265" s="5"/>
      <c r="H265" s="5"/>
      <c r="I265" s="5"/>
      <c r="J265" s="5"/>
      <c r="K265" s="5"/>
      <c r="L265" s="5" t="s">
        <v>148</v>
      </c>
      <c r="M265" s="2212" t="e">
        <f>#REF!</f>
        <v>#REF!</v>
      </c>
      <c r="N265" s="2212"/>
      <c r="O265" s="5" t="s">
        <v>1934</v>
      </c>
      <c r="P265" s="5"/>
      <c r="Q265" s="5"/>
      <c r="R265" s="5"/>
      <c r="S265" s="112" t="s">
        <v>148</v>
      </c>
      <c r="T265" s="2212" t="e">
        <f>#REF!</f>
        <v>#REF!</v>
      </c>
      <c r="U265" s="2212"/>
      <c r="V265" s="2212"/>
      <c r="W265" s="2212"/>
      <c r="X265" s="2212"/>
      <c r="Y265" s="5" t="s">
        <v>238</v>
      </c>
      <c r="Z265" s="5"/>
      <c r="AA265" s="5" t="s">
        <v>1935</v>
      </c>
      <c r="AB265" s="5"/>
      <c r="AC265" s="5"/>
      <c r="AD265" s="5" t="s">
        <v>148</v>
      </c>
      <c r="AE265" s="2212" t="e">
        <f>#REF!</f>
        <v>#REF!</v>
      </c>
      <c r="AF265" s="2212"/>
      <c r="AG265" s="2212"/>
      <c r="AH265" s="2212"/>
      <c r="AI265" s="2212"/>
      <c r="AJ265" s="5" t="s">
        <v>238</v>
      </c>
      <c r="AK265" s="9" t="s">
        <v>38</v>
      </c>
    </row>
    <row r="266" spans="1:37">
      <c r="A266" s="8"/>
      <c r="B266" s="5" t="s">
        <v>1928</v>
      </c>
      <c r="C266" s="5"/>
      <c r="D266" s="5"/>
      <c r="E266" s="5"/>
      <c r="F266" s="5"/>
      <c r="G266" s="5"/>
      <c r="H266" s="5"/>
      <c r="I266" s="5"/>
      <c r="J266" s="5"/>
      <c r="K266" s="5"/>
      <c r="L266" s="2210" t="e">
        <f>#REF!</f>
        <v>#REF!</v>
      </c>
      <c r="M266" s="2210"/>
      <c r="N266" s="2210"/>
      <c r="O266" s="2210"/>
      <c r="P266" s="2210"/>
      <c r="Q266" s="2210"/>
      <c r="R266" s="2210"/>
      <c r="S266" s="2210"/>
      <c r="T266" s="2210"/>
      <c r="U266" s="2210"/>
      <c r="V266" s="2210"/>
      <c r="W266" s="2210"/>
      <c r="X266" s="2210"/>
      <c r="Y266" s="2210"/>
      <c r="Z266" s="2210"/>
      <c r="AA266" s="2210"/>
      <c r="AB266" s="2210"/>
      <c r="AC266" s="2210"/>
      <c r="AD266" s="2210"/>
      <c r="AE266" s="2210"/>
      <c r="AF266" s="2210"/>
      <c r="AG266" s="2210"/>
      <c r="AH266" s="2210"/>
      <c r="AI266" s="2210"/>
      <c r="AJ266" s="2210"/>
      <c r="AK266" s="2211"/>
    </row>
    <row r="267" spans="1:37">
      <c r="A267" s="8"/>
      <c r="B267" s="5" t="s">
        <v>1936</v>
      </c>
      <c r="C267" s="5"/>
      <c r="D267" s="5"/>
      <c r="E267" s="5"/>
      <c r="F267" s="5"/>
      <c r="G267" s="5"/>
      <c r="H267" s="5"/>
      <c r="I267" s="5"/>
      <c r="J267" s="5"/>
      <c r="K267" s="5"/>
      <c r="L267" s="5" t="s">
        <v>148</v>
      </c>
      <c r="M267" s="2212" t="e">
        <f>#REF!</f>
        <v>#REF!</v>
      </c>
      <c r="N267" s="2212"/>
      <c r="O267" s="5" t="s">
        <v>1937</v>
      </c>
      <c r="P267" s="5"/>
      <c r="Q267" s="5"/>
      <c r="R267" s="5"/>
      <c r="S267" s="5"/>
      <c r="T267" s="5" t="s">
        <v>764</v>
      </c>
      <c r="U267" s="2215" t="e">
        <f>#REF!</f>
        <v>#REF!</v>
      </c>
      <c r="V267" s="2215"/>
      <c r="W267" s="2215"/>
      <c r="X267" s="2215"/>
      <c r="Y267" s="5" t="s">
        <v>238</v>
      </c>
      <c r="Z267" s="5" t="s">
        <v>1938</v>
      </c>
      <c r="AA267" s="5"/>
      <c r="AB267" s="5"/>
      <c r="AC267" s="5"/>
      <c r="AD267" s="5" t="s">
        <v>148</v>
      </c>
      <c r="AE267" s="2212" t="e">
        <f>#REF!</f>
        <v>#REF!</v>
      </c>
      <c r="AF267" s="2212"/>
      <c r="AG267" s="2212"/>
      <c r="AH267" s="2212"/>
      <c r="AI267" s="2212"/>
      <c r="AJ267" s="5" t="s">
        <v>238</v>
      </c>
      <c r="AK267" s="9" t="s">
        <v>38</v>
      </c>
    </row>
    <row r="268" spans="1:37">
      <c r="A268" s="8"/>
      <c r="B268" s="5"/>
      <c r="C268" s="5"/>
      <c r="D268" s="5"/>
      <c r="E268" s="5"/>
      <c r="F268" s="5"/>
      <c r="G268" s="5"/>
      <c r="H268" s="5"/>
      <c r="I268" s="5"/>
      <c r="J268" s="5"/>
      <c r="K268" s="5"/>
      <c r="L268" s="2210" t="e">
        <f>#REF!</f>
        <v>#REF!</v>
      </c>
      <c r="M268" s="2210"/>
      <c r="N268" s="2210"/>
      <c r="O268" s="2210"/>
      <c r="P268" s="2210"/>
      <c r="Q268" s="2210"/>
      <c r="R268" s="2210"/>
      <c r="S268" s="2210"/>
      <c r="T268" s="2210"/>
      <c r="U268" s="2210"/>
      <c r="V268" s="2210"/>
      <c r="W268" s="2210"/>
      <c r="X268" s="2210"/>
      <c r="Y268" s="2210"/>
      <c r="Z268" s="2210"/>
      <c r="AA268" s="2210"/>
      <c r="AB268" s="2210"/>
      <c r="AC268" s="2210"/>
      <c r="AD268" s="2210"/>
      <c r="AE268" s="2210"/>
      <c r="AF268" s="2210"/>
      <c r="AG268" s="2210"/>
      <c r="AH268" s="2210"/>
      <c r="AI268" s="2210"/>
      <c r="AJ268" s="2210"/>
      <c r="AK268" s="2211"/>
    </row>
    <row r="269" spans="1:37">
      <c r="A269" s="8"/>
      <c r="B269" s="5" t="s">
        <v>1939</v>
      </c>
      <c r="C269" s="5"/>
      <c r="D269" s="5"/>
      <c r="E269" s="5"/>
      <c r="F269" s="5"/>
      <c r="G269" s="5"/>
      <c r="H269" s="5"/>
      <c r="I269" s="5"/>
      <c r="J269" s="5"/>
      <c r="K269" s="5"/>
      <c r="L269" s="2212" t="e">
        <f>#REF!</f>
        <v>#REF!</v>
      </c>
      <c r="M269" s="2212"/>
      <c r="N269" s="2212"/>
      <c r="O269" s="2212"/>
      <c r="P269" s="2212"/>
      <c r="Q269" s="2212"/>
      <c r="R269" s="2212"/>
      <c r="S269" s="2212"/>
      <c r="T269" s="5"/>
      <c r="U269" s="5"/>
      <c r="V269" s="5"/>
      <c r="W269" s="5"/>
      <c r="X269" s="5"/>
      <c r="Y269" s="5"/>
      <c r="Z269" s="5"/>
      <c r="AA269" s="5"/>
      <c r="AB269" s="5"/>
      <c r="AC269" s="5"/>
      <c r="AD269" s="5"/>
      <c r="AE269" s="5"/>
      <c r="AF269" s="5"/>
      <c r="AG269" s="5"/>
      <c r="AH269" s="5"/>
      <c r="AI269" s="5"/>
      <c r="AJ269" s="5"/>
      <c r="AK269" s="9"/>
    </row>
    <row r="270" spans="1:37">
      <c r="A270" s="8"/>
      <c r="B270" s="5" t="s">
        <v>1940</v>
      </c>
      <c r="C270" s="5"/>
      <c r="D270" s="5"/>
      <c r="E270" s="5"/>
      <c r="F270" s="5"/>
      <c r="G270" s="5"/>
      <c r="H270" s="5"/>
      <c r="I270" s="5"/>
      <c r="J270" s="5"/>
      <c r="K270" s="5"/>
      <c r="L270" s="2111" t="e">
        <f>#REF!</f>
        <v>#REF!</v>
      </c>
      <c r="M270" s="2111"/>
      <c r="N270" s="2111"/>
      <c r="O270" s="2111"/>
      <c r="P270" s="2111"/>
      <c r="Q270" s="2111"/>
      <c r="R270" s="2111"/>
      <c r="S270" s="2111"/>
      <c r="T270" s="2111"/>
      <c r="U270" s="2111"/>
      <c r="V270" s="2111"/>
      <c r="W270" s="2111"/>
      <c r="X270" s="2111"/>
      <c r="Y270" s="2111"/>
      <c r="Z270" s="2111"/>
      <c r="AA270" s="2111"/>
      <c r="AB270" s="2111"/>
      <c r="AC270" s="2111"/>
      <c r="AD270" s="2111"/>
      <c r="AE270" s="2111"/>
      <c r="AF270" s="2111"/>
      <c r="AG270" s="2111"/>
      <c r="AH270" s="2111"/>
      <c r="AI270" s="2111"/>
      <c r="AJ270" s="2111"/>
      <c r="AK270" s="2213"/>
    </row>
    <row r="271" spans="1:37">
      <c r="A271" s="8"/>
      <c r="B271" s="5" t="s">
        <v>1941</v>
      </c>
      <c r="C271" s="5"/>
      <c r="D271" s="5"/>
      <c r="E271" s="5"/>
      <c r="F271" s="5"/>
      <c r="G271" s="5"/>
      <c r="H271" s="5"/>
      <c r="I271" s="5"/>
      <c r="J271" s="5"/>
      <c r="K271" s="5"/>
      <c r="L271" s="2212" t="e">
        <f>#REF!</f>
        <v>#REF!</v>
      </c>
      <c r="M271" s="2212"/>
      <c r="N271" s="2212"/>
      <c r="O271" s="2212"/>
      <c r="P271" s="2212"/>
      <c r="Q271" s="2212"/>
      <c r="R271" s="2212"/>
      <c r="S271" s="2212"/>
      <c r="T271" s="2212"/>
      <c r="U271" s="2212"/>
      <c r="V271" s="2212"/>
      <c r="W271" s="2212"/>
      <c r="X271" s="2212"/>
      <c r="Y271" s="2212"/>
      <c r="Z271" s="5"/>
      <c r="AA271" s="5"/>
      <c r="AB271" s="5"/>
      <c r="AC271" s="5"/>
      <c r="AD271" s="5"/>
      <c r="AE271" s="5"/>
      <c r="AF271" s="5"/>
      <c r="AG271" s="5"/>
      <c r="AH271" s="5"/>
      <c r="AI271" s="5"/>
      <c r="AJ271" s="5"/>
      <c r="AK271" s="9"/>
    </row>
    <row r="272" spans="1:37">
      <c r="A272" s="1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2"/>
    </row>
    <row r="273" spans="1:37">
      <c r="A273" s="14"/>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15"/>
    </row>
    <row r="274" spans="1:37">
      <c r="A274" s="8" t="s">
        <v>1942</v>
      </c>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9"/>
    </row>
    <row r="275" spans="1:37">
      <c r="A275" s="8" t="s">
        <v>1943</v>
      </c>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9"/>
    </row>
    <row r="276" spans="1:37">
      <c r="A276" s="8"/>
      <c r="B276" s="5" t="s">
        <v>1933</v>
      </c>
      <c r="C276" s="5"/>
      <c r="D276" s="5"/>
      <c r="E276" s="5"/>
      <c r="F276" s="5"/>
      <c r="G276" s="5"/>
      <c r="H276" s="5"/>
      <c r="I276" s="5"/>
      <c r="J276" s="5"/>
      <c r="K276" s="5"/>
      <c r="L276" s="5" t="s">
        <v>148</v>
      </c>
      <c r="M276" s="2212" t="e">
        <f>#REF!</f>
        <v>#REF!</v>
      </c>
      <c r="N276" s="2212"/>
      <c r="O276" s="5" t="s">
        <v>1934</v>
      </c>
      <c r="P276" s="5"/>
      <c r="Q276" s="5"/>
      <c r="R276" s="5"/>
      <c r="S276" s="112" t="s">
        <v>148</v>
      </c>
      <c r="T276" s="2212" t="e">
        <f>#REF!</f>
        <v>#REF!</v>
      </c>
      <c r="U276" s="2212"/>
      <c r="V276" s="2212"/>
      <c r="W276" s="2212"/>
      <c r="X276" s="2212"/>
      <c r="Y276" s="5" t="s">
        <v>238</v>
      </c>
      <c r="Z276" s="5"/>
      <c r="AA276" s="5" t="s">
        <v>1935</v>
      </c>
      <c r="AB276" s="5"/>
      <c r="AC276" s="5"/>
      <c r="AD276" s="5" t="s">
        <v>148</v>
      </c>
      <c r="AE276" s="2212" t="e">
        <f>#REF!</f>
        <v>#REF!</v>
      </c>
      <c r="AF276" s="2212"/>
      <c r="AG276" s="2212"/>
      <c r="AH276" s="2212"/>
      <c r="AI276" s="2212"/>
      <c r="AJ276" s="5" t="s">
        <v>238</v>
      </c>
      <c r="AK276" s="9" t="s">
        <v>38</v>
      </c>
    </row>
    <row r="277" spans="1:37">
      <c r="A277" s="8"/>
      <c r="B277" s="5" t="s">
        <v>1928</v>
      </c>
      <c r="C277" s="5"/>
      <c r="D277" s="5"/>
      <c r="E277" s="5"/>
      <c r="F277" s="5"/>
      <c r="G277" s="5"/>
      <c r="H277" s="5"/>
      <c r="I277" s="5"/>
      <c r="J277" s="5"/>
      <c r="K277" s="5"/>
      <c r="L277" s="2210" t="e">
        <f>#REF!</f>
        <v>#REF!</v>
      </c>
      <c r="M277" s="2210"/>
      <c r="N277" s="2210"/>
      <c r="O277" s="2210"/>
      <c r="P277" s="2210"/>
      <c r="Q277" s="2210"/>
      <c r="R277" s="2210"/>
      <c r="S277" s="2210"/>
      <c r="T277" s="2210"/>
      <c r="U277" s="2210"/>
      <c r="V277" s="2210"/>
      <c r="W277" s="2210"/>
      <c r="X277" s="2210"/>
      <c r="Y277" s="2210"/>
      <c r="Z277" s="2210"/>
      <c r="AA277" s="2210"/>
      <c r="AB277" s="2210"/>
      <c r="AC277" s="2210"/>
      <c r="AD277" s="2210"/>
      <c r="AE277" s="2210"/>
      <c r="AF277" s="2210"/>
      <c r="AG277" s="2210"/>
      <c r="AH277" s="2210"/>
      <c r="AI277" s="2210"/>
      <c r="AJ277" s="2210"/>
      <c r="AK277" s="2211"/>
    </row>
    <row r="278" spans="1:37">
      <c r="A278" s="8"/>
      <c r="B278" s="5" t="s">
        <v>1936</v>
      </c>
      <c r="C278" s="5"/>
      <c r="D278" s="5"/>
      <c r="E278" s="5"/>
      <c r="F278" s="5"/>
      <c r="G278" s="5"/>
      <c r="H278" s="5"/>
      <c r="I278" s="5"/>
      <c r="J278" s="5"/>
      <c r="K278" s="5"/>
      <c r="L278" s="5" t="s">
        <v>148</v>
      </c>
      <c r="M278" s="2212" t="e">
        <f>#REF!</f>
        <v>#REF!</v>
      </c>
      <c r="N278" s="2212"/>
      <c r="O278" s="5" t="s">
        <v>1937</v>
      </c>
      <c r="P278" s="5"/>
      <c r="Q278" s="5"/>
      <c r="R278" s="5"/>
      <c r="S278" s="5"/>
      <c r="T278" s="5" t="s">
        <v>764</v>
      </c>
      <c r="U278" s="2215" t="e">
        <f>#REF!</f>
        <v>#REF!</v>
      </c>
      <c r="V278" s="2215"/>
      <c r="W278" s="2215"/>
      <c r="X278" s="2215"/>
      <c r="Y278" s="5" t="s">
        <v>238</v>
      </c>
      <c r="Z278" s="5" t="s">
        <v>1938</v>
      </c>
      <c r="AA278" s="5"/>
      <c r="AB278" s="5"/>
      <c r="AC278" s="5"/>
      <c r="AD278" s="5" t="s">
        <v>148</v>
      </c>
      <c r="AE278" s="2212" t="e">
        <f>#REF!</f>
        <v>#REF!</v>
      </c>
      <c r="AF278" s="2212"/>
      <c r="AG278" s="2212"/>
      <c r="AH278" s="2212"/>
      <c r="AI278" s="2212"/>
      <c r="AJ278" s="5" t="s">
        <v>238</v>
      </c>
      <c r="AK278" s="9" t="s">
        <v>38</v>
      </c>
    </row>
    <row r="279" spans="1:37">
      <c r="A279" s="8"/>
      <c r="B279" s="5"/>
      <c r="C279" s="5"/>
      <c r="D279" s="5"/>
      <c r="E279" s="5"/>
      <c r="F279" s="5"/>
      <c r="G279" s="5"/>
      <c r="H279" s="5"/>
      <c r="I279" s="5"/>
      <c r="J279" s="5"/>
      <c r="K279" s="5"/>
      <c r="L279" s="2210" t="e">
        <f>#REF!</f>
        <v>#REF!</v>
      </c>
      <c r="M279" s="2210"/>
      <c r="N279" s="2210"/>
      <c r="O279" s="2210"/>
      <c r="P279" s="2210"/>
      <c r="Q279" s="2210"/>
      <c r="R279" s="2210"/>
      <c r="S279" s="2210"/>
      <c r="T279" s="2210"/>
      <c r="U279" s="2210"/>
      <c r="V279" s="2210"/>
      <c r="W279" s="2210"/>
      <c r="X279" s="2210"/>
      <c r="Y279" s="2210"/>
      <c r="Z279" s="2210"/>
      <c r="AA279" s="2210"/>
      <c r="AB279" s="2210"/>
      <c r="AC279" s="2210"/>
      <c r="AD279" s="2210"/>
      <c r="AE279" s="2210"/>
      <c r="AF279" s="2210"/>
      <c r="AG279" s="2210"/>
      <c r="AH279" s="2210"/>
      <c r="AI279" s="2210"/>
      <c r="AJ279" s="2210"/>
      <c r="AK279" s="2211"/>
    </row>
    <row r="280" spans="1:37">
      <c r="A280" s="8"/>
      <c r="B280" s="5" t="s">
        <v>1939</v>
      </c>
      <c r="C280" s="5"/>
      <c r="D280" s="5"/>
      <c r="E280" s="5"/>
      <c r="F280" s="5"/>
      <c r="G280" s="5"/>
      <c r="H280" s="5"/>
      <c r="I280" s="5"/>
      <c r="J280" s="5"/>
      <c r="K280" s="5"/>
      <c r="L280" s="2212" t="e">
        <f>#REF!</f>
        <v>#REF!</v>
      </c>
      <c r="M280" s="2212"/>
      <c r="N280" s="2212"/>
      <c r="O280" s="2212"/>
      <c r="P280" s="2212"/>
      <c r="Q280" s="2212"/>
      <c r="R280" s="2212"/>
      <c r="S280" s="2212"/>
      <c r="T280" s="5"/>
      <c r="U280" s="5"/>
      <c r="V280" s="5"/>
      <c r="W280" s="5"/>
      <c r="X280" s="5"/>
      <c r="Y280" s="5"/>
      <c r="Z280" s="5"/>
      <c r="AA280" s="5"/>
      <c r="AB280" s="5"/>
      <c r="AC280" s="5"/>
      <c r="AD280" s="5"/>
      <c r="AE280" s="5"/>
      <c r="AF280" s="5"/>
      <c r="AG280" s="5"/>
      <c r="AH280" s="5"/>
      <c r="AI280" s="5"/>
      <c r="AJ280" s="5"/>
      <c r="AK280" s="9"/>
    </row>
    <row r="281" spans="1:37">
      <c r="A281" s="8"/>
      <c r="B281" s="5" t="s">
        <v>1940</v>
      </c>
      <c r="C281" s="5"/>
      <c r="D281" s="5"/>
      <c r="E281" s="5"/>
      <c r="F281" s="5"/>
      <c r="G281" s="5"/>
      <c r="H281" s="5"/>
      <c r="I281" s="5"/>
      <c r="J281" s="5"/>
      <c r="K281" s="5"/>
      <c r="L281" s="2111" t="e">
        <f>#REF!</f>
        <v>#REF!</v>
      </c>
      <c r="M281" s="2111"/>
      <c r="N281" s="2111"/>
      <c r="O281" s="2111"/>
      <c r="P281" s="2111"/>
      <c r="Q281" s="2111"/>
      <c r="R281" s="2111"/>
      <c r="S281" s="2111"/>
      <c r="T281" s="2111"/>
      <c r="U281" s="2111"/>
      <c r="V281" s="2111"/>
      <c r="W281" s="2111"/>
      <c r="X281" s="2111"/>
      <c r="Y281" s="2111"/>
      <c r="Z281" s="2111"/>
      <c r="AA281" s="2111"/>
      <c r="AB281" s="2111"/>
      <c r="AC281" s="2111"/>
      <c r="AD281" s="2111"/>
      <c r="AE281" s="2111"/>
      <c r="AF281" s="2111"/>
      <c r="AG281" s="2111"/>
      <c r="AH281" s="2111"/>
      <c r="AI281" s="2111"/>
      <c r="AJ281" s="2111"/>
      <c r="AK281" s="2213"/>
    </row>
    <row r="282" spans="1:37">
      <c r="A282" s="8"/>
      <c r="B282" s="5" t="s">
        <v>1941</v>
      </c>
      <c r="C282" s="5"/>
      <c r="D282" s="5"/>
      <c r="E282" s="5"/>
      <c r="F282" s="5"/>
      <c r="G282" s="5"/>
      <c r="H282" s="5"/>
      <c r="I282" s="5"/>
      <c r="J282" s="5"/>
      <c r="K282" s="5"/>
      <c r="L282" s="2212" t="e">
        <f>#REF!</f>
        <v>#REF!</v>
      </c>
      <c r="M282" s="2212"/>
      <c r="N282" s="2212"/>
      <c r="O282" s="2212"/>
      <c r="P282" s="2212"/>
      <c r="Q282" s="2212"/>
      <c r="R282" s="2212"/>
      <c r="S282" s="2212"/>
      <c r="T282" s="2212"/>
      <c r="U282" s="2212"/>
      <c r="V282" s="2212"/>
      <c r="W282" s="2212"/>
      <c r="X282" s="2212"/>
      <c r="Y282" s="2212"/>
      <c r="Z282" s="5"/>
      <c r="AA282" s="5"/>
      <c r="AB282" s="5"/>
      <c r="AC282" s="5"/>
      <c r="AD282" s="5"/>
      <c r="AE282" s="5"/>
      <c r="AF282" s="5"/>
      <c r="AG282" s="5"/>
      <c r="AH282" s="5"/>
      <c r="AI282" s="5"/>
      <c r="AJ282" s="5"/>
      <c r="AK282" s="9"/>
    </row>
    <row r="283" spans="1:37">
      <c r="A283" s="8"/>
      <c r="B283" s="5" t="s">
        <v>1944</v>
      </c>
      <c r="C283" s="5"/>
      <c r="D283" s="5"/>
      <c r="E283" s="5"/>
      <c r="F283" s="5"/>
      <c r="G283" s="5"/>
      <c r="H283" s="5"/>
      <c r="I283" s="5"/>
      <c r="J283" s="5"/>
      <c r="K283" s="5"/>
      <c r="L283" s="2210"/>
      <c r="M283" s="2210"/>
      <c r="N283" s="2210"/>
      <c r="O283" s="2210"/>
      <c r="P283" s="2210"/>
      <c r="Q283" s="2210"/>
      <c r="R283" s="2210"/>
      <c r="S283" s="2210"/>
      <c r="T283" s="2210"/>
      <c r="U283" s="2210"/>
      <c r="V283" s="2210"/>
      <c r="W283" s="2210"/>
      <c r="X283" s="2210"/>
      <c r="Y283" s="2210"/>
      <c r="Z283" s="2210"/>
      <c r="AA283" s="2210"/>
      <c r="AB283" s="2210"/>
      <c r="AC283" s="2210"/>
      <c r="AD283" s="2210"/>
      <c r="AE283" s="2210"/>
      <c r="AF283" s="2210"/>
      <c r="AG283" s="2210"/>
      <c r="AH283" s="2210"/>
      <c r="AI283" s="2210"/>
      <c r="AJ283" s="2210"/>
      <c r="AK283" s="2211"/>
    </row>
    <row r="284" spans="1:37">
      <c r="A284" s="8"/>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9"/>
    </row>
    <row r="285" spans="1:37">
      <c r="A285" s="8" t="s">
        <v>1945</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9"/>
    </row>
    <row r="286" spans="1:37">
      <c r="A286" s="8"/>
      <c r="B286" s="5" t="s">
        <v>1933</v>
      </c>
      <c r="C286" s="5"/>
      <c r="D286" s="5"/>
      <c r="E286" s="5"/>
      <c r="F286" s="5"/>
      <c r="G286" s="5"/>
      <c r="H286" s="5"/>
      <c r="I286" s="5"/>
      <c r="J286" s="5"/>
      <c r="K286" s="5"/>
      <c r="L286" s="5" t="s">
        <v>148</v>
      </c>
      <c r="M286" s="2216"/>
      <c r="N286" s="2216"/>
      <c r="O286" s="5" t="s">
        <v>1934</v>
      </c>
      <c r="P286" s="5"/>
      <c r="Q286" s="5"/>
      <c r="R286" s="5"/>
      <c r="S286" s="112" t="s">
        <v>148</v>
      </c>
      <c r="T286" s="2217"/>
      <c r="U286" s="2217"/>
      <c r="V286" s="2217"/>
      <c r="W286" s="2217"/>
      <c r="X286" s="2217"/>
      <c r="Y286" s="5" t="s">
        <v>238</v>
      </c>
      <c r="Z286" s="5"/>
      <c r="AA286" s="5" t="s">
        <v>1935</v>
      </c>
      <c r="AB286" s="5"/>
      <c r="AC286" s="5"/>
      <c r="AD286" s="5" t="s">
        <v>148</v>
      </c>
      <c r="AE286" s="2216"/>
      <c r="AF286" s="2216"/>
      <c r="AG286" s="2216"/>
      <c r="AH286" s="2216"/>
      <c r="AI286" s="2216"/>
      <c r="AJ286" s="5" t="s">
        <v>238</v>
      </c>
      <c r="AK286" s="9" t="s">
        <v>38</v>
      </c>
    </row>
    <row r="287" spans="1:37">
      <c r="A287" s="8"/>
      <c r="B287" s="5" t="s">
        <v>1928</v>
      </c>
      <c r="C287" s="5"/>
      <c r="D287" s="5"/>
      <c r="E287" s="5"/>
      <c r="F287" s="5"/>
      <c r="G287" s="5"/>
      <c r="H287" s="5"/>
      <c r="I287" s="5"/>
      <c r="J287" s="5"/>
      <c r="K287" s="5"/>
      <c r="L287" s="2210"/>
      <c r="M287" s="2210"/>
      <c r="N287" s="2210"/>
      <c r="O287" s="2210"/>
      <c r="P287" s="2210"/>
      <c r="Q287" s="2210"/>
      <c r="R287" s="2210"/>
      <c r="S287" s="2210"/>
      <c r="T287" s="2210"/>
      <c r="U287" s="2210"/>
      <c r="V287" s="2210"/>
      <c r="W287" s="2210"/>
      <c r="X287" s="2210"/>
      <c r="Y287" s="2210"/>
      <c r="Z287" s="2210"/>
      <c r="AA287" s="2210"/>
      <c r="AB287" s="2210"/>
      <c r="AC287" s="2210"/>
      <c r="AD287" s="2210"/>
      <c r="AE287" s="2210"/>
      <c r="AF287" s="2210"/>
      <c r="AG287" s="2210"/>
      <c r="AH287" s="2210"/>
      <c r="AI287" s="2210"/>
      <c r="AJ287" s="2210"/>
      <c r="AK287" s="2211"/>
    </row>
    <row r="288" spans="1:37">
      <c r="A288" s="8"/>
      <c r="B288" s="5" t="s">
        <v>1936</v>
      </c>
      <c r="C288" s="5"/>
      <c r="D288" s="5"/>
      <c r="E288" s="5"/>
      <c r="F288" s="5"/>
      <c r="G288" s="5"/>
      <c r="H288" s="5"/>
      <c r="I288" s="5"/>
      <c r="J288" s="5"/>
      <c r="K288" s="5"/>
      <c r="L288" s="5" t="s">
        <v>148</v>
      </c>
      <c r="M288" s="2216"/>
      <c r="N288" s="2216"/>
      <c r="O288" s="5" t="s">
        <v>1937</v>
      </c>
      <c r="P288" s="5"/>
      <c r="Q288" s="5"/>
      <c r="R288" s="5"/>
      <c r="S288" s="5"/>
      <c r="T288" s="5" t="s">
        <v>764</v>
      </c>
      <c r="U288" s="2222"/>
      <c r="V288" s="2222"/>
      <c r="W288" s="2222"/>
      <c r="X288" s="2222"/>
      <c r="Y288" s="5" t="s">
        <v>238</v>
      </c>
      <c r="Z288" s="5" t="s">
        <v>1938</v>
      </c>
      <c r="AA288" s="5"/>
      <c r="AB288" s="5"/>
      <c r="AC288" s="5"/>
      <c r="AD288" s="5" t="s">
        <v>148</v>
      </c>
      <c r="AE288" s="2216"/>
      <c r="AF288" s="2216"/>
      <c r="AG288" s="2216"/>
      <c r="AH288" s="2216"/>
      <c r="AI288" s="2216"/>
      <c r="AJ288" s="5" t="s">
        <v>238</v>
      </c>
      <c r="AK288" s="9" t="s">
        <v>38</v>
      </c>
    </row>
    <row r="289" spans="1:37">
      <c r="A289" s="8"/>
      <c r="B289" s="5"/>
      <c r="C289" s="5"/>
      <c r="D289" s="5"/>
      <c r="E289" s="5"/>
      <c r="F289" s="5"/>
      <c r="G289" s="5"/>
      <c r="H289" s="5"/>
      <c r="I289" s="5"/>
      <c r="J289" s="5"/>
      <c r="K289" s="5"/>
      <c r="L289" s="2220"/>
      <c r="M289" s="2220"/>
      <c r="N289" s="2220"/>
      <c r="O289" s="2220"/>
      <c r="P289" s="2220"/>
      <c r="Q289" s="2220"/>
      <c r="R289" s="2220"/>
      <c r="S289" s="2220"/>
      <c r="T289" s="2220"/>
      <c r="U289" s="2220"/>
      <c r="V289" s="2220"/>
      <c r="W289" s="2220"/>
      <c r="X289" s="2220"/>
      <c r="Y289" s="2220"/>
      <c r="Z289" s="2220"/>
      <c r="AA289" s="2220"/>
      <c r="AB289" s="2220"/>
      <c r="AC289" s="2220"/>
      <c r="AD289" s="2220"/>
      <c r="AE289" s="2220"/>
      <c r="AF289" s="2220"/>
      <c r="AG289" s="2220"/>
      <c r="AH289" s="2220"/>
      <c r="AI289" s="2220"/>
      <c r="AJ289" s="2220"/>
      <c r="AK289" s="2221"/>
    </row>
    <row r="290" spans="1:37">
      <c r="A290" s="8"/>
      <c r="B290" s="5" t="s">
        <v>1939</v>
      </c>
      <c r="C290" s="5"/>
      <c r="D290" s="5"/>
      <c r="E290" s="5"/>
      <c r="F290" s="5"/>
      <c r="G290" s="5"/>
      <c r="H290" s="5"/>
      <c r="I290" s="5"/>
      <c r="J290" s="5"/>
      <c r="K290" s="5"/>
      <c r="L290" s="2216"/>
      <c r="M290" s="2216"/>
      <c r="N290" s="2216"/>
      <c r="O290" s="2216"/>
      <c r="P290" s="2216"/>
      <c r="Q290" s="2216"/>
      <c r="R290" s="2216"/>
      <c r="S290" s="2216"/>
      <c r="T290" s="5"/>
      <c r="U290" s="5"/>
      <c r="V290" s="5"/>
      <c r="W290" s="5"/>
      <c r="X290" s="5"/>
      <c r="Y290" s="5"/>
      <c r="Z290" s="5"/>
      <c r="AA290" s="5"/>
      <c r="AB290" s="5"/>
      <c r="AC290" s="5"/>
      <c r="AD290" s="5"/>
      <c r="AE290" s="5"/>
      <c r="AF290" s="5"/>
      <c r="AG290" s="5"/>
      <c r="AH290" s="5"/>
      <c r="AI290" s="5"/>
      <c r="AJ290" s="5"/>
      <c r="AK290" s="9"/>
    </row>
    <row r="291" spans="1:37">
      <c r="A291" s="8"/>
      <c r="B291" s="5" t="s">
        <v>1940</v>
      </c>
      <c r="C291" s="5"/>
      <c r="D291" s="5"/>
      <c r="E291" s="5"/>
      <c r="F291" s="5"/>
      <c r="G291" s="5"/>
      <c r="H291" s="5"/>
      <c r="I291" s="5"/>
      <c r="J291" s="5"/>
      <c r="K291" s="5"/>
      <c r="L291" s="2218"/>
      <c r="M291" s="2218"/>
      <c r="N291" s="2218"/>
      <c r="O291" s="2218"/>
      <c r="P291" s="2218"/>
      <c r="Q291" s="2218"/>
      <c r="R291" s="2218"/>
      <c r="S291" s="2218"/>
      <c r="T291" s="2218"/>
      <c r="U291" s="2218"/>
      <c r="V291" s="2218"/>
      <c r="W291" s="2218"/>
      <c r="X291" s="2218"/>
      <c r="Y291" s="2218"/>
      <c r="Z291" s="2218"/>
      <c r="AA291" s="2218"/>
      <c r="AB291" s="2218"/>
      <c r="AC291" s="2218"/>
      <c r="AD291" s="2218"/>
      <c r="AE291" s="2218"/>
      <c r="AF291" s="2218"/>
      <c r="AG291" s="2218"/>
      <c r="AH291" s="2218"/>
      <c r="AI291" s="2218"/>
      <c r="AJ291" s="2218"/>
      <c r="AK291" s="2219"/>
    </row>
    <row r="292" spans="1:37">
      <c r="A292" s="8"/>
      <c r="B292" s="5" t="s">
        <v>1941</v>
      </c>
      <c r="C292" s="5"/>
      <c r="D292" s="5"/>
      <c r="E292" s="5"/>
      <c r="F292" s="5"/>
      <c r="G292" s="5"/>
      <c r="H292" s="5"/>
      <c r="I292" s="5"/>
      <c r="J292" s="5"/>
      <c r="K292" s="5"/>
      <c r="L292" s="2216"/>
      <c r="M292" s="2216"/>
      <c r="N292" s="2216"/>
      <c r="O292" s="2216"/>
      <c r="P292" s="2216"/>
      <c r="Q292" s="2216"/>
      <c r="R292" s="2216"/>
      <c r="S292" s="2216"/>
      <c r="T292" s="2216"/>
      <c r="U292" s="2216"/>
      <c r="V292" s="2216"/>
      <c r="W292" s="2216"/>
      <c r="X292" s="2216"/>
      <c r="Y292" s="2216"/>
      <c r="Z292" s="5"/>
      <c r="AA292" s="5"/>
      <c r="AB292" s="5"/>
      <c r="AC292" s="5"/>
      <c r="AD292" s="5"/>
      <c r="AE292" s="5"/>
      <c r="AF292" s="5"/>
      <c r="AG292" s="5"/>
      <c r="AH292" s="5"/>
      <c r="AI292" s="5"/>
      <c r="AJ292" s="5"/>
      <c r="AK292" s="9"/>
    </row>
    <row r="293" spans="1:37">
      <c r="A293" s="8"/>
      <c r="B293" s="5" t="s">
        <v>1944</v>
      </c>
      <c r="C293" s="5"/>
      <c r="D293" s="5"/>
      <c r="E293" s="5"/>
      <c r="F293" s="5"/>
      <c r="G293" s="5"/>
      <c r="H293" s="5"/>
      <c r="I293" s="5"/>
      <c r="J293" s="5"/>
      <c r="K293" s="5"/>
      <c r="L293" s="2220"/>
      <c r="M293" s="2220"/>
      <c r="N293" s="2220"/>
      <c r="O293" s="2220"/>
      <c r="P293" s="2220"/>
      <c r="Q293" s="2220"/>
      <c r="R293" s="2220"/>
      <c r="S293" s="2220"/>
      <c r="T293" s="2220"/>
      <c r="U293" s="2220"/>
      <c r="V293" s="2220"/>
      <c r="W293" s="2220"/>
      <c r="X293" s="2220"/>
      <c r="Y293" s="2220"/>
      <c r="Z293" s="2220"/>
      <c r="AA293" s="2220"/>
      <c r="AB293" s="2220"/>
      <c r="AC293" s="2220"/>
      <c r="AD293" s="2220"/>
      <c r="AE293" s="2220"/>
      <c r="AF293" s="2220"/>
      <c r="AG293" s="2220"/>
      <c r="AH293" s="2220"/>
      <c r="AI293" s="2220"/>
      <c r="AJ293" s="2220"/>
      <c r="AK293" s="2221"/>
    </row>
    <row r="294" spans="1:37">
      <c r="A294" s="8"/>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9"/>
    </row>
    <row r="295" spans="1:37">
      <c r="A295" s="8"/>
      <c r="B295" s="5" t="s">
        <v>1933</v>
      </c>
      <c r="C295" s="5"/>
      <c r="D295" s="5"/>
      <c r="E295" s="5"/>
      <c r="F295" s="5"/>
      <c r="G295" s="5"/>
      <c r="H295" s="5"/>
      <c r="I295" s="5"/>
      <c r="J295" s="5"/>
      <c r="K295" s="5"/>
      <c r="L295" s="5" t="s">
        <v>148</v>
      </c>
      <c r="M295" s="2216"/>
      <c r="N295" s="2216"/>
      <c r="O295" s="5" t="s">
        <v>1934</v>
      </c>
      <c r="P295" s="5"/>
      <c r="Q295" s="5"/>
      <c r="R295" s="5"/>
      <c r="S295" s="112" t="s">
        <v>148</v>
      </c>
      <c r="T295" s="2217"/>
      <c r="U295" s="2217"/>
      <c r="V295" s="2217"/>
      <c r="W295" s="2217"/>
      <c r="X295" s="2217"/>
      <c r="Y295" s="5" t="s">
        <v>238</v>
      </c>
      <c r="Z295" s="5"/>
      <c r="AA295" s="5" t="s">
        <v>1935</v>
      </c>
      <c r="AB295" s="5"/>
      <c r="AC295" s="5"/>
      <c r="AD295" s="5" t="s">
        <v>148</v>
      </c>
      <c r="AE295" s="2216"/>
      <c r="AF295" s="2216"/>
      <c r="AG295" s="2216"/>
      <c r="AH295" s="2216"/>
      <c r="AI295" s="2216"/>
      <c r="AJ295" s="5" t="s">
        <v>238</v>
      </c>
      <c r="AK295" s="9" t="s">
        <v>38</v>
      </c>
    </row>
    <row r="296" spans="1:37">
      <c r="A296" s="8"/>
      <c r="B296" s="5" t="s">
        <v>1928</v>
      </c>
      <c r="C296" s="5"/>
      <c r="D296" s="5"/>
      <c r="E296" s="5"/>
      <c r="F296" s="5"/>
      <c r="G296" s="5"/>
      <c r="H296" s="5"/>
      <c r="I296" s="5"/>
      <c r="J296" s="5"/>
      <c r="K296" s="5"/>
      <c r="L296" s="2210"/>
      <c r="M296" s="2210"/>
      <c r="N296" s="2210"/>
      <c r="O296" s="2210"/>
      <c r="P296" s="2210"/>
      <c r="Q296" s="2210"/>
      <c r="R296" s="2210"/>
      <c r="S296" s="2210"/>
      <c r="T296" s="2210"/>
      <c r="U296" s="2210"/>
      <c r="V296" s="2210"/>
      <c r="W296" s="2210"/>
      <c r="X296" s="2210"/>
      <c r="Y296" s="2210"/>
      <c r="Z296" s="2210"/>
      <c r="AA296" s="2210"/>
      <c r="AB296" s="2210"/>
      <c r="AC296" s="2210"/>
      <c r="AD296" s="2210"/>
      <c r="AE296" s="2210"/>
      <c r="AF296" s="2210"/>
      <c r="AG296" s="2210"/>
      <c r="AH296" s="2210"/>
      <c r="AI296" s="2210"/>
      <c r="AJ296" s="2210"/>
      <c r="AK296" s="2211"/>
    </row>
    <row r="297" spans="1:37">
      <c r="A297" s="8"/>
      <c r="B297" s="5" t="s">
        <v>1936</v>
      </c>
      <c r="C297" s="5"/>
      <c r="D297" s="5"/>
      <c r="E297" s="5"/>
      <c r="F297" s="5"/>
      <c r="G297" s="5"/>
      <c r="H297" s="5"/>
      <c r="I297" s="5"/>
      <c r="J297" s="5"/>
      <c r="K297" s="5"/>
      <c r="L297" s="5" t="s">
        <v>148</v>
      </c>
      <c r="M297" s="2216"/>
      <c r="N297" s="2216"/>
      <c r="O297" s="5" t="s">
        <v>1937</v>
      </c>
      <c r="P297" s="5"/>
      <c r="Q297" s="5"/>
      <c r="R297" s="5"/>
      <c r="S297" s="5"/>
      <c r="T297" s="5" t="s">
        <v>764</v>
      </c>
      <c r="U297" s="2222"/>
      <c r="V297" s="2222"/>
      <c r="W297" s="2222"/>
      <c r="X297" s="2222"/>
      <c r="Y297" s="5" t="s">
        <v>238</v>
      </c>
      <c r="Z297" s="5" t="s">
        <v>1938</v>
      </c>
      <c r="AA297" s="5"/>
      <c r="AB297" s="5"/>
      <c r="AC297" s="5"/>
      <c r="AD297" s="5" t="s">
        <v>148</v>
      </c>
      <c r="AE297" s="2216"/>
      <c r="AF297" s="2216"/>
      <c r="AG297" s="2216"/>
      <c r="AH297" s="2216"/>
      <c r="AI297" s="2216"/>
      <c r="AJ297" s="5" t="s">
        <v>238</v>
      </c>
      <c r="AK297" s="9" t="s">
        <v>38</v>
      </c>
    </row>
    <row r="298" spans="1:37">
      <c r="A298" s="8"/>
      <c r="B298" s="5"/>
      <c r="C298" s="5"/>
      <c r="D298" s="5"/>
      <c r="E298" s="5"/>
      <c r="F298" s="5"/>
      <c r="G298" s="5"/>
      <c r="H298" s="5"/>
      <c r="I298" s="5"/>
      <c r="J298" s="5"/>
      <c r="K298" s="5"/>
      <c r="L298" s="2220"/>
      <c r="M298" s="2220"/>
      <c r="N298" s="2220"/>
      <c r="O298" s="2220"/>
      <c r="P298" s="2220"/>
      <c r="Q298" s="2220"/>
      <c r="R298" s="2220"/>
      <c r="S298" s="2220"/>
      <c r="T298" s="2220"/>
      <c r="U298" s="2220"/>
      <c r="V298" s="2220"/>
      <c r="W298" s="2220"/>
      <c r="X298" s="2220"/>
      <c r="Y298" s="2220"/>
      <c r="Z298" s="2220"/>
      <c r="AA298" s="2220"/>
      <c r="AB298" s="2220"/>
      <c r="AC298" s="2220"/>
      <c r="AD298" s="2220"/>
      <c r="AE298" s="2220"/>
      <c r="AF298" s="2220"/>
      <c r="AG298" s="2220"/>
      <c r="AH298" s="2220"/>
      <c r="AI298" s="2220"/>
      <c r="AJ298" s="2220"/>
      <c r="AK298" s="2221"/>
    </row>
    <row r="299" spans="1:37">
      <c r="A299" s="8"/>
      <c r="B299" s="5" t="s">
        <v>1939</v>
      </c>
      <c r="C299" s="5"/>
      <c r="D299" s="5"/>
      <c r="E299" s="5"/>
      <c r="F299" s="5"/>
      <c r="G299" s="5"/>
      <c r="H299" s="5"/>
      <c r="I299" s="5"/>
      <c r="J299" s="5"/>
      <c r="K299" s="5"/>
      <c r="L299" s="2216"/>
      <c r="M299" s="2216"/>
      <c r="N299" s="2216"/>
      <c r="O299" s="2216"/>
      <c r="P299" s="2216"/>
      <c r="Q299" s="2216"/>
      <c r="R299" s="2216"/>
      <c r="S299" s="2216"/>
      <c r="T299" s="5"/>
      <c r="U299" s="5"/>
      <c r="V299" s="5"/>
      <c r="W299" s="5"/>
      <c r="X299" s="5"/>
      <c r="Y299" s="5"/>
      <c r="Z299" s="5"/>
      <c r="AA299" s="5"/>
      <c r="AB299" s="5"/>
      <c r="AC299" s="5"/>
      <c r="AD299" s="5"/>
      <c r="AE299" s="5"/>
      <c r="AF299" s="5"/>
      <c r="AG299" s="5"/>
      <c r="AH299" s="5"/>
      <c r="AI299" s="5"/>
      <c r="AJ299" s="5"/>
      <c r="AK299" s="9"/>
    </row>
    <row r="300" spans="1:37">
      <c r="A300" s="8"/>
      <c r="B300" s="5" t="s">
        <v>1940</v>
      </c>
      <c r="C300" s="5"/>
      <c r="D300" s="5"/>
      <c r="E300" s="5"/>
      <c r="F300" s="5"/>
      <c r="G300" s="5"/>
      <c r="H300" s="5"/>
      <c r="I300" s="5"/>
      <c r="J300" s="5"/>
      <c r="K300" s="5"/>
      <c r="L300" s="2218"/>
      <c r="M300" s="2218"/>
      <c r="N300" s="2218"/>
      <c r="O300" s="2218"/>
      <c r="P300" s="2218"/>
      <c r="Q300" s="2218"/>
      <c r="R300" s="2218"/>
      <c r="S300" s="2218"/>
      <c r="T300" s="2218"/>
      <c r="U300" s="2218"/>
      <c r="V300" s="2218"/>
      <c r="W300" s="2218"/>
      <c r="X300" s="2218"/>
      <c r="Y300" s="2218"/>
      <c r="Z300" s="2218"/>
      <c r="AA300" s="2218"/>
      <c r="AB300" s="2218"/>
      <c r="AC300" s="2218"/>
      <c r="AD300" s="2218"/>
      <c r="AE300" s="2218"/>
      <c r="AF300" s="2218"/>
      <c r="AG300" s="2218"/>
      <c r="AH300" s="2218"/>
      <c r="AI300" s="2218"/>
      <c r="AJ300" s="2218"/>
      <c r="AK300" s="2219"/>
    </row>
    <row r="301" spans="1:37">
      <c r="A301" s="8"/>
      <c r="B301" s="5" t="s">
        <v>1941</v>
      </c>
      <c r="C301" s="5"/>
      <c r="D301" s="5"/>
      <c r="E301" s="5"/>
      <c r="F301" s="5"/>
      <c r="G301" s="5"/>
      <c r="H301" s="5"/>
      <c r="I301" s="5"/>
      <c r="J301" s="5"/>
      <c r="K301" s="5"/>
      <c r="L301" s="2216"/>
      <c r="M301" s="2216"/>
      <c r="N301" s="2216"/>
      <c r="O301" s="2216"/>
      <c r="P301" s="2216"/>
      <c r="Q301" s="2216"/>
      <c r="R301" s="2216"/>
      <c r="S301" s="2216"/>
      <c r="T301" s="2216"/>
      <c r="U301" s="2216"/>
      <c r="V301" s="2216"/>
      <c r="W301" s="2216"/>
      <c r="X301" s="2216"/>
      <c r="Y301" s="2216"/>
      <c r="Z301" s="5"/>
      <c r="AA301" s="5"/>
      <c r="AB301" s="5"/>
      <c r="AC301" s="5"/>
      <c r="AD301" s="5"/>
      <c r="AE301" s="5"/>
      <c r="AF301" s="5"/>
      <c r="AG301" s="5"/>
      <c r="AH301" s="5"/>
      <c r="AI301" s="5"/>
      <c r="AJ301" s="5"/>
      <c r="AK301" s="9"/>
    </row>
    <row r="302" spans="1:37">
      <c r="A302" s="8"/>
      <c r="B302" s="5" t="s">
        <v>1944</v>
      </c>
      <c r="C302" s="5"/>
      <c r="D302" s="5"/>
      <c r="E302" s="5"/>
      <c r="F302" s="5"/>
      <c r="G302" s="5"/>
      <c r="H302" s="5"/>
      <c r="I302" s="5"/>
      <c r="J302" s="5"/>
      <c r="K302" s="5"/>
      <c r="L302" s="2220"/>
      <c r="M302" s="2220"/>
      <c r="N302" s="2220"/>
      <c r="O302" s="2220"/>
      <c r="P302" s="2220"/>
      <c r="Q302" s="2220"/>
      <c r="R302" s="2220"/>
      <c r="S302" s="2220"/>
      <c r="T302" s="2220"/>
      <c r="U302" s="2220"/>
      <c r="V302" s="2220"/>
      <c r="W302" s="2220"/>
      <c r="X302" s="2220"/>
      <c r="Y302" s="2220"/>
      <c r="Z302" s="2220"/>
      <c r="AA302" s="2220"/>
      <c r="AB302" s="2220"/>
      <c r="AC302" s="2220"/>
      <c r="AD302" s="2220"/>
      <c r="AE302" s="2220"/>
      <c r="AF302" s="2220"/>
      <c r="AG302" s="2220"/>
      <c r="AH302" s="2220"/>
      <c r="AI302" s="2220"/>
      <c r="AJ302" s="2220"/>
      <c r="AK302" s="2221"/>
    </row>
    <row r="303" spans="1:37">
      <c r="A303" s="1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2"/>
    </row>
    <row r="304" spans="1:37">
      <c r="A304" s="14" t="s">
        <v>1951</v>
      </c>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15"/>
    </row>
    <row r="305" spans="1:86" ht="20.100000000000001" customHeight="1">
      <c r="A305" s="8"/>
      <c r="B305" s="5"/>
      <c r="C305" s="5"/>
      <c r="D305" s="5"/>
      <c r="E305" s="5" t="s">
        <v>2</v>
      </c>
      <c r="F305" s="5"/>
      <c r="G305" s="5"/>
      <c r="H305" s="5"/>
      <c r="I305" s="5"/>
      <c r="J305" s="5"/>
      <c r="K305" s="5"/>
      <c r="L305" s="5" t="s">
        <v>148</v>
      </c>
      <c r="M305" s="2217"/>
      <c r="N305" s="2217"/>
      <c r="O305" s="2217"/>
      <c r="P305" s="2217"/>
      <c r="Q305" s="2217"/>
      <c r="R305" s="2217"/>
      <c r="S305" s="2217"/>
      <c r="T305" s="5" t="s">
        <v>238</v>
      </c>
      <c r="U305" s="5"/>
      <c r="V305" s="5"/>
      <c r="W305" s="5"/>
      <c r="X305" s="5"/>
      <c r="Y305" s="5"/>
      <c r="Z305" s="5"/>
      <c r="AA305" s="5"/>
      <c r="AB305" s="5"/>
      <c r="AC305" s="5"/>
      <c r="AD305" s="5"/>
      <c r="AE305" s="5"/>
      <c r="AF305" s="5"/>
      <c r="AG305" s="5"/>
      <c r="AH305" s="5"/>
      <c r="AI305" s="5"/>
      <c r="AJ305" s="5"/>
      <c r="AK305" s="9"/>
      <c r="AN305" s="5" t="b">
        <v>1</v>
      </c>
      <c r="AO305" s="5" t="s">
        <v>2</v>
      </c>
      <c r="AQ305" s="107">
        <f>IF(AN305=TRUE,1,0)</f>
        <v>1</v>
      </c>
    </row>
    <row r="306" spans="1:86" ht="20.100000000000001" customHeight="1">
      <c r="A306" s="8"/>
      <c r="B306" s="5"/>
      <c r="C306" s="5"/>
      <c r="D306" s="5"/>
      <c r="E306" s="5" t="s">
        <v>2057</v>
      </c>
      <c r="F306" s="5"/>
      <c r="G306" s="5"/>
      <c r="H306" s="5"/>
      <c r="I306" s="5"/>
      <c r="J306" s="5"/>
      <c r="K306" s="5"/>
      <c r="L306" s="5" t="s">
        <v>148</v>
      </c>
      <c r="M306" s="2217"/>
      <c r="N306" s="2217"/>
      <c r="O306" s="2217"/>
      <c r="P306" s="2217"/>
      <c r="Q306" s="2217"/>
      <c r="R306" s="2217"/>
      <c r="S306" s="2217"/>
      <c r="T306" s="5" t="s">
        <v>238</v>
      </c>
      <c r="U306" s="5"/>
      <c r="V306" s="5"/>
      <c r="W306" s="5"/>
      <c r="X306" s="5"/>
      <c r="Y306" s="5"/>
      <c r="Z306" s="5"/>
      <c r="AA306" s="5"/>
      <c r="AB306" s="5"/>
      <c r="AC306" s="5"/>
      <c r="AD306" s="5"/>
      <c r="AE306" s="5"/>
      <c r="AF306" s="5"/>
      <c r="AG306" s="5"/>
      <c r="AH306" s="5"/>
      <c r="AI306" s="5"/>
      <c r="AJ306" s="5"/>
      <c r="AK306" s="9"/>
      <c r="AN306" s="5" t="b">
        <v>1</v>
      </c>
      <c r="AO306" s="5" t="s">
        <v>1952</v>
      </c>
      <c r="AQ306" s="107">
        <f>IF(AN306=TRUE,1,0)</f>
        <v>1</v>
      </c>
    </row>
    <row r="307" spans="1:86">
      <c r="A307" s="1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2"/>
    </row>
    <row r="308" spans="1:86">
      <c r="A308" s="14" t="s">
        <v>1953</v>
      </c>
      <c r="B308" s="6"/>
      <c r="C308" s="6"/>
      <c r="D308" s="6"/>
      <c r="E308" s="6"/>
      <c r="F308" s="6"/>
      <c r="G308" s="6"/>
      <c r="H308" s="6"/>
      <c r="I308" s="6"/>
      <c r="J308" s="6"/>
      <c r="K308" s="6"/>
      <c r="L308" s="2223"/>
      <c r="M308" s="2224"/>
      <c r="N308" s="2224"/>
      <c r="O308" s="2224"/>
      <c r="P308" s="2224"/>
      <c r="Q308" s="2224"/>
      <c r="R308" s="2224"/>
      <c r="S308" s="2224"/>
      <c r="T308" s="2224"/>
      <c r="U308" s="2224"/>
      <c r="V308" s="2224"/>
      <c r="W308" s="2224"/>
      <c r="X308" s="2224"/>
      <c r="Y308" s="2224"/>
      <c r="Z308" s="2224"/>
      <c r="AA308" s="2224"/>
      <c r="AB308" s="2224"/>
      <c r="AC308" s="2224"/>
      <c r="AD308" s="2224"/>
      <c r="AE308" s="2224"/>
      <c r="AF308" s="2224"/>
      <c r="AG308" s="2224"/>
      <c r="AH308" s="2224"/>
      <c r="AI308" s="2224"/>
      <c r="AJ308" s="2224"/>
      <c r="AK308" s="2225"/>
    </row>
    <row r="309" spans="1:86">
      <c r="A309" s="8"/>
      <c r="B309" s="5"/>
      <c r="C309" s="5"/>
      <c r="D309" s="5"/>
      <c r="E309" s="5"/>
      <c r="F309" s="5"/>
      <c r="G309" s="5"/>
      <c r="H309" s="5"/>
      <c r="I309" s="5"/>
      <c r="J309" s="5"/>
      <c r="K309" s="5"/>
      <c r="L309" s="2226"/>
      <c r="M309" s="2226"/>
      <c r="N309" s="2226"/>
      <c r="O309" s="2226"/>
      <c r="P309" s="2226"/>
      <c r="Q309" s="2226"/>
      <c r="R309" s="2226"/>
      <c r="S309" s="2226"/>
      <c r="T309" s="2226"/>
      <c r="U309" s="2226"/>
      <c r="V309" s="2226"/>
      <c r="W309" s="2226"/>
      <c r="X309" s="2226"/>
      <c r="Y309" s="2226"/>
      <c r="Z309" s="2226"/>
      <c r="AA309" s="2226"/>
      <c r="AB309" s="2226"/>
      <c r="AC309" s="2226"/>
      <c r="AD309" s="2226"/>
      <c r="AE309" s="2226"/>
      <c r="AF309" s="2226"/>
      <c r="AG309" s="2226"/>
      <c r="AH309" s="2226"/>
      <c r="AI309" s="2226"/>
      <c r="AJ309" s="2226"/>
      <c r="AK309" s="2227"/>
    </row>
    <row r="310" spans="1:86">
      <c r="A310" s="11"/>
      <c r="B310" s="13"/>
      <c r="C310" s="13"/>
      <c r="D310" s="13"/>
      <c r="E310" s="13"/>
      <c r="F310" s="13"/>
      <c r="G310" s="13"/>
      <c r="H310" s="13"/>
      <c r="I310" s="13"/>
      <c r="J310" s="13"/>
      <c r="K310" s="13"/>
      <c r="L310" s="2228"/>
      <c r="M310" s="2228"/>
      <c r="N310" s="2228"/>
      <c r="O310" s="2228"/>
      <c r="P310" s="2228"/>
      <c r="Q310" s="2228"/>
      <c r="R310" s="2228"/>
      <c r="S310" s="2228"/>
      <c r="T310" s="2228"/>
      <c r="U310" s="2228"/>
      <c r="V310" s="2228"/>
      <c r="W310" s="2228"/>
      <c r="X310" s="2228"/>
      <c r="Y310" s="2228"/>
      <c r="Z310" s="2228"/>
      <c r="AA310" s="2228"/>
      <c r="AB310" s="2228"/>
      <c r="AC310" s="2228"/>
      <c r="AD310" s="2228"/>
      <c r="AE310" s="2228"/>
      <c r="AF310" s="2228"/>
      <c r="AG310" s="2228"/>
      <c r="AH310" s="2228"/>
      <c r="AI310" s="2228"/>
      <c r="AJ310" s="2228"/>
      <c r="AK310" s="2229"/>
    </row>
    <row r="311" spans="1:86" s="90" customFormat="1" ht="20.100000000000001" customHeight="1">
      <c r="A311" s="2112" t="s">
        <v>165</v>
      </c>
      <c r="B311" s="2112"/>
      <c r="C311" s="2112"/>
      <c r="D311" s="2112"/>
      <c r="E311" s="2112"/>
      <c r="F311" s="2112"/>
      <c r="G311" s="2112"/>
      <c r="H311" s="2112"/>
      <c r="I311" s="2112"/>
      <c r="J311" s="2112"/>
      <c r="K311" s="2112"/>
      <c r="L311" s="2112"/>
      <c r="M311" s="2112"/>
      <c r="N311" s="2112"/>
      <c r="O311" s="2112"/>
      <c r="P311" s="2112"/>
      <c r="Q311" s="2112"/>
      <c r="R311" s="2112"/>
      <c r="S311" s="2112"/>
      <c r="T311" s="2112"/>
      <c r="U311" s="2112"/>
      <c r="V311" s="2112"/>
      <c r="W311" s="2112"/>
      <c r="X311" s="2112"/>
      <c r="Y311" s="2112"/>
      <c r="Z311" s="2112"/>
      <c r="AA311" s="2112"/>
      <c r="AB311" s="2112"/>
      <c r="AC311" s="2112"/>
      <c r="AD311" s="2112"/>
      <c r="AE311" s="2112"/>
      <c r="AF311" s="2112"/>
      <c r="AG311" s="2112"/>
      <c r="AH311" s="2112"/>
      <c r="AI311" s="2112"/>
      <c r="AJ311" s="2112"/>
      <c r="AK311" s="2112"/>
      <c r="AL311" s="89"/>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row>
    <row r="312" spans="1:86" ht="18" customHeight="1">
      <c r="A312" s="1" t="s">
        <v>137</v>
      </c>
    </row>
    <row r="313" spans="1:86" ht="18" customHeight="1">
      <c r="A313" s="65" t="s">
        <v>166</v>
      </c>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row>
    <row r="314" spans="1:86" ht="18" customHeight="1">
      <c r="A314" s="1" t="s">
        <v>139</v>
      </c>
      <c r="O314" s="2113" t="e">
        <f>PHONETIC(#REF!)</f>
        <v>#REF!</v>
      </c>
      <c r="P314" s="2113"/>
      <c r="Q314" s="2113"/>
      <c r="R314" s="2113"/>
      <c r="S314" s="2113"/>
      <c r="T314" s="2113"/>
      <c r="U314" s="2113"/>
      <c r="V314" s="2113"/>
      <c r="W314" s="2113"/>
      <c r="X314" s="2113"/>
      <c r="Y314" s="2113"/>
      <c r="Z314" s="2113"/>
      <c r="AA314" s="2113"/>
      <c r="AB314" s="2113"/>
      <c r="AC314" s="2113"/>
      <c r="AD314" s="2113"/>
      <c r="AE314" s="2113"/>
      <c r="AF314" s="2113"/>
      <c r="AG314" s="2113"/>
      <c r="AH314" s="2113"/>
      <c r="AI314" s="2113"/>
      <c r="AJ314" s="2113"/>
      <c r="AK314" s="2113"/>
    </row>
    <row r="315" spans="1:86" ht="18" customHeight="1">
      <c r="A315" s="1" t="s">
        <v>140</v>
      </c>
      <c r="O315" s="1165" t="e">
        <f>#REF!</f>
        <v>#REF!</v>
      </c>
      <c r="P315" s="1165"/>
      <c r="Q315" s="1165"/>
      <c r="R315" s="1165"/>
      <c r="S315" s="1165"/>
      <c r="T315" s="1165"/>
      <c r="U315" s="1165"/>
      <c r="V315" s="1165"/>
      <c r="W315" s="1165"/>
      <c r="X315" s="1165"/>
      <c r="Y315" s="1165"/>
      <c r="Z315" s="1165"/>
      <c r="AA315" s="1165"/>
      <c r="AB315" s="1165"/>
      <c r="AC315" s="1165"/>
      <c r="AD315" s="1165"/>
      <c r="AE315" s="1165"/>
      <c r="AF315" s="1165"/>
      <c r="AG315" s="1165"/>
      <c r="AH315" s="1165"/>
      <c r="AI315" s="1165"/>
      <c r="AJ315" s="1165"/>
      <c r="AK315" s="1165"/>
    </row>
    <row r="316" spans="1:86" ht="18" customHeight="1">
      <c r="A316" s="1" t="s">
        <v>141</v>
      </c>
      <c r="O316" s="1165" t="e">
        <f>#REF!</f>
        <v>#REF!</v>
      </c>
      <c r="P316" s="1165"/>
      <c r="Q316" s="1165"/>
      <c r="R316" s="1165"/>
      <c r="S316" s="1165"/>
      <c r="T316" s="1165"/>
      <c r="U316" s="1165"/>
      <c r="V316" s="1165"/>
    </row>
    <row r="317" spans="1:86" ht="18" customHeight="1">
      <c r="A317" s="1" t="s">
        <v>142</v>
      </c>
      <c r="O317" s="1166" t="e">
        <f>#REF!</f>
        <v>#REF!</v>
      </c>
      <c r="P317" s="1166"/>
      <c r="Q317" s="1166"/>
      <c r="R317" s="1166"/>
      <c r="S317" s="1166"/>
      <c r="T317" s="1166"/>
      <c r="U317" s="1166"/>
      <c r="V317" s="1166"/>
      <c r="W317" s="1166"/>
      <c r="X317" s="1166"/>
      <c r="Y317" s="1166"/>
      <c r="Z317" s="1166"/>
      <c r="AA317" s="1166"/>
      <c r="AB317" s="1166"/>
      <c r="AC317" s="1166"/>
      <c r="AD317" s="1166"/>
      <c r="AE317" s="1166"/>
      <c r="AF317" s="1166"/>
      <c r="AG317" s="1166"/>
      <c r="AH317" s="1166"/>
      <c r="AI317" s="1166"/>
      <c r="AJ317" s="1166"/>
      <c r="AK317" s="1166"/>
    </row>
    <row r="318" spans="1:86" ht="18" customHeight="1">
      <c r="A318" s="3" t="s">
        <v>143</v>
      </c>
      <c r="B318" s="3"/>
      <c r="C318" s="3"/>
      <c r="D318" s="3"/>
      <c r="E318" s="3"/>
      <c r="F318" s="3"/>
      <c r="G318" s="3"/>
      <c r="H318" s="3"/>
      <c r="I318" s="3"/>
      <c r="J318" s="3"/>
      <c r="K318" s="3"/>
      <c r="L318" s="3"/>
      <c r="M318" s="3"/>
      <c r="N318" s="3"/>
      <c r="O318" s="2114" t="e">
        <f>#REF!</f>
        <v>#REF!</v>
      </c>
      <c r="P318" s="2114"/>
      <c r="Q318" s="2114"/>
      <c r="R318" s="2114"/>
      <c r="S318" s="2114"/>
      <c r="T318" s="2114"/>
      <c r="U318" s="2114"/>
      <c r="V318" s="2114"/>
      <c r="W318" s="2114"/>
      <c r="X318" s="2114"/>
      <c r="Y318" s="2114"/>
      <c r="Z318" s="2114"/>
      <c r="AA318" s="2114"/>
      <c r="AB318" s="2114"/>
      <c r="AC318" s="3"/>
      <c r="AD318" s="3"/>
      <c r="AE318" s="3"/>
      <c r="AF318" s="3"/>
      <c r="AG318" s="3"/>
      <c r="AH318" s="3"/>
      <c r="AI318" s="3"/>
      <c r="AJ318" s="3"/>
      <c r="AK318" s="3"/>
    </row>
    <row r="319" spans="1:86" ht="18" customHeight="1">
      <c r="A319" s="1" t="s">
        <v>167</v>
      </c>
    </row>
    <row r="320" spans="1:86" ht="18" customHeight="1">
      <c r="A320" s="1" t="s">
        <v>139</v>
      </c>
      <c r="O320" s="2113" t="e">
        <f>PHONETIC(#REF!)</f>
        <v>#REF!</v>
      </c>
      <c r="P320" s="2113"/>
      <c r="Q320" s="2113"/>
      <c r="R320" s="2113"/>
      <c r="S320" s="2113"/>
      <c r="T320" s="2113"/>
      <c r="U320" s="2113"/>
      <c r="V320" s="2113"/>
      <c r="W320" s="2113"/>
      <c r="X320" s="2113"/>
      <c r="Y320" s="2113"/>
      <c r="Z320" s="2113"/>
      <c r="AA320" s="2113"/>
      <c r="AB320" s="2113"/>
      <c r="AC320" s="2113"/>
      <c r="AD320" s="2113"/>
      <c r="AE320" s="2113"/>
      <c r="AF320" s="2113"/>
      <c r="AG320" s="2113"/>
      <c r="AH320" s="2113"/>
      <c r="AI320" s="2113"/>
      <c r="AJ320" s="2113"/>
      <c r="AK320" s="2113"/>
    </row>
    <row r="321" spans="1:37" ht="18" customHeight="1">
      <c r="A321" s="1" t="s">
        <v>140</v>
      </c>
      <c r="O321" s="1165" t="e">
        <f>#REF!</f>
        <v>#REF!</v>
      </c>
      <c r="P321" s="1165"/>
      <c r="Q321" s="1165"/>
      <c r="R321" s="1165"/>
      <c r="S321" s="1165"/>
      <c r="T321" s="1165"/>
      <c r="U321" s="1165"/>
      <c r="V321" s="1165"/>
      <c r="W321" s="1165"/>
      <c r="X321" s="1165"/>
      <c r="Y321" s="1165"/>
      <c r="Z321" s="1165"/>
      <c r="AA321" s="1165"/>
      <c r="AB321" s="1165"/>
      <c r="AC321" s="1165"/>
      <c r="AD321" s="1165"/>
      <c r="AE321" s="1165"/>
      <c r="AF321" s="1165"/>
      <c r="AG321" s="1165"/>
      <c r="AH321" s="1165"/>
      <c r="AI321" s="1165"/>
      <c r="AJ321" s="1165"/>
      <c r="AK321" s="1165"/>
    </row>
    <row r="322" spans="1:37" ht="18" customHeight="1">
      <c r="A322" s="1" t="s">
        <v>141</v>
      </c>
      <c r="O322" s="1165" t="e">
        <f>#REF!</f>
        <v>#REF!</v>
      </c>
      <c r="P322" s="1165"/>
      <c r="Q322" s="1165"/>
      <c r="R322" s="1165"/>
      <c r="S322" s="1165"/>
      <c r="T322" s="1165"/>
      <c r="U322" s="1165"/>
      <c r="V322" s="1165"/>
    </row>
    <row r="323" spans="1:37" ht="18" customHeight="1">
      <c r="A323" s="1" t="s">
        <v>142</v>
      </c>
      <c r="O323" s="1166" t="e">
        <f>#REF!</f>
        <v>#REF!</v>
      </c>
      <c r="P323" s="1166"/>
      <c r="Q323" s="1166"/>
      <c r="R323" s="1166"/>
      <c r="S323" s="1166"/>
      <c r="T323" s="1166"/>
      <c r="U323" s="1166"/>
      <c r="V323" s="1166"/>
      <c r="W323" s="1166"/>
      <c r="X323" s="1166"/>
      <c r="Y323" s="1166"/>
      <c r="Z323" s="1166"/>
      <c r="AA323" s="1166"/>
      <c r="AB323" s="1166"/>
      <c r="AC323" s="1166"/>
      <c r="AD323" s="1166"/>
      <c r="AE323" s="1166"/>
      <c r="AF323" s="1166"/>
      <c r="AG323" s="1166"/>
      <c r="AH323" s="1166"/>
      <c r="AI323" s="1166"/>
      <c r="AJ323" s="1166"/>
      <c r="AK323" s="1166"/>
    </row>
    <row r="324" spans="1:37" ht="18" customHeight="1" thickBot="1">
      <c r="A324" s="1" t="s">
        <v>143</v>
      </c>
      <c r="O324" s="2125" t="e">
        <f>#REF!</f>
        <v>#REF!</v>
      </c>
      <c r="P324" s="2125"/>
      <c r="Q324" s="2125"/>
      <c r="R324" s="2125"/>
      <c r="S324" s="2125"/>
      <c r="T324" s="2125"/>
      <c r="U324" s="2125"/>
      <c r="V324" s="2125"/>
      <c r="W324" s="2125"/>
      <c r="X324" s="2125"/>
      <c r="Y324" s="2125"/>
      <c r="Z324" s="2125"/>
      <c r="AA324" s="2125"/>
      <c r="AB324" s="2125"/>
    </row>
    <row r="325" spans="1:37" ht="18" customHeight="1" thickTop="1">
      <c r="A325" s="72" t="s">
        <v>168</v>
      </c>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row>
    <row r="326" spans="1:37" ht="18" customHeight="1">
      <c r="A326" s="1" t="s">
        <v>139</v>
      </c>
      <c r="O326" s="2113" t="e">
        <f>PHONETIC(#REF!)</f>
        <v>#REF!</v>
      </c>
      <c r="P326" s="2113"/>
      <c r="Q326" s="2113"/>
      <c r="R326" s="2113"/>
      <c r="S326" s="2113"/>
      <c r="T326" s="2113"/>
      <c r="U326" s="2113"/>
      <c r="V326" s="2113"/>
      <c r="W326" s="2113"/>
      <c r="X326" s="2113"/>
      <c r="Y326" s="2113"/>
      <c r="Z326" s="2113"/>
      <c r="AA326" s="2113"/>
      <c r="AB326" s="2113"/>
      <c r="AC326" s="2113"/>
      <c r="AD326" s="2113"/>
      <c r="AE326" s="2113"/>
      <c r="AF326" s="2113"/>
      <c r="AG326" s="2113"/>
      <c r="AH326" s="2113"/>
      <c r="AI326" s="2113"/>
      <c r="AJ326" s="2113"/>
      <c r="AK326" s="2113"/>
    </row>
    <row r="327" spans="1:37" ht="18" customHeight="1">
      <c r="A327" s="1" t="s">
        <v>140</v>
      </c>
      <c r="O327" s="1165" t="e">
        <f>#REF!</f>
        <v>#REF!</v>
      </c>
      <c r="P327" s="1165"/>
      <c r="Q327" s="1165"/>
      <c r="R327" s="1165"/>
      <c r="S327" s="1165"/>
      <c r="T327" s="1165"/>
      <c r="U327" s="1165"/>
      <c r="V327" s="1165"/>
      <c r="W327" s="1165"/>
      <c r="X327" s="1165"/>
      <c r="Y327" s="1165"/>
      <c r="Z327" s="1165"/>
      <c r="AA327" s="1165"/>
      <c r="AB327" s="1165"/>
      <c r="AC327" s="1165"/>
      <c r="AD327" s="1165"/>
      <c r="AE327" s="1165"/>
      <c r="AF327" s="1165"/>
      <c r="AG327" s="1165"/>
      <c r="AH327" s="1165"/>
      <c r="AI327" s="1165"/>
      <c r="AJ327" s="1165"/>
      <c r="AK327" s="1165"/>
    </row>
    <row r="328" spans="1:37" ht="18" customHeight="1">
      <c r="A328" s="1" t="s">
        <v>141</v>
      </c>
      <c r="O328" s="1165" t="e">
        <f>#REF!</f>
        <v>#REF!</v>
      </c>
      <c r="P328" s="1165"/>
      <c r="Q328" s="1165"/>
      <c r="R328" s="1165"/>
      <c r="S328" s="1165"/>
      <c r="T328" s="1165"/>
      <c r="U328" s="1165"/>
      <c r="V328" s="1165"/>
    </row>
    <row r="329" spans="1:37" ht="18" customHeight="1">
      <c r="A329" s="1" t="s">
        <v>142</v>
      </c>
      <c r="O329" s="1166" t="e">
        <f>#REF!</f>
        <v>#REF!</v>
      </c>
      <c r="P329" s="1166"/>
      <c r="Q329" s="1166"/>
      <c r="R329" s="1166"/>
      <c r="S329" s="1166"/>
      <c r="T329" s="1166"/>
      <c r="U329" s="1166"/>
      <c r="V329" s="1166"/>
      <c r="W329" s="1166"/>
      <c r="X329" s="1166"/>
      <c r="Y329" s="1166"/>
      <c r="Z329" s="1166"/>
      <c r="AA329" s="1166"/>
      <c r="AB329" s="1166"/>
      <c r="AC329" s="1166"/>
      <c r="AD329" s="1166"/>
      <c r="AE329" s="1166"/>
      <c r="AF329" s="1166"/>
      <c r="AG329" s="1166"/>
      <c r="AH329" s="1166"/>
      <c r="AI329" s="1166"/>
      <c r="AJ329" s="1166"/>
      <c r="AK329" s="1166"/>
    </row>
    <row r="330" spans="1:37" ht="18" customHeight="1">
      <c r="A330" s="1" t="s">
        <v>143</v>
      </c>
      <c r="O330" s="2114" t="e">
        <f>#REF!</f>
        <v>#REF!</v>
      </c>
      <c r="P330" s="2114"/>
      <c r="Q330" s="2114"/>
      <c r="R330" s="2114"/>
      <c r="S330" s="2114"/>
      <c r="T330" s="2114"/>
      <c r="U330" s="2114"/>
      <c r="V330" s="2114"/>
      <c r="W330" s="2114"/>
      <c r="X330" s="2114"/>
      <c r="Y330" s="2114"/>
      <c r="Z330" s="2114"/>
      <c r="AA330" s="2114"/>
      <c r="AB330" s="2114"/>
    </row>
    <row r="331" spans="1:37" ht="18" customHeight="1">
      <c r="A331" s="65" t="s">
        <v>169</v>
      </c>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row>
    <row r="332" spans="1:37" ht="18" customHeight="1">
      <c r="A332" s="1" t="s">
        <v>139</v>
      </c>
      <c r="O332" s="2113" t="e">
        <f>PHONETIC(#REF!)</f>
        <v>#REF!</v>
      </c>
      <c r="P332" s="2113"/>
      <c r="Q332" s="2113"/>
      <c r="R332" s="2113"/>
      <c r="S332" s="2113"/>
      <c r="T332" s="2113"/>
      <c r="U332" s="2113"/>
      <c r="V332" s="2113"/>
      <c r="W332" s="2113"/>
      <c r="X332" s="2113"/>
      <c r="Y332" s="2113"/>
      <c r="Z332" s="2113"/>
      <c r="AA332" s="2113"/>
      <c r="AB332" s="2113"/>
      <c r="AC332" s="2113"/>
      <c r="AD332" s="2113"/>
      <c r="AE332" s="2113"/>
      <c r="AF332" s="2113"/>
      <c r="AG332" s="2113"/>
      <c r="AH332" s="2113"/>
      <c r="AI332" s="2113"/>
      <c r="AJ332" s="2113"/>
      <c r="AK332" s="2113"/>
    </row>
    <row r="333" spans="1:37" ht="18" customHeight="1">
      <c r="A333" s="1" t="s">
        <v>140</v>
      </c>
      <c r="O333" s="1165" t="e">
        <f>#REF!</f>
        <v>#REF!</v>
      </c>
      <c r="P333" s="1165"/>
      <c r="Q333" s="1165"/>
      <c r="R333" s="1165"/>
      <c r="S333" s="1165"/>
      <c r="T333" s="1165"/>
      <c r="U333" s="1165"/>
      <c r="V333" s="1165"/>
      <c r="W333" s="1165"/>
      <c r="X333" s="1165"/>
      <c r="Y333" s="1165"/>
      <c r="Z333" s="1165"/>
      <c r="AA333" s="1165"/>
      <c r="AB333" s="1165"/>
      <c r="AC333" s="1165"/>
      <c r="AD333" s="1165"/>
      <c r="AE333" s="1165"/>
      <c r="AF333" s="1165"/>
      <c r="AG333" s="1165"/>
      <c r="AH333" s="1165"/>
      <c r="AI333" s="1165"/>
      <c r="AJ333" s="1165"/>
      <c r="AK333" s="1165"/>
    </row>
    <row r="334" spans="1:37" ht="18" customHeight="1">
      <c r="A334" s="1" t="s">
        <v>141</v>
      </c>
      <c r="O334" s="1165" t="e">
        <f>#REF!</f>
        <v>#REF!</v>
      </c>
      <c r="P334" s="1165"/>
      <c r="Q334" s="1165"/>
      <c r="R334" s="1165"/>
      <c r="S334" s="1165"/>
      <c r="T334" s="1165"/>
      <c r="U334" s="1165"/>
      <c r="V334" s="1165"/>
    </row>
    <row r="335" spans="1:37" ht="18" customHeight="1">
      <c r="A335" s="1" t="s">
        <v>142</v>
      </c>
      <c r="O335" s="1166" t="e">
        <f>#REF!</f>
        <v>#REF!</v>
      </c>
      <c r="P335" s="1166"/>
      <c r="Q335" s="1166"/>
      <c r="R335" s="1166"/>
      <c r="S335" s="1166"/>
      <c r="T335" s="1166"/>
      <c r="U335" s="1166"/>
      <c r="V335" s="1166"/>
      <c r="W335" s="1166"/>
      <c r="X335" s="1166"/>
      <c r="Y335" s="1166"/>
      <c r="Z335" s="1166"/>
      <c r="AA335" s="1166"/>
      <c r="AB335" s="1166"/>
      <c r="AC335" s="1166"/>
      <c r="AD335" s="1166"/>
      <c r="AE335" s="1166"/>
      <c r="AF335" s="1166"/>
      <c r="AG335" s="1166"/>
      <c r="AH335" s="1166"/>
      <c r="AI335" s="1166"/>
      <c r="AJ335" s="1166"/>
      <c r="AK335" s="1166"/>
    </row>
    <row r="336" spans="1:37" ht="18" customHeight="1" thickBot="1">
      <c r="A336" s="1" t="s">
        <v>143</v>
      </c>
      <c r="O336" s="2125" t="e">
        <f>#REF!</f>
        <v>#REF!</v>
      </c>
      <c r="P336" s="2125"/>
      <c r="Q336" s="2125"/>
      <c r="R336" s="2125"/>
      <c r="S336" s="2125"/>
      <c r="T336" s="2125"/>
      <c r="U336" s="2125"/>
      <c r="V336" s="2125"/>
      <c r="W336" s="2125"/>
      <c r="X336" s="2125"/>
      <c r="Y336" s="2125"/>
      <c r="Z336" s="2125"/>
      <c r="AA336" s="2125"/>
      <c r="AB336" s="2125"/>
    </row>
    <row r="337" spans="1:86" ht="18" customHeight="1" thickTop="1">
      <c r="A337" s="72" t="s">
        <v>170</v>
      </c>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row>
    <row r="338" spans="1:86" ht="18" customHeight="1">
      <c r="A338" s="1" t="s">
        <v>139</v>
      </c>
      <c r="O338" s="2113" t="e">
        <f>PHONETIC(#REF!)</f>
        <v>#REF!</v>
      </c>
      <c r="P338" s="2113"/>
      <c r="Q338" s="2113"/>
      <c r="R338" s="2113"/>
      <c r="S338" s="2113"/>
      <c r="T338" s="2113"/>
      <c r="U338" s="2113"/>
      <c r="V338" s="2113"/>
      <c r="W338" s="2113"/>
      <c r="X338" s="2113"/>
      <c r="Y338" s="2113"/>
      <c r="Z338" s="2113"/>
      <c r="AA338" s="2113"/>
      <c r="AB338" s="2113"/>
      <c r="AC338" s="2113"/>
      <c r="AD338" s="2113"/>
      <c r="AE338" s="2113"/>
      <c r="AF338" s="2113"/>
      <c r="AG338" s="2113"/>
      <c r="AH338" s="2113"/>
      <c r="AI338" s="2113"/>
      <c r="AJ338" s="2113"/>
      <c r="AK338" s="2113"/>
    </row>
    <row r="339" spans="1:86" ht="18" customHeight="1">
      <c r="A339" s="1" t="s">
        <v>140</v>
      </c>
      <c r="O339" s="1165" t="e">
        <f>#REF!</f>
        <v>#REF!</v>
      </c>
      <c r="P339" s="1165"/>
      <c r="Q339" s="1165"/>
      <c r="R339" s="1165"/>
      <c r="S339" s="1165"/>
      <c r="T339" s="1165"/>
      <c r="U339" s="1165"/>
      <c r="V339" s="1165"/>
      <c r="W339" s="1165"/>
      <c r="X339" s="1165"/>
      <c r="Y339" s="1165"/>
      <c r="Z339" s="1165"/>
      <c r="AA339" s="1165"/>
      <c r="AB339" s="1165"/>
      <c r="AC339" s="1165"/>
      <c r="AD339" s="1165"/>
      <c r="AE339" s="1165"/>
      <c r="AF339" s="1165"/>
      <c r="AG339" s="1165"/>
      <c r="AH339" s="1165"/>
      <c r="AI339" s="1165"/>
      <c r="AJ339" s="1165"/>
      <c r="AK339" s="1165"/>
    </row>
    <row r="340" spans="1:86" ht="18" customHeight="1">
      <c r="A340" s="1" t="s">
        <v>141</v>
      </c>
      <c r="O340" s="1165" t="e">
        <f>#REF!</f>
        <v>#REF!</v>
      </c>
      <c r="P340" s="1165"/>
      <c r="Q340" s="1165"/>
      <c r="R340" s="1165"/>
      <c r="S340" s="1165"/>
      <c r="T340" s="1165"/>
      <c r="U340" s="1165"/>
      <c r="V340" s="1165"/>
    </row>
    <row r="341" spans="1:86" ht="18" customHeight="1">
      <c r="A341" s="1" t="s">
        <v>142</v>
      </c>
      <c r="O341" s="1166" t="e">
        <f>#REF!</f>
        <v>#REF!</v>
      </c>
      <c r="P341" s="1166"/>
      <c r="Q341" s="1166"/>
      <c r="R341" s="1166"/>
      <c r="S341" s="1166"/>
      <c r="T341" s="1166"/>
      <c r="U341" s="1166"/>
      <c r="V341" s="1166"/>
      <c r="W341" s="1166"/>
      <c r="X341" s="1166"/>
      <c r="Y341" s="1166"/>
      <c r="Z341" s="1166"/>
      <c r="AA341" s="1166"/>
      <c r="AB341" s="1166"/>
      <c r="AC341" s="1166"/>
      <c r="AD341" s="1166"/>
      <c r="AE341" s="1166"/>
      <c r="AF341" s="1166"/>
      <c r="AG341" s="1166"/>
      <c r="AH341" s="1166"/>
      <c r="AI341" s="1166"/>
      <c r="AJ341" s="1166"/>
      <c r="AK341" s="1166"/>
    </row>
    <row r="342" spans="1:86" ht="18" customHeight="1">
      <c r="A342" s="1" t="s">
        <v>143</v>
      </c>
      <c r="O342" s="2114" t="e">
        <f>#REF!</f>
        <v>#REF!</v>
      </c>
      <c r="P342" s="2114"/>
      <c r="Q342" s="2114"/>
      <c r="R342" s="2114"/>
      <c r="S342" s="2114"/>
      <c r="T342" s="2114"/>
      <c r="U342" s="2114"/>
      <c r="V342" s="2114"/>
      <c r="W342" s="2114"/>
      <c r="X342" s="2114"/>
      <c r="Y342" s="2114"/>
      <c r="Z342" s="2114"/>
      <c r="AA342" s="2114"/>
      <c r="AB342" s="2114"/>
    </row>
    <row r="343" spans="1:86" ht="18" customHeight="1">
      <c r="A343" s="65" t="s">
        <v>171</v>
      </c>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row>
    <row r="344" spans="1:86" ht="18" customHeight="1">
      <c r="A344" s="1" t="s">
        <v>139</v>
      </c>
      <c r="O344" s="2113" t="e">
        <f>PHONETIC(#REF!)</f>
        <v>#REF!</v>
      </c>
      <c r="P344" s="2113"/>
      <c r="Q344" s="2113"/>
      <c r="R344" s="2113"/>
      <c r="S344" s="2113"/>
      <c r="T344" s="2113"/>
      <c r="U344" s="2113"/>
      <c r="V344" s="2113"/>
      <c r="W344" s="2113"/>
      <c r="X344" s="2113"/>
      <c r="Y344" s="2113"/>
      <c r="Z344" s="2113"/>
      <c r="AA344" s="2113"/>
      <c r="AB344" s="2113"/>
      <c r="AC344" s="2113"/>
      <c r="AD344" s="2113"/>
      <c r="AE344" s="2113"/>
      <c r="AF344" s="2113"/>
      <c r="AG344" s="2113"/>
      <c r="AH344" s="2113"/>
      <c r="AI344" s="2113"/>
      <c r="AJ344" s="2113"/>
      <c r="AK344" s="2113"/>
    </row>
    <row r="345" spans="1:86" ht="18" customHeight="1">
      <c r="A345" s="1" t="s">
        <v>140</v>
      </c>
      <c r="O345" s="1165" t="e">
        <f>#REF!</f>
        <v>#REF!</v>
      </c>
      <c r="P345" s="1165"/>
      <c r="Q345" s="1165"/>
      <c r="R345" s="1165"/>
      <c r="S345" s="1165"/>
      <c r="T345" s="1165"/>
      <c r="U345" s="1165"/>
      <c r="V345" s="1165"/>
      <c r="W345" s="1165"/>
      <c r="X345" s="1165"/>
      <c r="Y345" s="1165"/>
      <c r="Z345" s="1165"/>
      <c r="AA345" s="1165"/>
      <c r="AB345" s="1165"/>
      <c r="AC345" s="1165"/>
      <c r="AD345" s="1165"/>
      <c r="AE345" s="1165"/>
      <c r="AF345" s="1165"/>
      <c r="AG345" s="1165"/>
      <c r="AH345" s="1165"/>
      <c r="AI345" s="1165"/>
      <c r="AJ345" s="1165"/>
      <c r="AK345" s="1165"/>
    </row>
    <row r="346" spans="1:86" ht="18" customHeight="1">
      <c r="A346" s="1" t="s">
        <v>141</v>
      </c>
      <c r="O346" s="1165" t="e">
        <f>#REF!</f>
        <v>#REF!</v>
      </c>
      <c r="P346" s="1165"/>
      <c r="Q346" s="1165"/>
      <c r="R346" s="1165"/>
      <c r="S346" s="1165"/>
      <c r="T346" s="1165"/>
      <c r="U346" s="1165"/>
      <c r="V346" s="1165"/>
    </row>
    <row r="347" spans="1:86" ht="18" customHeight="1">
      <c r="A347" s="1" t="s">
        <v>142</v>
      </c>
      <c r="O347" s="1166" t="e">
        <f>#REF!</f>
        <v>#REF!</v>
      </c>
      <c r="P347" s="1166"/>
      <c r="Q347" s="1166"/>
      <c r="R347" s="1166"/>
      <c r="S347" s="1166"/>
      <c r="T347" s="1166"/>
      <c r="U347" s="1166"/>
      <c r="V347" s="1166"/>
      <c r="W347" s="1166"/>
      <c r="X347" s="1166"/>
      <c r="Y347" s="1166"/>
      <c r="Z347" s="1166"/>
      <c r="AA347" s="1166"/>
      <c r="AB347" s="1166"/>
      <c r="AC347" s="1166"/>
      <c r="AD347" s="1166"/>
      <c r="AE347" s="1166"/>
      <c r="AF347" s="1166"/>
      <c r="AG347" s="1166"/>
      <c r="AH347" s="1166"/>
      <c r="AI347" s="1166"/>
      <c r="AJ347" s="1166"/>
      <c r="AK347" s="1166"/>
    </row>
    <row r="348" spans="1:86" ht="18" customHeight="1">
      <c r="A348" s="3" t="s">
        <v>143</v>
      </c>
      <c r="B348" s="3"/>
      <c r="C348" s="3"/>
      <c r="D348" s="3"/>
      <c r="E348" s="3"/>
      <c r="F348" s="3"/>
      <c r="G348" s="3"/>
      <c r="H348" s="3"/>
      <c r="I348" s="3"/>
      <c r="J348" s="3"/>
      <c r="K348" s="3"/>
      <c r="L348" s="3"/>
      <c r="M348" s="3"/>
      <c r="N348" s="3"/>
      <c r="O348" s="2114" t="e">
        <f>#REF!</f>
        <v>#REF!</v>
      </c>
      <c r="P348" s="2114"/>
      <c r="Q348" s="2114"/>
      <c r="R348" s="2114"/>
      <c r="S348" s="2114"/>
      <c r="T348" s="2114"/>
      <c r="U348" s="2114"/>
      <c r="V348" s="2114"/>
      <c r="W348" s="2114"/>
      <c r="X348" s="2114"/>
      <c r="Y348" s="2114"/>
      <c r="Z348" s="2114"/>
      <c r="AA348" s="2114"/>
      <c r="AB348" s="2114"/>
      <c r="AC348" s="3"/>
      <c r="AD348" s="3"/>
      <c r="AE348" s="3"/>
      <c r="AF348" s="3"/>
      <c r="AG348" s="3"/>
      <c r="AH348" s="3"/>
      <c r="AI348" s="3"/>
      <c r="AJ348" s="3"/>
      <c r="AK348" s="3"/>
    </row>
    <row r="349" spans="1:86" s="90" customFormat="1" ht="20.100000000000001" customHeight="1">
      <c r="A349" s="2209" t="s">
        <v>1954</v>
      </c>
      <c r="B349" s="2209"/>
      <c r="C349" s="2209"/>
      <c r="D349" s="2209"/>
      <c r="E349" s="2209"/>
      <c r="F349" s="2209"/>
      <c r="G349" s="2209"/>
      <c r="H349" s="2209"/>
      <c r="I349" s="2209"/>
      <c r="J349" s="2209"/>
      <c r="K349" s="2209"/>
      <c r="L349" s="2209"/>
      <c r="M349" s="2209"/>
      <c r="N349" s="2209"/>
      <c r="O349" s="2209"/>
      <c r="P349" s="2209"/>
      <c r="Q349" s="2209"/>
      <c r="R349" s="2209"/>
      <c r="S349" s="2209"/>
      <c r="T349" s="2209"/>
      <c r="U349" s="2209"/>
      <c r="V349" s="2209"/>
      <c r="W349" s="2209"/>
      <c r="X349" s="2209"/>
      <c r="Y349" s="2209"/>
      <c r="Z349" s="2209"/>
      <c r="AA349" s="2209"/>
      <c r="AB349" s="2209"/>
      <c r="AC349" s="2209"/>
      <c r="AD349" s="2209"/>
      <c r="AE349" s="2209"/>
      <c r="AF349" s="2209"/>
      <c r="AG349" s="2209"/>
      <c r="AH349" s="2209"/>
      <c r="AI349" s="2209"/>
      <c r="AJ349" s="2209"/>
      <c r="AK349" s="2209"/>
      <c r="AL349" s="89"/>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row>
    <row r="350" spans="1:86" ht="14.25">
      <c r="A350" s="2107" t="s">
        <v>1955</v>
      </c>
      <c r="B350" s="2107"/>
      <c r="C350" s="2107"/>
      <c r="D350" s="2107"/>
      <c r="E350" s="2107"/>
      <c r="F350" s="2107"/>
      <c r="G350" s="2107"/>
      <c r="H350" s="2107"/>
      <c r="I350" s="2107"/>
      <c r="J350" s="2107"/>
      <c r="K350" s="2107"/>
      <c r="L350" s="2107"/>
      <c r="M350" s="2107"/>
      <c r="N350" s="2107"/>
      <c r="O350" s="2107"/>
      <c r="P350" s="2107"/>
      <c r="Q350" s="2107"/>
      <c r="R350" s="2107"/>
      <c r="S350" s="2107"/>
      <c r="T350" s="2107"/>
      <c r="U350" s="2107"/>
      <c r="V350" s="2107"/>
      <c r="W350" s="2107"/>
      <c r="X350" s="2107"/>
      <c r="Y350" s="2107"/>
      <c r="Z350" s="2107"/>
      <c r="AA350" s="2107"/>
      <c r="AB350" s="2107"/>
      <c r="AC350" s="2107"/>
      <c r="AD350" s="2107"/>
      <c r="AE350" s="2107"/>
      <c r="AF350" s="2107"/>
      <c r="AG350" s="2107"/>
      <c r="AH350" s="2107"/>
      <c r="AI350" s="2107"/>
      <c r="AJ350" s="2107"/>
      <c r="AK350" s="2107"/>
    </row>
    <row r="351" spans="1:86" ht="14.1"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spans="1:86" ht="20.100000000000001" customHeight="1">
      <c r="A352" s="5"/>
      <c r="B352" s="5" t="s">
        <v>1956</v>
      </c>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spans="1:37" ht="20.100000000000001" customHeight="1">
      <c r="A353" s="5"/>
      <c r="B353" s="5"/>
      <c r="C353" s="5" t="s">
        <v>1445</v>
      </c>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spans="1:37" ht="20.100000000000001" customHeight="1">
      <c r="A354" s="5"/>
      <c r="B354" s="14"/>
      <c r="C354" s="6" t="s">
        <v>1446</v>
      </c>
      <c r="D354" s="6"/>
      <c r="E354" s="6"/>
      <c r="F354" s="6"/>
      <c r="G354" s="6"/>
      <c r="H354" s="6"/>
      <c r="I354" s="6"/>
      <c r="J354" s="2147" t="e">
        <f>#REF!</f>
        <v>#REF!</v>
      </c>
      <c r="K354" s="2147"/>
      <c r="L354" s="2147"/>
      <c r="M354" s="2147"/>
      <c r="N354" s="2147"/>
      <c r="O354" s="2147"/>
      <c r="P354" s="2147"/>
      <c r="Q354" s="2147"/>
      <c r="R354" s="2147"/>
      <c r="S354" s="2147"/>
      <c r="T354" s="2147"/>
      <c r="U354" s="2147"/>
      <c r="V354" s="2147"/>
      <c r="W354" s="2147"/>
      <c r="X354" s="2147"/>
      <c r="Y354" s="2147"/>
      <c r="Z354" s="2147"/>
      <c r="AA354" s="2147"/>
      <c r="AB354" s="2147"/>
      <c r="AC354" s="2147"/>
      <c r="AD354" s="2147"/>
      <c r="AE354" s="2147"/>
      <c r="AF354" s="2147"/>
      <c r="AG354" s="2147"/>
      <c r="AH354" s="2147"/>
      <c r="AI354" s="2147"/>
      <c r="AJ354" s="2230"/>
      <c r="AK354" s="5"/>
    </row>
    <row r="355" spans="1:37" ht="20.100000000000001" customHeight="1">
      <c r="A355" s="5"/>
      <c r="B355" s="14"/>
      <c r="C355" s="6" t="s">
        <v>1957</v>
      </c>
      <c r="D355" s="6"/>
      <c r="E355" s="6"/>
      <c r="F355" s="6"/>
      <c r="G355" s="6"/>
      <c r="H355" s="6"/>
      <c r="I355" s="6"/>
      <c r="J355" s="6"/>
      <c r="K355" s="6"/>
      <c r="L355" s="49" t="s">
        <v>2058</v>
      </c>
      <c r="M355" s="6"/>
      <c r="N355" s="6"/>
      <c r="O355" s="6"/>
      <c r="P355" s="6"/>
      <c r="Q355" s="6"/>
      <c r="R355" s="6"/>
      <c r="S355" s="6"/>
      <c r="T355" s="6"/>
      <c r="U355" s="6"/>
      <c r="V355" s="6"/>
      <c r="W355" s="6"/>
      <c r="X355" s="6"/>
      <c r="Y355" s="6"/>
      <c r="Z355" s="6"/>
      <c r="AA355" s="6"/>
      <c r="AB355" s="6"/>
      <c r="AC355" s="6"/>
      <c r="AD355" s="6"/>
      <c r="AE355" s="6"/>
      <c r="AF355" s="6"/>
      <c r="AG355" s="6"/>
      <c r="AH355" s="6"/>
      <c r="AI355" s="6"/>
      <c r="AJ355" s="15"/>
      <c r="AK355" s="5"/>
    </row>
    <row r="356" spans="1:37" ht="20.100000000000001" customHeight="1">
      <c r="A356" s="5"/>
      <c r="B356" s="11"/>
      <c r="C356" s="13"/>
      <c r="D356" s="13"/>
      <c r="E356" s="13"/>
      <c r="F356" s="13"/>
      <c r="G356" s="13"/>
      <c r="H356" s="13"/>
      <c r="I356" s="13"/>
      <c r="J356" s="13"/>
      <c r="K356" s="13"/>
      <c r="L356" s="2231" t="s">
        <v>15</v>
      </c>
      <c r="M356" s="2231"/>
      <c r="N356" s="2231"/>
      <c r="O356" s="2231"/>
      <c r="P356" s="2231"/>
      <c r="Q356" s="2231"/>
      <c r="R356" s="2231"/>
      <c r="S356" s="2231"/>
      <c r="T356" s="2231"/>
      <c r="U356" s="2231"/>
      <c r="V356" s="2231"/>
      <c r="W356" s="2231"/>
      <c r="X356" s="2231"/>
      <c r="Y356" s="2231"/>
      <c r="Z356" s="2231"/>
      <c r="AA356" s="2231"/>
      <c r="AB356" s="2231"/>
      <c r="AC356" s="2231"/>
      <c r="AD356" s="2231"/>
      <c r="AE356" s="2231"/>
      <c r="AF356" s="2231"/>
      <c r="AG356" s="2231"/>
      <c r="AH356" s="2231"/>
      <c r="AI356" s="2231"/>
      <c r="AJ356" s="2232"/>
      <c r="AK356" s="88"/>
    </row>
    <row r="357" spans="1:37" ht="20.100000000000001" customHeight="1">
      <c r="A357" s="5"/>
      <c r="B357" s="8"/>
      <c r="C357" s="5" t="s">
        <v>1958</v>
      </c>
      <c r="D357" s="5"/>
      <c r="E357" s="5"/>
      <c r="F357" s="5"/>
      <c r="G357" s="5"/>
      <c r="H357" s="5"/>
      <c r="I357" s="5"/>
      <c r="J357" s="5"/>
      <c r="K357" s="5"/>
      <c r="L357" s="2233" t="e">
        <f>#REF!</f>
        <v>#REF!</v>
      </c>
      <c r="M357" s="2233"/>
      <c r="N357" s="2233"/>
      <c r="O357" s="2233"/>
      <c r="P357" s="2233"/>
      <c r="Q357" s="2233"/>
      <c r="R357" s="5"/>
      <c r="S357" s="5" t="s">
        <v>245</v>
      </c>
      <c r="T357" s="5"/>
      <c r="U357" s="5"/>
      <c r="V357" s="5"/>
      <c r="W357" s="5"/>
      <c r="X357" s="5"/>
      <c r="Y357" s="5"/>
      <c r="Z357" s="5"/>
      <c r="AA357" s="5"/>
      <c r="AB357" s="5"/>
      <c r="AC357" s="5"/>
      <c r="AD357" s="5"/>
      <c r="AE357" s="5"/>
      <c r="AF357" s="5"/>
      <c r="AG357" s="5"/>
      <c r="AH357" s="5"/>
      <c r="AI357" s="5"/>
      <c r="AJ357" s="9"/>
      <c r="AK357" s="5"/>
    </row>
    <row r="358" spans="1:37" ht="20.100000000000001" customHeight="1">
      <c r="A358" s="5"/>
      <c r="B358" s="36"/>
      <c r="C358" s="79" t="s">
        <v>1449</v>
      </c>
      <c r="D358" s="79"/>
      <c r="E358" s="79"/>
      <c r="F358" s="79"/>
      <c r="G358" s="79"/>
      <c r="H358" s="79"/>
      <c r="I358" s="79"/>
      <c r="J358" s="79"/>
      <c r="K358" s="79"/>
      <c r="L358" s="2235" t="e">
        <f>#REF!</f>
        <v>#REF!</v>
      </c>
      <c r="M358" s="2235"/>
      <c r="N358" s="2235"/>
      <c r="O358" s="2235"/>
      <c r="P358" s="2235"/>
      <c r="Q358" s="2235"/>
      <c r="R358" s="79"/>
      <c r="S358" s="79" t="s">
        <v>245</v>
      </c>
      <c r="T358" s="79"/>
      <c r="U358" s="79"/>
      <c r="V358" s="79"/>
      <c r="W358" s="79"/>
      <c r="X358" s="79"/>
      <c r="Y358" s="79"/>
      <c r="Z358" s="79"/>
      <c r="AA358" s="79"/>
      <c r="AB358" s="79"/>
      <c r="AC358" s="79"/>
      <c r="AD358" s="79"/>
      <c r="AE358" s="79"/>
      <c r="AF358" s="79"/>
      <c r="AG358" s="79"/>
      <c r="AH358" s="79"/>
      <c r="AI358" s="79"/>
      <c r="AJ358" s="103"/>
      <c r="AK358" s="5"/>
    </row>
    <row r="359" spans="1:37" ht="20.100000000000001" customHeight="1">
      <c r="A359" s="5"/>
      <c r="B359" s="36"/>
      <c r="C359" s="79" t="s">
        <v>1959</v>
      </c>
      <c r="D359" s="79"/>
      <c r="E359" s="79"/>
      <c r="F359" s="79"/>
      <c r="G359" s="79"/>
      <c r="H359" s="79"/>
      <c r="I359" s="79"/>
      <c r="J359" s="79"/>
      <c r="K359" s="79"/>
      <c r="L359" s="2235" t="e">
        <f>#REF!</f>
        <v>#REF!</v>
      </c>
      <c r="M359" s="2235"/>
      <c r="N359" s="2235"/>
      <c r="O359" s="2235"/>
      <c r="P359" s="2235"/>
      <c r="Q359" s="2235"/>
      <c r="R359" s="79"/>
      <c r="S359" s="79" t="s">
        <v>245</v>
      </c>
      <c r="T359" s="79"/>
      <c r="U359" s="79"/>
      <c r="V359" s="79"/>
      <c r="W359" s="79"/>
      <c r="X359" s="79"/>
      <c r="Y359" s="79"/>
      <c r="Z359" s="79"/>
      <c r="AA359" s="79"/>
      <c r="AB359" s="79"/>
      <c r="AC359" s="79"/>
      <c r="AD359" s="79"/>
      <c r="AE359" s="79"/>
      <c r="AF359" s="79"/>
      <c r="AG359" s="79"/>
      <c r="AH359" s="79"/>
      <c r="AI359" s="79"/>
      <c r="AJ359" s="103"/>
      <c r="AK359" s="5"/>
    </row>
    <row r="360" spans="1:37" ht="20.100000000000001" customHeight="1">
      <c r="A360" s="5"/>
      <c r="B360" s="36"/>
      <c r="C360" s="79" t="s">
        <v>1960</v>
      </c>
      <c r="D360" s="79"/>
      <c r="E360" s="79"/>
      <c r="F360" s="79"/>
      <c r="G360" s="79"/>
      <c r="H360" s="79"/>
      <c r="I360" s="79"/>
      <c r="J360" s="79"/>
      <c r="K360" s="79"/>
      <c r="L360" s="79" t="s">
        <v>2059</v>
      </c>
      <c r="M360" s="79"/>
      <c r="N360" s="79"/>
      <c r="O360" s="2235" t="e">
        <f>#REF!</f>
        <v>#REF!</v>
      </c>
      <c r="P360" s="2235"/>
      <c r="Q360" s="2235"/>
      <c r="R360" s="79"/>
      <c r="S360" s="79" t="s">
        <v>2025</v>
      </c>
      <c r="T360" s="79" t="s">
        <v>2060</v>
      </c>
      <c r="U360" s="79"/>
      <c r="V360" s="79"/>
      <c r="W360" s="79"/>
      <c r="X360" s="2235" t="e">
        <f>#REF!</f>
        <v>#REF!</v>
      </c>
      <c r="Y360" s="2235"/>
      <c r="Z360" s="2235"/>
      <c r="AA360" s="79"/>
      <c r="AB360" s="79" t="s">
        <v>2025</v>
      </c>
      <c r="AC360" s="79"/>
      <c r="AD360" s="79"/>
      <c r="AE360" s="79"/>
      <c r="AF360" s="79"/>
      <c r="AG360" s="79"/>
      <c r="AH360" s="79"/>
      <c r="AI360" s="79"/>
      <c r="AJ360" s="103"/>
      <c r="AK360" s="5"/>
    </row>
    <row r="361" spans="1:37" ht="20.100000000000001" customHeight="1">
      <c r="A361" s="5"/>
      <c r="B361" s="8"/>
      <c r="C361" s="5" t="s">
        <v>1964</v>
      </c>
      <c r="D361" s="5"/>
      <c r="E361" s="5"/>
      <c r="F361" s="5"/>
      <c r="G361" s="5"/>
      <c r="H361" s="5"/>
      <c r="I361" s="5"/>
      <c r="J361" s="5"/>
      <c r="K361" s="5"/>
      <c r="L361" s="45" t="s">
        <v>29</v>
      </c>
      <c r="M361" s="5"/>
      <c r="N361" s="5"/>
      <c r="O361" s="5"/>
      <c r="P361" s="5"/>
      <c r="Q361" s="5"/>
      <c r="R361" s="5"/>
      <c r="S361" s="5"/>
      <c r="T361" s="45" t="s">
        <v>2061</v>
      </c>
      <c r="U361" s="5"/>
      <c r="V361" s="5"/>
      <c r="W361" s="5"/>
      <c r="X361" s="5"/>
      <c r="Y361" s="5"/>
      <c r="Z361" s="5"/>
      <c r="AA361" s="5"/>
      <c r="AB361" s="5"/>
      <c r="AC361" s="5"/>
      <c r="AD361" s="5"/>
      <c r="AE361" s="5"/>
      <c r="AF361" s="5"/>
      <c r="AG361" s="5"/>
      <c r="AH361" s="5"/>
      <c r="AI361" s="5"/>
      <c r="AJ361" s="9"/>
      <c r="AK361" s="5"/>
    </row>
    <row r="362" spans="1:37" ht="20.100000000000001" customHeight="1">
      <c r="A362" s="5"/>
      <c r="B362" s="8"/>
      <c r="C362" s="5"/>
      <c r="D362" s="5"/>
      <c r="E362" s="5"/>
      <c r="F362" s="5"/>
      <c r="G362" s="5"/>
      <c r="H362" s="5"/>
      <c r="I362" s="5"/>
      <c r="J362" s="5"/>
      <c r="K362" s="5"/>
      <c r="L362" s="45" t="s">
        <v>2062</v>
      </c>
      <c r="M362" s="5"/>
      <c r="N362" s="5"/>
      <c r="O362" s="5"/>
      <c r="P362" s="5"/>
      <c r="Q362" s="5"/>
      <c r="R362" s="5"/>
      <c r="S362" s="5"/>
      <c r="T362" s="45" t="s">
        <v>2063</v>
      </c>
      <c r="U362" s="5"/>
      <c r="V362" s="5"/>
      <c r="W362" s="5"/>
      <c r="X362" s="5"/>
      <c r="Y362" s="5"/>
      <c r="Z362" s="5"/>
      <c r="AA362" s="5"/>
      <c r="AB362" s="5"/>
      <c r="AC362" s="5"/>
      <c r="AD362" s="5"/>
      <c r="AE362" s="5"/>
      <c r="AF362" s="5"/>
      <c r="AG362" s="5"/>
      <c r="AH362" s="5"/>
      <c r="AI362" s="5"/>
      <c r="AJ362" s="9"/>
      <c r="AK362" s="5"/>
    </row>
    <row r="363" spans="1:37" ht="20.100000000000001" customHeight="1">
      <c r="A363" s="5"/>
      <c r="B363" s="14"/>
      <c r="C363" s="6" t="s">
        <v>1969</v>
      </c>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15"/>
      <c r="AK363" s="5"/>
    </row>
    <row r="364" spans="1:37" ht="20.100000000000001" customHeight="1">
      <c r="A364" s="5"/>
      <c r="B364" s="8"/>
      <c r="C364" s="5"/>
      <c r="D364" s="5"/>
      <c r="E364" s="5"/>
      <c r="F364" s="5"/>
      <c r="G364" s="5"/>
      <c r="H364" s="5"/>
      <c r="I364" s="5"/>
      <c r="K364" s="5" t="s">
        <v>1901</v>
      </c>
      <c r="L364" s="5"/>
      <c r="M364" s="5"/>
      <c r="N364" s="5"/>
      <c r="O364" s="5"/>
      <c r="P364" s="5"/>
      <c r="Q364" s="5"/>
      <c r="R364" s="5"/>
      <c r="S364" s="2233" t="e">
        <f>#REF!</f>
        <v>#REF!</v>
      </c>
      <c r="T364" s="2233"/>
      <c r="U364" s="2233"/>
      <c r="V364" s="5"/>
      <c r="W364" s="5" t="s">
        <v>27</v>
      </c>
      <c r="X364" s="5"/>
      <c r="Y364" s="5"/>
      <c r="Z364" s="5"/>
      <c r="AA364" s="5"/>
      <c r="AB364" s="5"/>
      <c r="AC364" s="5"/>
      <c r="AD364" s="5"/>
      <c r="AE364" s="5"/>
      <c r="AF364" s="5"/>
      <c r="AG364" s="5"/>
      <c r="AH364" s="5"/>
      <c r="AI364" s="5"/>
      <c r="AJ364" s="9"/>
      <c r="AK364" s="5"/>
    </row>
    <row r="365" spans="1:37" ht="20.100000000000001" customHeight="1">
      <c r="A365" s="5"/>
      <c r="B365" s="11"/>
      <c r="C365" s="13"/>
      <c r="D365" s="13"/>
      <c r="E365" s="13"/>
      <c r="F365" s="13"/>
      <c r="G365" s="13"/>
      <c r="H365" s="13"/>
      <c r="I365" s="13"/>
      <c r="J365" s="3"/>
      <c r="K365" s="13" t="s">
        <v>2064</v>
      </c>
      <c r="L365" s="13"/>
      <c r="M365" s="13"/>
      <c r="N365" s="13"/>
      <c r="O365" s="13"/>
      <c r="P365" s="13"/>
      <c r="Q365" s="13"/>
      <c r="R365" s="13"/>
      <c r="S365" s="2237" t="e">
        <f>#REF!</f>
        <v>#REF!</v>
      </c>
      <c r="T365" s="2237"/>
      <c r="U365" s="2237"/>
      <c r="V365" s="13"/>
      <c r="W365" s="13" t="s">
        <v>27</v>
      </c>
      <c r="X365" s="13"/>
      <c r="Y365" s="13"/>
      <c r="Z365" s="13"/>
      <c r="AA365" s="13"/>
      <c r="AB365" s="13"/>
      <c r="AC365" s="13"/>
      <c r="AD365" s="13"/>
      <c r="AE365" s="13"/>
      <c r="AF365" s="13"/>
      <c r="AG365" s="13"/>
      <c r="AH365" s="13"/>
      <c r="AI365" s="13"/>
      <c r="AJ365" s="12"/>
      <c r="AK365" s="5"/>
    </row>
    <row r="366" spans="1:37" ht="20.100000000000001" customHeight="1">
      <c r="A366" s="5"/>
      <c r="B366" s="8"/>
      <c r="C366" s="5" t="s">
        <v>1973</v>
      </c>
      <c r="D366" s="5"/>
      <c r="E366" s="5"/>
      <c r="F366" s="5"/>
      <c r="G366" s="5"/>
      <c r="H366" s="5"/>
      <c r="I366" s="5"/>
      <c r="J366" s="5"/>
      <c r="K366" s="45" t="s">
        <v>1434</v>
      </c>
      <c r="L366" s="5"/>
      <c r="M366" s="5"/>
      <c r="N366" s="5"/>
      <c r="O366" s="5"/>
      <c r="P366" s="5"/>
      <c r="Q366" s="45" t="s">
        <v>1679</v>
      </c>
      <c r="R366" s="5"/>
      <c r="S366" s="5"/>
      <c r="T366" s="5"/>
      <c r="U366" s="5"/>
      <c r="V366" s="5"/>
      <c r="W366" s="45" t="s">
        <v>1680</v>
      </c>
      <c r="X366" s="5"/>
      <c r="Y366" s="5"/>
      <c r="Z366" s="5"/>
      <c r="AA366" s="5"/>
      <c r="AB366" s="5"/>
      <c r="AC366" s="5"/>
      <c r="AD366" s="5"/>
      <c r="AE366" s="5"/>
      <c r="AF366" s="5"/>
      <c r="AG366" s="5"/>
      <c r="AH366" s="5"/>
      <c r="AI366" s="5"/>
      <c r="AJ366" s="9"/>
      <c r="AK366" s="5"/>
    </row>
    <row r="367" spans="1:37" ht="20.100000000000001" customHeight="1">
      <c r="A367" s="5"/>
      <c r="B367" s="8"/>
      <c r="C367" s="5"/>
      <c r="D367" s="5"/>
      <c r="E367" s="5"/>
      <c r="F367" s="5"/>
      <c r="G367" s="5"/>
      <c r="H367" s="5"/>
      <c r="I367" s="5"/>
      <c r="J367" s="5"/>
      <c r="K367" s="45" t="s">
        <v>1681</v>
      </c>
      <c r="L367" s="5"/>
      <c r="M367" s="5"/>
      <c r="N367" s="5"/>
      <c r="O367" s="5"/>
      <c r="P367" s="5"/>
      <c r="Q367" s="5"/>
      <c r="R367" s="5"/>
      <c r="S367" s="45" t="s">
        <v>2065</v>
      </c>
      <c r="T367" s="5"/>
      <c r="U367" s="5"/>
      <c r="V367" s="5"/>
      <c r="W367" s="5"/>
      <c r="X367" s="5"/>
      <c r="Y367" s="5"/>
      <c r="Z367" s="5"/>
      <c r="AA367" s="5"/>
      <c r="AB367" s="45" t="s">
        <v>2066</v>
      </c>
      <c r="AC367" s="5"/>
      <c r="AD367" s="5"/>
      <c r="AE367" s="5"/>
      <c r="AF367" s="5"/>
      <c r="AG367" s="5"/>
      <c r="AH367" s="5"/>
      <c r="AI367" s="5"/>
      <c r="AJ367" s="9"/>
      <c r="AK367" s="5"/>
    </row>
    <row r="368" spans="1:37" ht="20.100000000000001" customHeight="1">
      <c r="A368" s="5"/>
      <c r="B368" s="36"/>
      <c r="C368" s="79" t="s">
        <v>1980</v>
      </c>
      <c r="D368" s="79"/>
      <c r="E368" s="79"/>
      <c r="F368" s="79"/>
      <c r="G368" s="79"/>
      <c r="H368" s="79"/>
      <c r="I368" s="79"/>
      <c r="J368" s="2234" t="e">
        <f>#REF!</f>
        <v>#REF!</v>
      </c>
      <c r="K368" s="2234"/>
      <c r="L368" s="2234"/>
      <c r="M368" s="2234"/>
      <c r="N368" s="2234"/>
      <c r="O368" s="2234"/>
      <c r="P368" s="79"/>
      <c r="Q368" s="79" t="s">
        <v>2067</v>
      </c>
      <c r="R368" s="79"/>
      <c r="S368" s="79"/>
      <c r="T368" s="79"/>
      <c r="U368" s="2234" t="e">
        <f>#REF!</f>
        <v>#REF!</v>
      </c>
      <c r="V368" s="2234"/>
      <c r="W368" s="2234"/>
      <c r="X368" s="2234"/>
      <c r="Y368" s="2234"/>
      <c r="Z368" s="2234"/>
      <c r="AA368" s="79"/>
      <c r="AB368" s="79" t="s">
        <v>2068</v>
      </c>
      <c r="AC368" s="68"/>
      <c r="AD368" s="79"/>
      <c r="AE368" s="79"/>
      <c r="AF368" s="79"/>
      <c r="AG368" s="79"/>
      <c r="AH368" s="79"/>
      <c r="AI368" s="79"/>
      <c r="AJ368" s="103"/>
      <c r="AK368" s="5"/>
    </row>
    <row r="369" spans="1:43" ht="20.100000000000001" customHeight="1">
      <c r="A369" s="5"/>
      <c r="B369" s="8"/>
      <c r="C369" s="5" t="s">
        <v>1983</v>
      </c>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9"/>
      <c r="AK369" s="5"/>
    </row>
    <row r="370" spans="1:43" ht="20.100000000000001" customHeight="1">
      <c r="A370" s="5"/>
      <c r="B370" s="8"/>
      <c r="C370" s="5"/>
      <c r="E370" s="5"/>
      <c r="F370" s="5" t="s">
        <v>1984</v>
      </c>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9"/>
      <c r="AK370" s="5"/>
    </row>
    <row r="371" spans="1:43" ht="20.100000000000001" customHeight="1">
      <c r="A371" s="5"/>
      <c r="B371" s="36"/>
      <c r="C371" s="79" t="s">
        <v>1985</v>
      </c>
      <c r="D371" s="79"/>
      <c r="E371" s="79"/>
      <c r="F371" s="79"/>
      <c r="G371" s="79"/>
      <c r="H371" s="79"/>
      <c r="I371" s="79"/>
      <c r="J371" s="79"/>
      <c r="K371" s="79"/>
      <c r="L371" s="79"/>
      <c r="M371" s="79"/>
      <c r="N371" s="2235" t="e">
        <f>地域区分</f>
        <v>#REF!</v>
      </c>
      <c r="O371" s="2235"/>
      <c r="P371" s="2235"/>
      <c r="Q371" s="79" t="s">
        <v>2069</v>
      </c>
      <c r="R371" s="79"/>
      <c r="S371" s="79"/>
      <c r="T371" s="79"/>
      <c r="U371" s="79"/>
      <c r="V371" s="79"/>
      <c r="W371" s="79"/>
      <c r="X371" s="79"/>
      <c r="Y371" s="79"/>
      <c r="Z371" s="79"/>
      <c r="AA371" s="79"/>
      <c r="AB371" s="79"/>
      <c r="AC371" s="79"/>
      <c r="AD371" s="79"/>
      <c r="AE371" s="79"/>
      <c r="AF371" s="79"/>
      <c r="AG371" s="79"/>
      <c r="AH371" s="79"/>
      <c r="AI371" s="79"/>
      <c r="AJ371" s="103"/>
      <c r="AK371" s="5"/>
    </row>
    <row r="372" spans="1:43" ht="20.100000000000001" customHeight="1">
      <c r="A372" s="5"/>
      <c r="B372" s="8"/>
      <c r="C372" s="5" t="s">
        <v>1987</v>
      </c>
      <c r="D372" s="5"/>
      <c r="E372" s="5"/>
      <c r="F372" s="5"/>
      <c r="G372" s="5"/>
      <c r="H372" s="5"/>
      <c r="I372" s="5"/>
      <c r="J372" s="5"/>
      <c r="K372" s="5"/>
      <c r="L372" s="5"/>
      <c r="M372" s="5" t="s">
        <v>148</v>
      </c>
      <c r="N372" s="2212" t="s">
        <v>1988</v>
      </c>
      <c r="O372" s="2212"/>
      <c r="P372" s="2212"/>
      <c r="Q372" s="2212"/>
      <c r="R372" s="5"/>
      <c r="S372" s="5" t="s">
        <v>238</v>
      </c>
      <c r="T372" s="5"/>
      <c r="U372" s="5" t="s">
        <v>148</v>
      </c>
      <c r="V372" s="5" t="s">
        <v>1989</v>
      </c>
      <c r="W372" s="5"/>
      <c r="X372" s="5"/>
      <c r="Y372" s="5"/>
      <c r="Z372" s="5"/>
      <c r="AA372" s="5"/>
      <c r="AB372" s="5"/>
      <c r="AC372" s="5"/>
      <c r="AD372" s="5"/>
      <c r="AE372" s="5"/>
      <c r="AF372" s="5"/>
      <c r="AG372" s="5" t="s">
        <v>238</v>
      </c>
      <c r="AH372" s="5"/>
      <c r="AI372" s="5"/>
      <c r="AJ372" s="9"/>
      <c r="AK372" s="5"/>
    </row>
    <row r="373" spans="1:43" ht="20.100000000000001" customHeight="1">
      <c r="A373" s="5"/>
      <c r="B373" s="8"/>
      <c r="C373" s="5"/>
      <c r="D373" s="5" t="s">
        <v>1990</v>
      </c>
      <c r="E373" s="5"/>
      <c r="F373" s="5"/>
      <c r="G373" s="5"/>
      <c r="H373" s="5"/>
      <c r="I373" s="5"/>
      <c r="J373" s="5"/>
      <c r="K373" s="5"/>
      <c r="L373" s="5"/>
      <c r="M373" s="5" t="s">
        <v>148</v>
      </c>
      <c r="N373" s="2236"/>
      <c r="O373" s="2236"/>
      <c r="P373" s="2236"/>
      <c r="Q373" s="2236"/>
      <c r="R373" s="5" t="s">
        <v>245</v>
      </c>
      <c r="S373" s="5" t="s">
        <v>238</v>
      </c>
      <c r="T373" s="5"/>
      <c r="U373" s="5"/>
      <c r="V373" s="5"/>
      <c r="W373" s="5" t="s">
        <v>148</v>
      </c>
      <c r="X373" s="2236"/>
      <c r="Y373" s="2236"/>
      <c r="Z373" s="2236"/>
      <c r="AA373" s="2236"/>
      <c r="AB373" s="5" t="s">
        <v>245</v>
      </c>
      <c r="AC373" s="5" t="s">
        <v>238</v>
      </c>
      <c r="AD373" s="5"/>
      <c r="AE373" s="5"/>
      <c r="AF373" s="5"/>
      <c r="AG373" s="5"/>
      <c r="AH373" s="5"/>
      <c r="AI373" s="5"/>
      <c r="AJ373" s="9"/>
      <c r="AK373" s="5"/>
    </row>
    <row r="374" spans="1:43" ht="20.100000000000001" customHeight="1">
      <c r="A374" s="5"/>
      <c r="B374" s="8"/>
      <c r="C374" s="5"/>
      <c r="D374" s="5" t="s">
        <v>1991</v>
      </c>
      <c r="E374" s="5"/>
      <c r="F374" s="5"/>
      <c r="G374" s="5"/>
      <c r="H374" s="5"/>
      <c r="I374" s="5"/>
      <c r="J374" s="5"/>
      <c r="K374" s="113" t="s">
        <v>1992</v>
      </c>
      <c r="L374" s="5"/>
      <c r="M374" s="5" t="s">
        <v>148</v>
      </c>
      <c r="N374" s="2236"/>
      <c r="O374" s="2236"/>
      <c r="P374" s="2236"/>
      <c r="Q374" s="2236"/>
      <c r="R374" s="5" t="s">
        <v>245</v>
      </c>
      <c r="S374" s="5" t="s">
        <v>238</v>
      </c>
      <c r="T374" s="5"/>
      <c r="U374" s="5"/>
      <c r="V374" s="5"/>
      <c r="W374" s="5" t="s">
        <v>148</v>
      </c>
      <c r="X374" s="2236"/>
      <c r="Y374" s="2236"/>
      <c r="Z374" s="2236"/>
      <c r="AA374" s="2236"/>
      <c r="AB374" s="5" t="s">
        <v>245</v>
      </c>
      <c r="AC374" s="5" t="s">
        <v>238</v>
      </c>
      <c r="AD374" s="5"/>
      <c r="AE374" s="5"/>
      <c r="AF374" s="5"/>
      <c r="AG374" s="5"/>
      <c r="AH374" s="5"/>
      <c r="AI374" s="5"/>
      <c r="AJ374" s="9"/>
      <c r="AK374" s="5"/>
    </row>
    <row r="375" spans="1:43" ht="20.100000000000001" customHeight="1">
      <c r="A375" s="5"/>
      <c r="B375" s="8"/>
      <c r="C375" s="5"/>
      <c r="D375" s="5"/>
      <c r="E375" s="5"/>
      <c r="F375" s="5"/>
      <c r="G375" s="5"/>
      <c r="H375" s="5"/>
      <c r="I375" s="5"/>
      <c r="J375" s="5"/>
      <c r="K375" s="113" t="s">
        <v>1993</v>
      </c>
      <c r="L375" s="5"/>
      <c r="M375" s="5" t="s">
        <v>148</v>
      </c>
      <c r="N375" s="2236"/>
      <c r="O375" s="2236"/>
      <c r="P375" s="2236"/>
      <c r="Q375" s="2236"/>
      <c r="R375" s="5" t="s">
        <v>245</v>
      </c>
      <c r="S375" s="5" t="s">
        <v>238</v>
      </c>
      <c r="T375" s="5"/>
      <c r="U375" s="5"/>
      <c r="V375" s="5"/>
      <c r="W375" s="5" t="s">
        <v>148</v>
      </c>
      <c r="X375" s="2236"/>
      <c r="Y375" s="2236"/>
      <c r="Z375" s="2236"/>
      <c r="AA375" s="2236"/>
      <c r="AB375" s="5" t="s">
        <v>245</v>
      </c>
      <c r="AC375" s="5" t="s">
        <v>238</v>
      </c>
      <c r="AD375" s="5"/>
      <c r="AE375" s="5"/>
      <c r="AF375" s="5"/>
      <c r="AG375" s="5"/>
      <c r="AH375" s="5"/>
      <c r="AI375" s="5"/>
      <c r="AJ375" s="9"/>
      <c r="AK375" s="5"/>
    </row>
    <row r="376" spans="1:43" ht="20.100000000000001" customHeight="1">
      <c r="A376" s="5"/>
      <c r="B376" s="8"/>
      <c r="C376" s="5"/>
      <c r="D376" s="5" t="s">
        <v>1994</v>
      </c>
      <c r="E376" s="5"/>
      <c r="F376" s="5"/>
      <c r="G376" s="5"/>
      <c r="H376" s="5"/>
      <c r="I376" s="5"/>
      <c r="J376" s="5"/>
      <c r="K376" s="113" t="s">
        <v>1992</v>
      </c>
      <c r="L376" s="5"/>
      <c r="M376" s="5" t="s">
        <v>148</v>
      </c>
      <c r="N376" s="2236"/>
      <c r="O376" s="2236"/>
      <c r="P376" s="2236"/>
      <c r="Q376" s="2236"/>
      <c r="R376" s="5" t="s">
        <v>245</v>
      </c>
      <c r="S376" s="5" t="s">
        <v>238</v>
      </c>
      <c r="T376" s="5"/>
      <c r="U376" s="5"/>
      <c r="V376" s="5"/>
      <c r="W376" s="5" t="s">
        <v>148</v>
      </c>
      <c r="X376" s="2236"/>
      <c r="Y376" s="2236"/>
      <c r="Z376" s="2236"/>
      <c r="AA376" s="2236"/>
      <c r="AB376" s="5" t="s">
        <v>245</v>
      </c>
      <c r="AC376" s="5" t="s">
        <v>238</v>
      </c>
      <c r="AD376" s="5"/>
      <c r="AE376" s="5"/>
      <c r="AF376" s="5"/>
      <c r="AG376" s="5"/>
      <c r="AH376" s="5"/>
      <c r="AI376" s="5"/>
      <c r="AJ376" s="9"/>
      <c r="AK376" s="5"/>
    </row>
    <row r="377" spans="1:43" ht="20.100000000000001" customHeight="1">
      <c r="A377" s="5"/>
      <c r="B377" s="8"/>
      <c r="C377" s="5"/>
      <c r="D377" s="5"/>
      <c r="E377" s="5"/>
      <c r="F377" s="5"/>
      <c r="G377" s="5"/>
      <c r="H377" s="5"/>
      <c r="I377" s="5"/>
      <c r="J377" s="5"/>
      <c r="K377" s="113" t="s">
        <v>1995</v>
      </c>
      <c r="L377" s="5"/>
      <c r="M377" s="5" t="s">
        <v>148</v>
      </c>
      <c r="N377" s="2236"/>
      <c r="O377" s="2236"/>
      <c r="P377" s="2236"/>
      <c r="Q377" s="2236"/>
      <c r="R377" s="5" t="s">
        <v>245</v>
      </c>
      <c r="S377" s="5" t="s">
        <v>238</v>
      </c>
      <c r="T377" s="5"/>
      <c r="U377" s="5"/>
      <c r="V377" s="5"/>
      <c r="W377" s="5" t="s">
        <v>148</v>
      </c>
      <c r="X377" s="2236"/>
      <c r="Y377" s="2236"/>
      <c r="Z377" s="2236"/>
      <c r="AA377" s="2236"/>
      <c r="AB377" s="5" t="s">
        <v>245</v>
      </c>
      <c r="AC377" s="5" t="s">
        <v>238</v>
      </c>
      <c r="AD377" s="5"/>
      <c r="AE377" s="5"/>
      <c r="AF377" s="5"/>
      <c r="AG377" s="5"/>
      <c r="AH377" s="5"/>
      <c r="AI377" s="5"/>
      <c r="AJ377" s="9"/>
      <c r="AK377" s="5"/>
    </row>
    <row r="378" spans="1:43" ht="20.100000000000001" customHeight="1">
      <c r="A378" s="5"/>
      <c r="B378" s="14"/>
      <c r="C378" s="6" t="s">
        <v>1996</v>
      </c>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15"/>
      <c r="AK378" s="5"/>
    </row>
    <row r="379" spans="1:43" ht="20.100000000000001" customHeight="1">
      <c r="A379" s="5"/>
      <c r="B379" s="8"/>
      <c r="C379" s="5" t="s">
        <v>1997</v>
      </c>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9"/>
      <c r="AK379" s="5"/>
    </row>
    <row r="380" spans="1:43" ht="20.100000000000001" customHeight="1">
      <c r="A380" s="5"/>
      <c r="B380" s="8"/>
      <c r="C380" s="5"/>
      <c r="D380" s="110"/>
      <c r="E380" s="110" t="s">
        <v>1998</v>
      </c>
      <c r="F380" s="5"/>
      <c r="G380" s="5"/>
      <c r="H380" s="5"/>
      <c r="I380" s="5"/>
      <c r="J380" s="5"/>
      <c r="K380" s="5"/>
      <c r="L380" s="5"/>
      <c r="M380" s="5"/>
      <c r="N380" s="5"/>
      <c r="O380" s="2236"/>
      <c r="P380" s="2236"/>
      <c r="Q380" s="2236"/>
      <c r="R380" s="2236"/>
      <c r="S380" s="2236"/>
      <c r="T380" s="2236"/>
      <c r="U380" s="5" t="s">
        <v>1999</v>
      </c>
      <c r="V380" s="5"/>
      <c r="W380" s="5"/>
      <c r="X380" s="5"/>
      <c r="Y380" s="5"/>
      <c r="Z380" s="5"/>
      <c r="AA380" s="5"/>
      <c r="AB380" s="5"/>
      <c r="AC380" s="5"/>
      <c r="AD380" s="5"/>
      <c r="AE380" s="5"/>
      <c r="AF380" s="5"/>
      <c r="AG380" s="5"/>
      <c r="AH380" s="5"/>
      <c r="AI380" s="5"/>
      <c r="AJ380" s="9"/>
      <c r="AK380" s="5"/>
      <c r="AN380" s="5" t="b">
        <v>1</v>
      </c>
      <c r="AO380" s="5" t="s">
        <v>1998</v>
      </c>
      <c r="AQ380" s="107">
        <f>IF(AN380=TRUE,1,0)</f>
        <v>1</v>
      </c>
    </row>
    <row r="381" spans="1:43" ht="20.100000000000001" customHeight="1">
      <c r="A381" s="5"/>
      <c r="B381" s="8"/>
      <c r="C381" s="5"/>
      <c r="D381" s="5"/>
      <c r="E381" s="5" t="s">
        <v>2000</v>
      </c>
      <c r="F381" s="5"/>
      <c r="G381" s="5"/>
      <c r="H381" s="5"/>
      <c r="I381" s="5"/>
      <c r="J381" s="5"/>
      <c r="K381" s="5"/>
      <c r="L381" s="5"/>
      <c r="M381" s="5"/>
      <c r="N381" s="5"/>
      <c r="O381" s="2236"/>
      <c r="P381" s="2236"/>
      <c r="Q381" s="2236"/>
      <c r="R381" s="2236"/>
      <c r="S381" s="2236"/>
      <c r="T381" s="2236"/>
      <c r="U381" s="5" t="s">
        <v>1999</v>
      </c>
      <c r="V381" s="5"/>
      <c r="W381" s="5"/>
      <c r="X381" s="5"/>
      <c r="Y381" s="5"/>
      <c r="Z381" s="5"/>
      <c r="AA381" s="5"/>
      <c r="AB381" s="5"/>
      <c r="AC381" s="5"/>
      <c r="AD381" s="5"/>
      <c r="AE381" s="5"/>
      <c r="AF381" s="5"/>
      <c r="AG381" s="5"/>
      <c r="AH381" s="5"/>
      <c r="AI381" s="5"/>
      <c r="AJ381" s="9"/>
      <c r="AK381" s="5"/>
    </row>
    <row r="382" spans="1:43" ht="20.100000000000001" customHeight="1">
      <c r="A382" s="5"/>
      <c r="B382" s="8"/>
      <c r="C382" s="5"/>
      <c r="D382" s="110"/>
      <c r="E382" s="110" t="s">
        <v>2001</v>
      </c>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9"/>
      <c r="AK382" s="5"/>
      <c r="AN382" s="5" t="b">
        <v>1</v>
      </c>
      <c r="AO382" s="5" t="s">
        <v>2001</v>
      </c>
      <c r="AQ382" s="107">
        <f>IF(AN382=TRUE,1,0)</f>
        <v>1</v>
      </c>
    </row>
    <row r="383" spans="1:43" ht="20.100000000000001" customHeight="1">
      <c r="A383" s="5"/>
      <c r="B383" s="11"/>
      <c r="C383" s="13"/>
      <c r="D383" s="13"/>
      <c r="E383" s="13" t="s">
        <v>148</v>
      </c>
      <c r="F383" s="2238"/>
      <c r="G383" s="2238"/>
      <c r="H383" s="2238"/>
      <c r="I383" s="2238"/>
      <c r="J383" s="2238"/>
      <c r="K383" s="2238"/>
      <c r="L383" s="2238"/>
      <c r="M383" s="2238"/>
      <c r="N383" s="2238"/>
      <c r="O383" s="2238"/>
      <c r="P383" s="2238"/>
      <c r="Q383" s="2238"/>
      <c r="R383" s="2238"/>
      <c r="S383" s="2238"/>
      <c r="T383" s="2238"/>
      <c r="U383" s="2238"/>
      <c r="V383" s="2238"/>
      <c r="W383" s="2238"/>
      <c r="X383" s="2238"/>
      <c r="Y383" s="2238"/>
      <c r="Z383" s="2238"/>
      <c r="AA383" s="2238"/>
      <c r="AB383" s="2238"/>
      <c r="AC383" s="2238"/>
      <c r="AD383" s="2238"/>
      <c r="AE383" s="2238"/>
      <c r="AF383" s="2238"/>
      <c r="AG383" s="13" t="s">
        <v>238</v>
      </c>
      <c r="AH383" s="13"/>
      <c r="AI383" s="13"/>
      <c r="AJ383" s="12"/>
      <c r="AK383" s="5"/>
    </row>
    <row r="384" spans="1:43" ht="14.1"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spans="1:43" ht="14.1"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spans="1:43" ht="20.100000000000001" customHeight="1">
      <c r="A386" s="5"/>
      <c r="B386" s="14"/>
      <c r="C386" s="6" t="s">
        <v>2002</v>
      </c>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15"/>
      <c r="AK386" s="5"/>
    </row>
    <row r="387" spans="1:43" ht="20.100000000000001" customHeight="1">
      <c r="A387" s="5"/>
      <c r="B387" s="8"/>
      <c r="C387" s="5" t="s">
        <v>2003</v>
      </c>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9"/>
      <c r="AK387" s="5"/>
    </row>
    <row r="388" spans="1:43" ht="20.100000000000001" customHeight="1">
      <c r="A388" s="5"/>
      <c r="B388" s="8"/>
      <c r="C388" s="5"/>
      <c r="D388" s="110"/>
      <c r="E388" s="114" t="s">
        <v>2004</v>
      </c>
      <c r="F388" s="5"/>
      <c r="G388" s="5"/>
      <c r="H388" s="5"/>
      <c r="I388" s="5"/>
      <c r="J388" s="5"/>
      <c r="K388" s="5"/>
      <c r="L388" s="2216"/>
      <c r="M388" s="2216"/>
      <c r="N388" s="2216"/>
      <c r="O388" s="2216"/>
      <c r="P388" s="2216"/>
      <c r="Q388" s="5"/>
      <c r="R388" s="5" t="s">
        <v>2005</v>
      </c>
      <c r="S388" s="5"/>
      <c r="T388" s="5"/>
      <c r="U388" s="5"/>
      <c r="V388" s="5"/>
      <c r="W388" s="5"/>
      <c r="X388" s="5"/>
      <c r="Y388" s="5"/>
      <c r="Z388" s="5"/>
      <c r="AA388" s="5"/>
      <c r="AB388" s="5"/>
      <c r="AC388" s="5"/>
      <c r="AD388" s="5"/>
      <c r="AE388" s="5"/>
      <c r="AF388" s="5"/>
      <c r="AG388" s="5"/>
      <c r="AH388" s="5"/>
      <c r="AI388" s="5"/>
      <c r="AJ388" s="9"/>
      <c r="AK388" s="5"/>
      <c r="AN388" s="5" t="b">
        <v>1</v>
      </c>
      <c r="AO388" s="5" t="s">
        <v>2004</v>
      </c>
      <c r="AQ388" s="107">
        <f>IF(AN388=TRUE,1,0)</f>
        <v>1</v>
      </c>
    </row>
    <row r="389" spans="1:43" ht="20.100000000000001" customHeight="1">
      <c r="A389" s="5"/>
      <c r="B389" s="8"/>
      <c r="C389" s="5"/>
      <c r="D389" s="5"/>
      <c r="E389" s="5"/>
      <c r="F389" s="45" t="s">
        <v>2006</v>
      </c>
      <c r="G389" s="5"/>
      <c r="H389" s="5"/>
      <c r="I389" s="5"/>
      <c r="J389" s="5"/>
      <c r="K389" s="5"/>
      <c r="L389" s="5"/>
      <c r="M389" s="5"/>
      <c r="N389" s="5"/>
      <c r="O389" s="5"/>
      <c r="P389" s="2216"/>
      <c r="Q389" s="2216"/>
      <c r="R389" s="2216"/>
      <c r="S389" s="2216"/>
      <c r="T389" s="2216"/>
      <c r="U389" s="5"/>
      <c r="V389" s="5"/>
      <c r="W389" s="5"/>
      <c r="X389" s="5"/>
      <c r="Y389" s="5"/>
      <c r="Z389" s="5"/>
      <c r="AA389" s="5"/>
      <c r="AB389" s="5"/>
      <c r="AC389" s="5"/>
      <c r="AD389" s="5"/>
      <c r="AE389" s="5"/>
      <c r="AF389" s="5"/>
      <c r="AG389" s="5"/>
      <c r="AH389" s="5"/>
      <c r="AI389" s="5"/>
      <c r="AJ389" s="9"/>
      <c r="AK389" s="5"/>
    </row>
    <row r="390" spans="1:43" ht="20.100000000000001" customHeight="1">
      <c r="A390" s="5"/>
      <c r="B390" s="8"/>
      <c r="C390" s="5"/>
      <c r="D390" s="110"/>
      <c r="E390" s="110" t="s">
        <v>2001</v>
      </c>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9"/>
      <c r="AK390" s="5"/>
      <c r="AN390" s="5" t="b">
        <v>1</v>
      </c>
      <c r="AO390" s="5" t="s">
        <v>2001</v>
      </c>
      <c r="AQ390" s="107">
        <f>IF(AN390=TRUE,1,0)</f>
        <v>1</v>
      </c>
    </row>
    <row r="391" spans="1:43" ht="20.100000000000001" customHeight="1">
      <c r="A391" s="5"/>
      <c r="B391" s="8"/>
      <c r="C391" s="5"/>
      <c r="D391" s="5"/>
      <c r="E391" s="5"/>
      <c r="F391" s="5" t="s">
        <v>2007</v>
      </c>
      <c r="G391" s="5"/>
      <c r="H391" s="2220"/>
      <c r="I391" s="2220"/>
      <c r="J391" s="2220"/>
      <c r="K391" s="2220"/>
      <c r="L391" s="2220"/>
      <c r="M391" s="2220"/>
      <c r="N391" s="2220"/>
      <c r="O391" s="2220"/>
      <c r="P391" s="2220"/>
      <c r="Q391" s="2220"/>
      <c r="R391" s="2220"/>
      <c r="S391" s="2220"/>
      <c r="T391" s="2220"/>
      <c r="U391" s="2220"/>
      <c r="V391" s="2220"/>
      <c r="W391" s="2220"/>
      <c r="X391" s="2220"/>
      <c r="Y391" s="2220"/>
      <c r="Z391" s="2220"/>
      <c r="AA391" s="2220"/>
      <c r="AB391" s="2220"/>
      <c r="AC391" s="2220"/>
      <c r="AD391" s="2220"/>
      <c r="AE391" s="2220"/>
      <c r="AF391" s="2220"/>
      <c r="AG391" s="5" t="s">
        <v>238</v>
      </c>
      <c r="AH391" s="5"/>
      <c r="AI391" s="5"/>
      <c r="AJ391" s="9"/>
      <c r="AK391" s="5"/>
    </row>
    <row r="392" spans="1:43" ht="20.100000000000001" customHeight="1">
      <c r="A392" s="5"/>
      <c r="B392" s="8"/>
      <c r="C392" s="5" t="s">
        <v>2008</v>
      </c>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9"/>
      <c r="AK392" s="5"/>
    </row>
    <row r="393" spans="1:43" ht="20.100000000000001" customHeight="1">
      <c r="A393" s="5"/>
      <c r="B393" s="8"/>
      <c r="C393" s="5"/>
      <c r="D393" s="110"/>
      <c r="E393" s="114" t="s">
        <v>2009</v>
      </c>
      <c r="F393" s="5"/>
      <c r="G393" s="5"/>
      <c r="H393" s="5"/>
      <c r="I393" s="5"/>
      <c r="J393" s="2241"/>
      <c r="K393" s="2241"/>
      <c r="L393" s="2241"/>
      <c r="M393" s="2241"/>
      <c r="N393" s="2241"/>
      <c r="O393" s="5"/>
      <c r="P393" s="5" t="s">
        <v>2010</v>
      </c>
      <c r="Q393" s="5"/>
      <c r="R393" s="5"/>
      <c r="T393" s="5"/>
      <c r="U393" s="5" t="s">
        <v>2011</v>
      </c>
      <c r="V393" s="5"/>
      <c r="X393" s="5"/>
      <c r="Y393" s="2236"/>
      <c r="Z393" s="2236"/>
      <c r="AA393" s="2236"/>
      <c r="AB393" s="2236"/>
      <c r="AC393" s="2236"/>
      <c r="AD393" s="5"/>
      <c r="AE393" s="5" t="s">
        <v>2012</v>
      </c>
      <c r="AF393" s="5"/>
      <c r="AH393" s="5"/>
      <c r="AI393" s="5"/>
      <c r="AJ393" s="9"/>
      <c r="AK393" s="5"/>
      <c r="AN393" s="5" t="b">
        <v>1</v>
      </c>
      <c r="AO393" s="5" t="s">
        <v>2009</v>
      </c>
      <c r="AQ393" s="107">
        <f>IF(AN393=TRUE,1,0)</f>
        <v>1</v>
      </c>
    </row>
    <row r="394" spans="1:43" ht="20.100000000000001" customHeight="1">
      <c r="A394" s="5"/>
      <c r="B394" s="8"/>
      <c r="C394" s="5"/>
      <c r="D394" s="110"/>
      <c r="E394" s="114" t="s">
        <v>2013</v>
      </c>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9"/>
      <c r="AK394" s="5"/>
      <c r="AN394" s="5" t="b">
        <v>1</v>
      </c>
      <c r="AO394" s="5" t="s">
        <v>2013</v>
      </c>
      <c r="AQ394" s="107">
        <f>IF(AN394=TRUE,1,0)</f>
        <v>1</v>
      </c>
    </row>
    <row r="395" spans="1:43" ht="20.100000000000001" customHeight="1">
      <c r="A395" s="5"/>
      <c r="B395" s="8"/>
      <c r="C395" s="5"/>
      <c r="D395" s="5"/>
      <c r="E395" s="5"/>
      <c r="F395" s="5" t="s">
        <v>2007</v>
      </c>
      <c r="G395" s="5"/>
      <c r="H395" s="2220"/>
      <c r="I395" s="2220"/>
      <c r="J395" s="2220"/>
      <c r="K395" s="2220"/>
      <c r="L395" s="2220"/>
      <c r="M395" s="2220"/>
      <c r="N395" s="2220"/>
      <c r="O395" s="2220"/>
      <c r="P395" s="2220"/>
      <c r="Q395" s="2220"/>
      <c r="R395" s="2220"/>
      <c r="S395" s="2220"/>
      <c r="T395" s="2220"/>
      <c r="U395" s="2220"/>
      <c r="V395" s="2220"/>
      <c r="W395" s="2220"/>
      <c r="X395" s="2220"/>
      <c r="Y395" s="2220"/>
      <c r="Z395" s="2220"/>
      <c r="AA395" s="2220"/>
      <c r="AB395" s="2220"/>
      <c r="AC395" s="2220"/>
      <c r="AD395" s="2220"/>
      <c r="AE395" s="2220"/>
      <c r="AF395" s="2220"/>
      <c r="AG395" s="5" t="s">
        <v>238</v>
      </c>
      <c r="AH395" s="5"/>
      <c r="AI395" s="5"/>
      <c r="AJ395" s="9"/>
      <c r="AK395" s="5"/>
    </row>
    <row r="396" spans="1:43" ht="20.100000000000001" customHeight="1">
      <c r="A396" s="5"/>
      <c r="B396" s="14"/>
      <c r="C396" s="6" t="s">
        <v>2014</v>
      </c>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15"/>
      <c r="AK396" s="5"/>
      <c r="AN396" s="5" t="b">
        <v>1</v>
      </c>
      <c r="AO396" s="5" t="s">
        <v>0</v>
      </c>
      <c r="AQ396" s="107">
        <f>IF(AN396=TRUE,1,0)</f>
        <v>1</v>
      </c>
    </row>
    <row r="397" spans="1:43" ht="20.100000000000001" customHeight="1">
      <c r="A397" s="5"/>
      <c r="B397" s="11"/>
      <c r="C397" s="13"/>
      <c r="D397" s="13" t="s">
        <v>2015</v>
      </c>
      <c r="E397" s="13"/>
      <c r="F397" s="13"/>
      <c r="G397" s="13"/>
      <c r="H397" s="13"/>
      <c r="I397" s="13"/>
      <c r="J397" s="13"/>
      <c r="K397" s="13"/>
      <c r="L397" s="13"/>
      <c r="M397" s="13"/>
      <c r="N397" s="13"/>
      <c r="O397" s="13"/>
      <c r="P397" s="13"/>
      <c r="Q397" s="13"/>
      <c r="R397" s="13"/>
      <c r="S397" s="115"/>
      <c r="T397" s="116" t="s">
        <v>0</v>
      </c>
      <c r="U397" s="13"/>
      <c r="V397" s="13"/>
      <c r="W397" s="13"/>
      <c r="X397" s="115"/>
      <c r="Y397" s="116" t="s">
        <v>1</v>
      </c>
      <c r="Z397" s="13"/>
      <c r="AA397" s="13"/>
      <c r="AB397" s="13"/>
      <c r="AC397" s="13"/>
      <c r="AD397" s="13"/>
      <c r="AE397" s="13"/>
      <c r="AF397" s="13"/>
      <c r="AG397" s="13"/>
      <c r="AH397" s="13"/>
      <c r="AI397" s="13"/>
      <c r="AJ397" s="12"/>
      <c r="AK397" s="5"/>
      <c r="AN397" s="5" t="b">
        <v>1</v>
      </c>
      <c r="AO397" s="5" t="s">
        <v>1</v>
      </c>
      <c r="AQ397" s="107">
        <f>IF(AN397=TRUE,1,0)</f>
        <v>1</v>
      </c>
    </row>
    <row r="398" spans="1:43" ht="20.100000000000001" customHeight="1">
      <c r="A398" s="5"/>
      <c r="B398" s="8"/>
      <c r="C398" s="5" t="s">
        <v>2016</v>
      </c>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9"/>
      <c r="AK398" s="5"/>
    </row>
    <row r="399" spans="1:43" ht="20.100000000000001" customHeight="1">
      <c r="A399" s="5"/>
      <c r="B399" s="8"/>
      <c r="C399" s="5"/>
      <c r="D399" s="5"/>
      <c r="E399" s="5"/>
      <c r="F399" s="2238"/>
      <c r="G399" s="2238"/>
      <c r="H399" s="2238"/>
      <c r="I399" s="2238"/>
      <c r="J399" s="2238"/>
      <c r="K399" s="2238"/>
      <c r="L399" s="2238"/>
      <c r="M399" s="2238"/>
      <c r="N399" s="2238"/>
      <c r="O399" s="2238"/>
      <c r="P399" s="2238"/>
      <c r="Q399" s="2238"/>
      <c r="R399" s="2238"/>
      <c r="S399" s="2238"/>
      <c r="T399" s="2238"/>
      <c r="U399" s="2238"/>
      <c r="V399" s="2238"/>
      <c r="W399" s="2238"/>
      <c r="X399" s="2238"/>
      <c r="Y399" s="2238"/>
      <c r="Z399" s="2238"/>
      <c r="AA399" s="2238"/>
      <c r="AB399" s="2238"/>
      <c r="AC399" s="2238"/>
      <c r="AD399" s="2238"/>
      <c r="AE399" s="2238"/>
      <c r="AF399" s="2238"/>
      <c r="AG399" s="2238"/>
      <c r="AH399" s="2238"/>
      <c r="AI399" s="2238"/>
      <c r="AJ399" s="2239"/>
      <c r="AK399" s="5"/>
    </row>
    <row r="400" spans="1:43" ht="20.100000000000001" customHeight="1">
      <c r="A400" s="5"/>
      <c r="B400" s="14"/>
      <c r="C400" s="6" t="s">
        <v>2017</v>
      </c>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15"/>
      <c r="AK400" s="5"/>
    </row>
    <row r="401" spans="1:86" ht="20.100000000000001" customHeight="1">
      <c r="A401" s="5"/>
      <c r="B401" s="11"/>
      <c r="C401" s="13"/>
      <c r="D401" s="13"/>
      <c r="E401" s="13"/>
      <c r="F401" s="2238"/>
      <c r="G401" s="2238"/>
      <c r="H401" s="2238"/>
      <c r="I401" s="2238"/>
      <c r="J401" s="2238"/>
      <c r="K401" s="2238"/>
      <c r="L401" s="2238"/>
      <c r="M401" s="2238"/>
      <c r="N401" s="2238"/>
      <c r="O401" s="2238"/>
      <c r="P401" s="2238"/>
      <c r="Q401" s="2238"/>
      <c r="R401" s="2238"/>
      <c r="S401" s="2238"/>
      <c r="T401" s="2238"/>
      <c r="U401" s="2238"/>
      <c r="V401" s="2238"/>
      <c r="W401" s="2238"/>
      <c r="X401" s="2238"/>
      <c r="Y401" s="2238"/>
      <c r="Z401" s="2238"/>
      <c r="AA401" s="2238"/>
      <c r="AB401" s="2238"/>
      <c r="AC401" s="2238"/>
      <c r="AD401" s="2238"/>
      <c r="AE401" s="2238"/>
      <c r="AF401" s="2238"/>
      <c r="AG401" s="2238"/>
      <c r="AH401" s="2238"/>
      <c r="AI401" s="2238"/>
      <c r="AJ401" s="2239"/>
      <c r="AK401" s="5"/>
    </row>
    <row r="402" spans="1:86" ht="14.1"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4" spans="1:86" s="90" customFormat="1" ht="20.100000000000001" customHeight="1">
      <c r="A404" s="2209" t="s">
        <v>2018</v>
      </c>
      <c r="B404" s="2209"/>
      <c r="C404" s="2209"/>
      <c r="D404" s="2209"/>
      <c r="E404" s="2209"/>
      <c r="F404" s="2209"/>
      <c r="G404" s="2209"/>
      <c r="H404" s="2209"/>
      <c r="I404" s="2209"/>
      <c r="J404" s="2209"/>
      <c r="K404" s="2209"/>
      <c r="L404" s="2209"/>
      <c r="M404" s="2209"/>
      <c r="N404" s="2209"/>
      <c r="O404" s="2209"/>
      <c r="P404" s="2209"/>
      <c r="Q404" s="2209"/>
      <c r="R404" s="2209"/>
      <c r="S404" s="2209"/>
      <c r="T404" s="2209"/>
      <c r="U404" s="2209"/>
      <c r="V404" s="2209"/>
      <c r="W404" s="2209"/>
      <c r="X404" s="2209"/>
      <c r="Y404" s="2209"/>
      <c r="Z404" s="2209"/>
      <c r="AA404" s="2209"/>
      <c r="AB404" s="2209"/>
      <c r="AC404" s="2209"/>
      <c r="AD404" s="2209"/>
      <c r="AE404" s="2209"/>
      <c r="AF404" s="2209"/>
      <c r="AG404" s="2209"/>
      <c r="AH404" s="2209"/>
      <c r="AI404" s="2209"/>
      <c r="AJ404" s="2209"/>
      <c r="AK404" s="2209"/>
      <c r="AL404" s="89"/>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row>
    <row r="405" spans="1:86">
      <c r="C405" s="14" t="s">
        <v>2019</v>
      </c>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6"/>
    </row>
    <row r="406" spans="1:86">
      <c r="C406" s="44"/>
      <c r="AI406" s="41"/>
    </row>
    <row r="407" spans="1:86">
      <c r="C407" s="44"/>
      <c r="AI407" s="41"/>
    </row>
    <row r="408" spans="1:86">
      <c r="C408" s="44"/>
      <c r="AI408" s="41"/>
    </row>
    <row r="409" spans="1:86">
      <c r="C409" s="44"/>
      <c r="AI409" s="41"/>
    </row>
    <row r="410" spans="1:86">
      <c r="C410" s="44"/>
      <c r="AI410" s="41"/>
    </row>
    <row r="411" spans="1:86">
      <c r="C411" s="44"/>
      <c r="AI411" s="41"/>
    </row>
    <row r="412" spans="1:86">
      <c r="C412" s="44"/>
      <c r="AI412" s="41"/>
    </row>
    <row r="413" spans="1:86">
      <c r="C413" s="44"/>
      <c r="AI413" s="41"/>
    </row>
    <row r="414" spans="1:86">
      <c r="C414" s="44"/>
      <c r="AI414" s="41"/>
    </row>
    <row r="415" spans="1:86">
      <c r="C415" s="44"/>
      <c r="AI415" s="41"/>
    </row>
    <row r="416" spans="1:86">
      <c r="C416" s="44"/>
      <c r="AI416" s="41"/>
    </row>
    <row r="417" spans="3:35">
      <c r="C417" s="44"/>
      <c r="AI417" s="41"/>
    </row>
    <row r="418" spans="3:35">
      <c r="C418" s="44"/>
      <c r="AI418" s="41"/>
    </row>
    <row r="419" spans="3:35">
      <c r="C419" s="44"/>
      <c r="AI419" s="41"/>
    </row>
    <row r="420" spans="3:35">
      <c r="C420" s="44"/>
      <c r="AI420" s="41"/>
    </row>
    <row r="421" spans="3:35">
      <c r="C421" s="44"/>
      <c r="AI421" s="41"/>
    </row>
    <row r="422" spans="3:35">
      <c r="C422" s="44"/>
      <c r="AI422" s="41"/>
    </row>
    <row r="423" spans="3:35">
      <c r="C423" s="44"/>
      <c r="AI423" s="41"/>
    </row>
    <row r="424" spans="3:35">
      <c r="C424" s="44"/>
      <c r="AI424" s="41"/>
    </row>
    <row r="425" spans="3:35">
      <c r="C425" s="44"/>
      <c r="AI425" s="41"/>
    </row>
    <row r="426" spans="3:35">
      <c r="C426" s="44"/>
      <c r="AI426" s="41"/>
    </row>
    <row r="427" spans="3:35">
      <c r="C427" s="44"/>
      <c r="AI427" s="41"/>
    </row>
    <row r="428" spans="3:35">
      <c r="C428" s="44"/>
      <c r="AI428" s="41"/>
    </row>
    <row r="429" spans="3:35">
      <c r="C429" s="44"/>
      <c r="AI429" s="41"/>
    </row>
    <row r="430" spans="3:35">
      <c r="C430" s="44"/>
      <c r="AI430" s="41"/>
    </row>
    <row r="431" spans="3:35">
      <c r="C431" s="44"/>
      <c r="AI431" s="41"/>
    </row>
    <row r="432" spans="3:35">
      <c r="C432" s="71"/>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42"/>
    </row>
    <row r="433" spans="3:35">
      <c r="C433" s="8" t="s">
        <v>2020</v>
      </c>
      <c r="AI433" s="41"/>
    </row>
    <row r="434" spans="3:35">
      <c r="C434" s="44"/>
      <c r="AI434" s="41"/>
    </row>
    <row r="435" spans="3:35">
      <c r="C435" s="44"/>
      <c r="AI435" s="41"/>
    </row>
    <row r="436" spans="3:35">
      <c r="C436" s="44"/>
      <c r="AI436" s="41"/>
    </row>
    <row r="437" spans="3:35">
      <c r="C437" s="44"/>
      <c r="AI437" s="41"/>
    </row>
    <row r="438" spans="3:35">
      <c r="C438" s="44"/>
      <c r="AI438" s="41"/>
    </row>
    <row r="439" spans="3:35">
      <c r="C439" s="44"/>
      <c r="AI439" s="41"/>
    </row>
    <row r="440" spans="3:35">
      <c r="C440" s="44"/>
      <c r="AI440" s="41"/>
    </row>
    <row r="441" spans="3:35">
      <c r="C441" s="44"/>
      <c r="AI441" s="41"/>
    </row>
    <row r="442" spans="3:35">
      <c r="C442" s="44"/>
      <c r="AI442" s="41"/>
    </row>
    <row r="443" spans="3:35">
      <c r="C443" s="44"/>
      <c r="AI443" s="41"/>
    </row>
    <row r="444" spans="3:35">
      <c r="C444" s="44"/>
      <c r="AI444" s="41"/>
    </row>
    <row r="445" spans="3:35">
      <c r="C445" s="44"/>
      <c r="AI445" s="41"/>
    </row>
    <row r="446" spans="3:35">
      <c r="C446" s="44"/>
      <c r="AI446" s="41"/>
    </row>
    <row r="447" spans="3:35">
      <c r="C447" s="44"/>
      <c r="AI447" s="41"/>
    </row>
    <row r="448" spans="3:35">
      <c r="C448" s="44"/>
      <c r="AI448" s="41"/>
    </row>
    <row r="449" spans="3:35">
      <c r="C449" s="44"/>
      <c r="AI449" s="41"/>
    </row>
    <row r="450" spans="3:35">
      <c r="C450" s="44"/>
      <c r="AI450" s="41"/>
    </row>
    <row r="451" spans="3:35">
      <c r="C451" s="44"/>
      <c r="AI451" s="41"/>
    </row>
    <row r="452" spans="3:35">
      <c r="C452" s="44"/>
      <c r="AI452" s="41"/>
    </row>
    <row r="453" spans="3:35">
      <c r="C453" s="44"/>
      <c r="AI453" s="41"/>
    </row>
    <row r="454" spans="3:35">
      <c r="C454" s="44"/>
      <c r="AI454" s="41"/>
    </row>
    <row r="455" spans="3:35">
      <c r="C455" s="44"/>
      <c r="AI455" s="41"/>
    </row>
    <row r="456" spans="3:35">
      <c r="C456" s="44"/>
      <c r="AI456" s="41"/>
    </row>
    <row r="457" spans="3:35">
      <c r="C457" s="44"/>
      <c r="AI457" s="41"/>
    </row>
    <row r="458" spans="3:35">
      <c r="C458" s="44"/>
      <c r="AI458" s="41"/>
    </row>
    <row r="459" spans="3:35">
      <c r="C459" s="44"/>
      <c r="AI459" s="41"/>
    </row>
    <row r="460" spans="3:35">
      <c r="C460" s="44"/>
      <c r="AI460" s="41"/>
    </row>
    <row r="461" spans="3:35">
      <c r="C461" s="44"/>
      <c r="AI461" s="41"/>
    </row>
    <row r="462" spans="3:35">
      <c r="C462" s="71"/>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42"/>
    </row>
    <row r="465" spans="1:37" ht="32.1" customHeight="1">
      <c r="A465" s="2208" t="s">
        <v>2021</v>
      </c>
      <c r="B465" s="2208"/>
      <c r="C465" s="2208"/>
      <c r="D465" s="2208"/>
      <c r="E465" s="2208"/>
      <c r="F465" s="2208"/>
      <c r="G465" s="2208"/>
      <c r="H465" s="2208"/>
      <c r="I465" s="2208"/>
      <c r="J465" s="2208"/>
      <c r="K465" s="2208"/>
      <c r="L465" s="2208"/>
      <c r="M465" s="2208"/>
      <c r="N465" s="2208"/>
      <c r="O465" s="2208"/>
      <c r="P465" s="2208"/>
      <c r="Q465" s="2208"/>
      <c r="R465" s="2208"/>
      <c r="S465" s="2208"/>
      <c r="T465" s="2208"/>
      <c r="U465" s="2208"/>
      <c r="V465" s="2208"/>
      <c r="W465" s="2208"/>
      <c r="X465" s="2208"/>
      <c r="Y465" s="2208"/>
      <c r="Z465" s="2208"/>
      <c r="AA465" s="2208"/>
      <c r="AB465" s="2208"/>
      <c r="AC465" s="2208"/>
      <c r="AD465" s="2208"/>
      <c r="AE465" s="2208"/>
      <c r="AF465" s="2208"/>
      <c r="AG465" s="2208"/>
      <c r="AH465" s="2208"/>
      <c r="AI465" s="2208"/>
      <c r="AJ465" s="2208"/>
      <c r="AK465" s="2208"/>
    </row>
    <row r="466" spans="1:37" ht="32.1" customHeight="1">
      <c r="B466" s="5"/>
      <c r="C466" s="5"/>
      <c r="D466" s="5" t="s">
        <v>2022</v>
      </c>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spans="1:37" ht="32.1" customHeight="1">
      <c r="B467" s="5"/>
      <c r="C467" s="70"/>
      <c r="D467" s="6" t="s">
        <v>2023</v>
      </c>
      <c r="E467" s="6"/>
      <c r="F467" s="6"/>
      <c r="G467" s="6"/>
      <c r="H467" s="6"/>
      <c r="I467" s="6"/>
      <c r="J467" s="6"/>
      <c r="K467" s="6"/>
      <c r="L467" s="6"/>
      <c r="M467" s="2240"/>
      <c r="N467" s="2240"/>
      <c r="O467" s="2240"/>
      <c r="P467" s="2240"/>
      <c r="Q467" s="2240"/>
      <c r="R467" s="2240"/>
      <c r="S467" s="2240"/>
      <c r="T467" s="2240"/>
      <c r="U467" s="2240"/>
      <c r="V467" s="2240"/>
      <c r="W467" s="2240"/>
      <c r="X467" s="2240"/>
      <c r="Y467" s="2240"/>
      <c r="Z467" s="2240"/>
      <c r="AA467" s="2240"/>
      <c r="AB467" s="2240"/>
      <c r="AC467" s="2240"/>
      <c r="AD467" s="2240"/>
      <c r="AE467" s="2240"/>
      <c r="AF467" s="2240"/>
      <c r="AG467" s="2240"/>
      <c r="AH467" s="2240"/>
      <c r="AI467" s="2240"/>
      <c r="AJ467" s="15"/>
      <c r="AK467" s="5"/>
    </row>
    <row r="468" spans="1:37" ht="32.1" customHeight="1">
      <c r="B468" s="5"/>
      <c r="C468" s="44"/>
      <c r="D468" s="5" t="s">
        <v>2024</v>
      </c>
      <c r="E468" s="5"/>
      <c r="F468" s="5"/>
      <c r="G468" s="5"/>
      <c r="H468" s="5"/>
      <c r="I468" s="5"/>
      <c r="J468" s="5"/>
      <c r="K468" s="5"/>
      <c r="L468" s="5"/>
      <c r="M468" s="2212"/>
      <c r="N468" s="2212"/>
      <c r="O468" s="2212"/>
      <c r="P468" s="2212"/>
      <c r="Q468" s="2212"/>
      <c r="R468" s="2212"/>
      <c r="T468" s="91" t="s">
        <v>2025</v>
      </c>
      <c r="U468" s="5"/>
      <c r="V468" s="5"/>
      <c r="W468" s="5"/>
      <c r="X468" s="5"/>
      <c r="Y468" s="5"/>
      <c r="Z468" s="5"/>
      <c r="AA468" s="5"/>
      <c r="AB468" s="5"/>
      <c r="AC468" s="5"/>
      <c r="AD468" s="5"/>
      <c r="AE468" s="5"/>
      <c r="AF468" s="5"/>
      <c r="AG468" s="5"/>
      <c r="AH468" s="5"/>
      <c r="AI468" s="5"/>
      <c r="AJ468" s="9"/>
      <c r="AK468" s="5"/>
    </row>
    <row r="469" spans="1:37" ht="32.1" customHeight="1">
      <c r="B469" s="5"/>
      <c r="C469" s="44"/>
      <c r="D469" s="5" t="s">
        <v>2026</v>
      </c>
      <c r="E469" s="5"/>
      <c r="F469" s="5"/>
      <c r="G469" s="5"/>
      <c r="H469" s="5"/>
      <c r="I469" s="5"/>
      <c r="J469" s="5"/>
      <c r="K469" s="5"/>
      <c r="L469" s="5"/>
      <c r="M469" s="2212"/>
      <c r="N469" s="2212"/>
      <c r="O469" s="2212"/>
      <c r="P469" s="2212"/>
      <c r="Q469" s="2212"/>
      <c r="R469" s="2212"/>
      <c r="T469" s="91" t="s">
        <v>245</v>
      </c>
      <c r="U469" s="5"/>
      <c r="V469" s="5"/>
      <c r="W469" s="5"/>
      <c r="X469" s="5"/>
      <c r="Y469" s="5"/>
      <c r="Z469" s="5"/>
      <c r="AA469" s="5"/>
      <c r="AB469" s="5"/>
      <c r="AC469" s="5"/>
      <c r="AD469" s="5"/>
      <c r="AE469" s="5"/>
      <c r="AF469" s="5"/>
      <c r="AG469" s="5"/>
      <c r="AH469" s="5"/>
      <c r="AI469" s="5"/>
      <c r="AJ469" s="9"/>
      <c r="AK469" s="5"/>
    </row>
    <row r="470" spans="1:37" ht="32.1" customHeight="1">
      <c r="B470" s="5"/>
      <c r="C470" s="44"/>
      <c r="D470" s="5" t="s">
        <v>2027</v>
      </c>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9"/>
      <c r="AK470" s="5"/>
    </row>
    <row r="471" spans="1:37" ht="32.1" customHeight="1">
      <c r="B471" s="5"/>
      <c r="C471" s="44"/>
      <c r="D471" s="5" t="s">
        <v>2028</v>
      </c>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9"/>
      <c r="AK471" s="5"/>
    </row>
    <row r="472" spans="1:37" ht="32.1" customHeight="1">
      <c r="B472" s="5"/>
      <c r="C472" s="8"/>
      <c r="D472" s="5"/>
      <c r="E472" s="5"/>
      <c r="F472" s="5" t="s">
        <v>2029</v>
      </c>
      <c r="G472" s="5"/>
      <c r="H472" s="5"/>
      <c r="I472" s="5"/>
      <c r="J472" s="5"/>
      <c r="K472" s="5"/>
      <c r="L472" s="5"/>
      <c r="M472" s="5"/>
      <c r="N472" s="5"/>
      <c r="O472" s="5"/>
      <c r="P472" s="5"/>
      <c r="Q472" s="2212"/>
      <c r="R472" s="2212"/>
      <c r="S472" s="2212"/>
      <c r="T472" s="2212"/>
      <c r="U472" s="2212"/>
      <c r="V472" s="2212"/>
      <c r="X472" s="91" t="s">
        <v>2030</v>
      </c>
      <c r="Y472" s="5"/>
      <c r="Z472" s="5"/>
      <c r="AA472" s="5"/>
      <c r="AB472" s="5"/>
      <c r="AC472" s="5"/>
      <c r="AD472" s="5"/>
      <c r="AE472" s="5"/>
      <c r="AF472" s="5"/>
      <c r="AG472" s="5"/>
      <c r="AH472" s="5"/>
      <c r="AI472" s="5"/>
      <c r="AJ472" s="9"/>
      <c r="AK472" s="5"/>
    </row>
    <row r="473" spans="1:37" ht="32.1" customHeight="1">
      <c r="B473" s="5"/>
      <c r="C473" s="8"/>
      <c r="D473" s="5"/>
      <c r="F473" s="5" t="s">
        <v>2031</v>
      </c>
      <c r="G473" s="5"/>
      <c r="H473" s="5"/>
      <c r="I473" s="5"/>
      <c r="J473" s="5"/>
      <c r="K473" s="5"/>
      <c r="L473" s="5"/>
      <c r="M473" s="5"/>
      <c r="N473" s="5"/>
      <c r="O473" s="5"/>
      <c r="P473" s="5"/>
      <c r="Q473" s="2212"/>
      <c r="R473" s="2212"/>
      <c r="S473" s="2212"/>
      <c r="T473" s="2212"/>
      <c r="U473" s="2212"/>
      <c r="V473" s="2212"/>
      <c r="X473" s="91" t="s">
        <v>2030</v>
      </c>
      <c r="Y473" s="5"/>
      <c r="Z473" s="5"/>
      <c r="AA473" s="5"/>
      <c r="AB473" s="5"/>
      <c r="AC473" s="5"/>
      <c r="AD473" s="5"/>
      <c r="AE473" s="5"/>
      <c r="AF473" s="5"/>
      <c r="AG473" s="5"/>
      <c r="AH473" s="5"/>
      <c r="AI473" s="5"/>
      <c r="AJ473" s="9"/>
      <c r="AK473" s="5"/>
    </row>
    <row r="474" spans="1:37" ht="32.1" customHeight="1">
      <c r="B474" s="5"/>
      <c r="C474" s="8"/>
      <c r="D474" s="5"/>
      <c r="E474" s="5"/>
      <c r="F474" s="5" t="s">
        <v>2032</v>
      </c>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9"/>
      <c r="AK474" s="5"/>
    </row>
    <row r="475" spans="1:37" ht="32.1" customHeight="1">
      <c r="B475" s="5"/>
      <c r="C475" s="8"/>
      <c r="D475" s="5"/>
      <c r="F475" s="5"/>
      <c r="G475" s="5" t="s">
        <v>764</v>
      </c>
      <c r="H475" s="2210"/>
      <c r="I475" s="2210"/>
      <c r="J475" s="2210"/>
      <c r="K475" s="2210"/>
      <c r="L475" s="2210"/>
      <c r="M475" s="2210"/>
      <c r="N475" s="2210"/>
      <c r="O475" s="2210"/>
      <c r="P475" s="2210"/>
      <c r="Q475" s="2210"/>
      <c r="R475" s="2210"/>
      <c r="S475" s="2210"/>
      <c r="T475" s="2210"/>
      <c r="U475" s="2210"/>
      <c r="V475" s="2210"/>
      <c r="W475" s="2210"/>
      <c r="X475" s="2210"/>
      <c r="Y475" s="2210"/>
      <c r="Z475" s="2210"/>
      <c r="AA475" s="2210"/>
      <c r="AB475" s="2210"/>
      <c r="AC475" s="2210"/>
      <c r="AD475" s="2210"/>
      <c r="AE475" s="2210"/>
      <c r="AF475" s="2210"/>
      <c r="AG475" s="5" t="s">
        <v>238</v>
      </c>
      <c r="AH475" s="5"/>
      <c r="AI475" s="5"/>
      <c r="AJ475" s="9"/>
      <c r="AK475" s="5"/>
    </row>
    <row r="476" spans="1:37" ht="32.1" customHeight="1">
      <c r="C476" s="8"/>
      <c r="D476" s="5" t="s">
        <v>2033</v>
      </c>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9"/>
      <c r="AK476" s="5"/>
    </row>
    <row r="477" spans="1:37" ht="32.1" customHeight="1">
      <c r="B477" s="5"/>
      <c r="C477" s="8"/>
      <c r="D477" s="5"/>
      <c r="E477" s="5"/>
      <c r="F477" s="5" t="s">
        <v>2034</v>
      </c>
      <c r="G477" s="5"/>
      <c r="H477" s="5"/>
      <c r="I477" s="5"/>
      <c r="J477" s="5"/>
      <c r="K477" s="5"/>
      <c r="L477" s="5"/>
      <c r="M477" s="5"/>
      <c r="N477" s="5"/>
      <c r="O477" s="5"/>
      <c r="P477" s="2212"/>
      <c r="Q477" s="2212"/>
      <c r="R477" s="2212"/>
      <c r="S477" s="2212"/>
      <c r="T477" s="2212"/>
      <c r="V477" s="92" t="s">
        <v>2005</v>
      </c>
      <c r="W477" s="5"/>
      <c r="X477" s="5"/>
      <c r="Y477" s="5"/>
      <c r="Z477" s="5"/>
      <c r="AA477" s="5"/>
      <c r="AB477" s="5"/>
      <c r="AC477" s="5"/>
      <c r="AD477" s="5"/>
      <c r="AE477" s="5"/>
      <c r="AF477" s="5"/>
      <c r="AG477" s="5"/>
      <c r="AH477" s="5"/>
      <c r="AI477" s="5"/>
      <c r="AJ477" s="9"/>
      <c r="AK477" s="5"/>
    </row>
    <row r="478" spans="1:37" ht="32.1" customHeight="1">
      <c r="B478" s="5"/>
      <c r="C478" s="8"/>
      <c r="D478" s="5"/>
      <c r="F478" s="5" t="s">
        <v>2006</v>
      </c>
      <c r="G478" s="5"/>
      <c r="H478" s="5"/>
      <c r="I478" s="5"/>
      <c r="J478" s="5"/>
      <c r="K478" s="5"/>
      <c r="L478" s="5"/>
      <c r="M478" s="5"/>
      <c r="N478" s="5"/>
      <c r="O478" s="5"/>
      <c r="P478" s="2212"/>
      <c r="Q478" s="2212"/>
      <c r="R478" s="2212"/>
      <c r="S478" s="2212"/>
      <c r="T478" s="2212"/>
      <c r="U478" s="5"/>
      <c r="V478" s="5"/>
      <c r="W478" s="5"/>
      <c r="X478" s="5"/>
      <c r="Y478" s="5"/>
      <c r="Z478" s="5"/>
      <c r="AA478" s="5"/>
      <c r="AB478" s="5"/>
      <c r="AC478" s="5"/>
      <c r="AD478" s="5"/>
      <c r="AE478" s="5"/>
      <c r="AF478" s="5"/>
      <c r="AG478" s="5"/>
      <c r="AH478" s="5"/>
      <c r="AI478" s="5"/>
      <c r="AJ478" s="9"/>
      <c r="AK478" s="5"/>
    </row>
    <row r="479" spans="1:37" ht="32.1" customHeight="1">
      <c r="B479" s="5"/>
      <c r="C479" s="8"/>
      <c r="D479" s="5"/>
      <c r="E479" s="5"/>
      <c r="F479" s="5" t="s">
        <v>2032</v>
      </c>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9"/>
      <c r="AK479" s="5"/>
    </row>
    <row r="480" spans="1:37" ht="32.1" customHeight="1">
      <c r="B480" s="5"/>
      <c r="C480" s="11"/>
      <c r="D480" s="13"/>
      <c r="E480" s="3"/>
      <c r="F480" s="13"/>
      <c r="G480" s="13" t="s">
        <v>764</v>
      </c>
      <c r="H480" s="2250"/>
      <c r="I480" s="2250"/>
      <c r="J480" s="2250"/>
      <c r="K480" s="2250"/>
      <c r="L480" s="2250"/>
      <c r="M480" s="2250"/>
      <c r="N480" s="2250"/>
      <c r="O480" s="2250"/>
      <c r="P480" s="2250"/>
      <c r="Q480" s="2250"/>
      <c r="R480" s="2250"/>
      <c r="S480" s="2250"/>
      <c r="T480" s="2250"/>
      <c r="U480" s="2250"/>
      <c r="V480" s="2250"/>
      <c r="W480" s="2250"/>
      <c r="X480" s="2250"/>
      <c r="Y480" s="2250"/>
      <c r="Z480" s="2250"/>
      <c r="AA480" s="2250"/>
      <c r="AB480" s="2250"/>
      <c r="AC480" s="2250"/>
      <c r="AD480" s="2250"/>
      <c r="AE480" s="2250"/>
      <c r="AF480" s="2250"/>
      <c r="AG480" s="13" t="s">
        <v>238</v>
      </c>
      <c r="AH480" s="13"/>
      <c r="AI480" s="13"/>
      <c r="AJ480" s="12"/>
      <c r="AK480" s="5"/>
    </row>
    <row r="481" spans="2:37">
      <c r="B481" s="45" t="s">
        <v>128</v>
      </c>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row>
    <row r="482" spans="2:37">
      <c r="C482" s="45" t="s">
        <v>2035</v>
      </c>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row>
    <row r="483" spans="2:37">
      <c r="C483" s="45" t="s">
        <v>2036</v>
      </c>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row>
    <row r="484" spans="2:37">
      <c r="C484" s="45" t="s">
        <v>2037</v>
      </c>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row>
    <row r="485" spans="2:37">
      <c r="C485" s="45" t="s">
        <v>2038</v>
      </c>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row>
    <row r="486" spans="2:37">
      <c r="C486" s="45" t="s">
        <v>2039</v>
      </c>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row>
    <row r="487" spans="2:37">
      <c r="C487" s="45"/>
      <c r="D487" s="45" t="s">
        <v>2040</v>
      </c>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row>
    <row r="488" spans="2:37">
      <c r="C488" s="45"/>
      <c r="D488" s="45" t="s">
        <v>2041</v>
      </c>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row>
    <row r="489" spans="2:37">
      <c r="C489" s="45"/>
      <c r="D489" s="45" t="s">
        <v>2042</v>
      </c>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row>
    <row r="490" spans="2:37">
      <c r="C490" s="45"/>
      <c r="D490" s="45" t="s">
        <v>2043</v>
      </c>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row>
    <row r="491" spans="2:37">
      <c r="C491" s="45"/>
      <c r="D491" s="45" t="s">
        <v>2044</v>
      </c>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row>
    <row r="492" spans="2:37">
      <c r="C492" s="45"/>
      <c r="D492" s="45" t="s">
        <v>2045</v>
      </c>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row>
    <row r="493" spans="2:37">
      <c r="C493" s="45" t="s">
        <v>2046</v>
      </c>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row>
    <row r="494" spans="2:37">
      <c r="C494" s="45" t="s">
        <v>2047</v>
      </c>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row>
    <row r="495" spans="2:37">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row>
    <row r="497" spans="1:37" ht="32.1" customHeight="1">
      <c r="A497" s="2208" t="s">
        <v>2048</v>
      </c>
      <c r="B497" s="2208"/>
      <c r="C497" s="2208"/>
      <c r="D497" s="2208"/>
      <c r="E497" s="2208"/>
      <c r="F497" s="2208"/>
      <c r="G497" s="2208"/>
      <c r="H497" s="2208"/>
      <c r="I497" s="2208"/>
      <c r="J497" s="2208"/>
      <c r="K497" s="2208"/>
      <c r="L497" s="2208"/>
      <c r="M497" s="2208"/>
      <c r="N497" s="2208"/>
      <c r="O497" s="2208"/>
      <c r="P497" s="2208"/>
      <c r="Q497" s="2208"/>
      <c r="R497" s="2208"/>
      <c r="S497" s="2208"/>
      <c r="T497" s="2208"/>
      <c r="U497" s="2208"/>
      <c r="V497" s="2208"/>
      <c r="W497" s="2208"/>
      <c r="X497" s="2208"/>
      <c r="Y497" s="2208"/>
      <c r="Z497" s="2208"/>
      <c r="AA497" s="2208"/>
      <c r="AB497" s="2208"/>
      <c r="AC497" s="2208"/>
      <c r="AD497" s="2208"/>
      <c r="AE497" s="2208"/>
      <c r="AF497" s="2208"/>
      <c r="AG497" s="2208"/>
      <c r="AH497" s="2208"/>
      <c r="AI497" s="2208"/>
      <c r="AJ497" s="2208"/>
      <c r="AK497" s="2208"/>
    </row>
    <row r="498" spans="1:37" ht="32.1"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row>
    <row r="499" spans="1:37" ht="32.1" customHeight="1">
      <c r="A499" s="45"/>
      <c r="C499" s="5" t="s">
        <v>2049</v>
      </c>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row>
    <row r="500" spans="1:37" ht="32.1" customHeight="1">
      <c r="A500" s="45"/>
      <c r="C500" s="45"/>
      <c r="D500" s="2242"/>
      <c r="E500" s="2243"/>
      <c r="F500" s="2243"/>
      <c r="G500" s="2243"/>
      <c r="H500" s="2243"/>
      <c r="I500" s="2243"/>
      <c r="J500" s="2243"/>
      <c r="K500" s="2243"/>
      <c r="L500" s="2243"/>
      <c r="M500" s="2243"/>
      <c r="N500" s="2243"/>
      <c r="O500" s="2243"/>
      <c r="P500" s="2243"/>
      <c r="Q500" s="2243"/>
      <c r="R500" s="2243"/>
      <c r="S500" s="2243"/>
      <c r="T500" s="2243"/>
      <c r="U500" s="2243"/>
      <c r="V500" s="2243"/>
      <c r="W500" s="2243"/>
      <c r="X500" s="2243"/>
      <c r="Y500" s="2243"/>
      <c r="Z500" s="2243"/>
      <c r="AA500" s="2243"/>
      <c r="AB500" s="2243"/>
      <c r="AC500" s="2243"/>
      <c r="AD500" s="2243"/>
      <c r="AE500" s="2243"/>
      <c r="AF500" s="2243"/>
      <c r="AG500" s="2243"/>
      <c r="AH500" s="2243"/>
      <c r="AI500" s="2244"/>
      <c r="AJ500" s="45"/>
      <c r="AK500" s="45"/>
    </row>
    <row r="501" spans="1:37" ht="32.1" customHeight="1">
      <c r="A501" s="45"/>
      <c r="C501" s="45"/>
      <c r="D501" s="2245"/>
      <c r="E501" s="2246"/>
      <c r="F501" s="2246"/>
      <c r="G501" s="2246"/>
      <c r="H501" s="2246"/>
      <c r="I501" s="2246"/>
      <c r="J501" s="2246"/>
      <c r="K501" s="2246"/>
      <c r="L501" s="2246"/>
      <c r="M501" s="2246"/>
      <c r="N501" s="2246"/>
      <c r="O501" s="2246"/>
      <c r="P501" s="2246"/>
      <c r="Q501" s="2246"/>
      <c r="R501" s="2246"/>
      <c r="S501" s="2246"/>
      <c r="T501" s="2246"/>
      <c r="U501" s="2246"/>
      <c r="V501" s="2246"/>
      <c r="W501" s="2246"/>
      <c r="X501" s="2246"/>
      <c r="Y501" s="2246"/>
      <c r="Z501" s="2246"/>
      <c r="AA501" s="2246"/>
      <c r="AB501" s="2246"/>
      <c r="AC501" s="2246"/>
      <c r="AD501" s="2246"/>
      <c r="AE501" s="2246"/>
      <c r="AF501" s="2246"/>
      <c r="AG501" s="2246"/>
      <c r="AH501" s="2246"/>
      <c r="AI501" s="2247"/>
      <c r="AJ501" s="45"/>
      <c r="AK501" s="45"/>
    </row>
    <row r="502" spans="1:37" ht="32.1" customHeight="1">
      <c r="A502" s="45"/>
      <c r="C502" s="5" t="s">
        <v>2050</v>
      </c>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row>
    <row r="503" spans="1:37" ht="32.1" customHeight="1">
      <c r="A503" s="45"/>
      <c r="B503" s="45"/>
      <c r="D503" s="93" t="s">
        <v>2051</v>
      </c>
      <c r="E503" s="33"/>
      <c r="F503" s="33"/>
      <c r="G503" s="33"/>
      <c r="H503" s="33"/>
      <c r="I503" s="33"/>
      <c r="J503" s="33"/>
      <c r="K503" s="33"/>
      <c r="L503" s="33"/>
      <c r="M503" s="33"/>
      <c r="N503" s="33"/>
      <c r="O503" s="33"/>
      <c r="P503" s="33"/>
      <c r="Q503" s="33"/>
      <c r="R503" s="33"/>
      <c r="S503" s="33"/>
      <c r="T503" s="33"/>
      <c r="U503" s="2248" t="e">
        <f>#REF!</f>
        <v>#REF!</v>
      </c>
      <c r="V503" s="2248"/>
      <c r="W503" s="2248"/>
      <c r="X503" s="2248"/>
      <c r="Y503" s="2248"/>
      <c r="Z503" s="33" t="s">
        <v>1648</v>
      </c>
      <c r="AA503" s="2248" t="e">
        <f>#REF!</f>
        <v>#REF!</v>
      </c>
      <c r="AB503" s="2248"/>
      <c r="AC503" s="2248"/>
      <c r="AD503" s="33" t="s">
        <v>1649</v>
      </c>
      <c r="AE503" s="2248" t="e">
        <f>#REF!</f>
        <v>#REF!</v>
      </c>
      <c r="AF503" s="2248"/>
      <c r="AG503" s="2248"/>
      <c r="AH503" s="33" t="s">
        <v>1650</v>
      </c>
      <c r="AI503" s="94"/>
      <c r="AJ503" s="45"/>
      <c r="AK503" s="45"/>
    </row>
    <row r="504" spans="1:37" ht="32.1" customHeight="1">
      <c r="A504" s="45"/>
      <c r="B504" s="45"/>
      <c r="D504" s="32" t="s">
        <v>2052</v>
      </c>
      <c r="E504" s="24"/>
      <c r="F504" s="24"/>
      <c r="G504" s="24"/>
      <c r="H504" s="24"/>
      <c r="I504" s="24"/>
      <c r="J504" s="24"/>
      <c r="K504" s="24"/>
      <c r="L504" s="24"/>
      <c r="M504" s="24"/>
      <c r="N504" s="24"/>
      <c r="O504" s="24"/>
      <c r="P504" s="24"/>
      <c r="Q504" s="24"/>
      <c r="R504" s="24"/>
      <c r="S504" s="24"/>
      <c r="T504" s="24"/>
      <c r="U504" s="2249" t="e">
        <f>#REF!</f>
        <v>#REF!</v>
      </c>
      <c r="V504" s="2249"/>
      <c r="W504" s="2249"/>
      <c r="X504" s="2249"/>
      <c r="Y504" s="2249"/>
      <c r="Z504" s="24" t="s">
        <v>1648</v>
      </c>
      <c r="AA504" s="2249" t="e">
        <f>#REF!</f>
        <v>#REF!</v>
      </c>
      <c r="AB504" s="2249"/>
      <c r="AC504" s="2249"/>
      <c r="AD504" s="24" t="s">
        <v>1649</v>
      </c>
      <c r="AE504" s="2249" t="e">
        <f>#REF!</f>
        <v>#REF!</v>
      </c>
      <c r="AF504" s="2249"/>
      <c r="AG504" s="2249"/>
      <c r="AH504" s="24" t="s">
        <v>1650</v>
      </c>
      <c r="AI504" s="25"/>
      <c r="AJ504" s="45"/>
      <c r="AK504" s="45"/>
    </row>
    <row r="505" spans="1:37" ht="32.1"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row>
    <row r="506" spans="1:37" ht="32.1" customHeight="1">
      <c r="A506" s="45"/>
      <c r="B506" s="45"/>
      <c r="D506" s="45" t="s">
        <v>2053</v>
      </c>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row>
    <row r="507" spans="1:37" ht="32.1" customHeight="1">
      <c r="A507" s="45"/>
      <c r="B507" s="45"/>
      <c r="C507" s="45"/>
      <c r="E507" s="45" t="s">
        <v>2054</v>
      </c>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row>
    <row r="508" spans="1:37">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row>
    <row r="509" spans="1:37">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64" t="s">
        <v>1696</v>
      </c>
    </row>
    <row r="510" spans="1:37" ht="12.75" customHeight="1">
      <c r="A510" s="2107" t="s">
        <v>1697</v>
      </c>
      <c r="B510" s="2107"/>
      <c r="C510" s="2107"/>
      <c r="D510" s="2107"/>
      <c r="E510" s="2107"/>
      <c r="F510" s="2107"/>
      <c r="G510" s="2107"/>
      <c r="H510" s="2107"/>
      <c r="I510" s="2107"/>
      <c r="J510" s="2107"/>
      <c r="K510" s="2107"/>
      <c r="L510" s="2107"/>
      <c r="M510" s="2107"/>
      <c r="N510" s="2107"/>
      <c r="O510" s="2107"/>
      <c r="P510" s="2107"/>
      <c r="Q510" s="2107"/>
      <c r="R510" s="2107"/>
      <c r="S510" s="2107"/>
      <c r="T510" s="2107"/>
      <c r="U510" s="2107"/>
      <c r="V510" s="2107"/>
      <c r="W510" s="2107"/>
      <c r="X510" s="2107"/>
      <c r="Y510" s="2107"/>
      <c r="Z510" s="2107"/>
      <c r="AA510" s="2107"/>
      <c r="AB510" s="2107"/>
      <c r="AC510" s="2107"/>
      <c r="AD510" s="2107"/>
      <c r="AE510" s="2107"/>
      <c r="AF510" s="2107"/>
      <c r="AG510" s="2107"/>
      <c r="AH510" s="2107"/>
      <c r="AI510" s="2107"/>
      <c r="AJ510" s="2107"/>
      <c r="AK510" s="2107"/>
    </row>
    <row r="513" spans="1:36">
      <c r="A513" s="1" t="s">
        <v>1647</v>
      </c>
      <c r="X513" s="2108"/>
      <c r="Y513" s="2108"/>
      <c r="Z513" s="2108"/>
      <c r="AA513" s="2108"/>
      <c r="AB513" s="1" t="s">
        <v>1648</v>
      </c>
      <c r="AC513" s="2108"/>
      <c r="AD513" s="2108"/>
      <c r="AE513" s="1" t="s">
        <v>1649</v>
      </c>
      <c r="AF513" s="2108"/>
      <c r="AG513" s="2108"/>
      <c r="AH513" s="1" t="s">
        <v>1650</v>
      </c>
    </row>
    <row r="514" spans="1:36">
      <c r="C514" s="1" t="s">
        <v>1651</v>
      </c>
    </row>
    <row r="516" spans="1:36">
      <c r="R516" s="1" t="s">
        <v>1652</v>
      </c>
    </row>
    <row r="517" spans="1:36">
      <c r="S517" s="2109"/>
      <c r="T517" s="2109"/>
      <c r="U517" s="2109"/>
      <c r="V517" s="2109"/>
      <c r="W517" s="2109"/>
      <c r="X517" s="2109"/>
      <c r="Y517" s="2109"/>
      <c r="Z517" s="2109"/>
      <c r="AA517" s="2109"/>
      <c r="AB517" s="2109"/>
      <c r="AC517" s="2109"/>
      <c r="AD517" s="2109"/>
      <c r="AE517" s="2109"/>
      <c r="AF517" s="2109"/>
      <c r="AG517" s="2109"/>
      <c r="AH517" s="2109"/>
      <c r="AI517" s="2109"/>
      <c r="AJ517" s="2109"/>
    </row>
    <row r="518" spans="1:36">
      <c r="S518" s="2109"/>
      <c r="T518" s="2109"/>
      <c r="U518" s="2109"/>
      <c r="V518" s="2109"/>
      <c r="W518" s="2109"/>
      <c r="X518" s="2109"/>
      <c r="Y518" s="2109"/>
      <c r="Z518" s="2109"/>
      <c r="AA518" s="2109"/>
      <c r="AB518" s="2109"/>
      <c r="AC518" s="2109"/>
      <c r="AD518" s="2109"/>
      <c r="AE518" s="2109"/>
      <c r="AF518" s="2109"/>
      <c r="AG518" s="2109"/>
      <c r="AH518" s="2109"/>
      <c r="AI518" s="2109"/>
      <c r="AJ518" s="2109"/>
    </row>
    <row r="519" spans="1:36">
      <c r="S519" s="1" t="s">
        <v>1653</v>
      </c>
    </row>
    <row r="520" spans="1:36">
      <c r="T520" s="1165"/>
      <c r="U520" s="1165"/>
      <c r="V520" s="1165"/>
      <c r="W520" s="1165"/>
      <c r="X520" s="1165"/>
      <c r="Y520" s="1165"/>
      <c r="Z520" s="1165"/>
      <c r="AA520" s="1165"/>
      <c r="AB520" s="1165"/>
      <c r="AC520" s="1165"/>
      <c r="AD520" s="1165"/>
      <c r="AE520" s="1165"/>
      <c r="AF520" s="1165"/>
      <c r="AG520" s="1165"/>
      <c r="AH520" s="1165"/>
      <c r="AI520" s="1165"/>
      <c r="AJ520" s="1165"/>
    </row>
    <row r="521" spans="1:36">
      <c r="T521" s="1165"/>
      <c r="U521" s="1165"/>
      <c r="V521" s="1165"/>
      <c r="W521" s="1165"/>
      <c r="X521" s="1165"/>
      <c r="Y521" s="1165"/>
      <c r="Z521" s="1165"/>
      <c r="AA521" s="1165"/>
      <c r="AB521" s="1165"/>
      <c r="AC521" s="1165"/>
      <c r="AD521" s="1165"/>
      <c r="AE521" s="1165"/>
      <c r="AF521" s="1165"/>
      <c r="AG521" s="1165"/>
      <c r="AH521" s="1165"/>
      <c r="AI521" s="1165"/>
      <c r="AJ521" s="1165"/>
    </row>
    <row r="522" spans="1:36">
      <c r="R522" s="1" t="s">
        <v>1654</v>
      </c>
    </row>
    <row r="523" spans="1:36">
      <c r="S523" s="1161"/>
      <c r="T523" s="1161"/>
      <c r="U523" s="1161"/>
      <c r="V523" s="1161"/>
      <c r="W523" s="1161"/>
      <c r="X523" s="1161"/>
      <c r="Y523" s="1161"/>
      <c r="Z523" s="1161"/>
      <c r="AA523" s="1161"/>
      <c r="AB523" s="1161"/>
      <c r="AC523" s="1161"/>
      <c r="AD523" s="1161"/>
      <c r="AE523" s="1161"/>
      <c r="AF523" s="1161"/>
      <c r="AG523" s="1161"/>
      <c r="AH523" s="1161"/>
      <c r="AI523" s="1161"/>
      <c r="AJ523" s="1161"/>
    </row>
    <row r="524" spans="1:36">
      <c r="S524" s="1161"/>
      <c r="T524" s="1161"/>
      <c r="U524" s="1161"/>
      <c r="V524" s="1161"/>
      <c r="W524" s="1161"/>
      <c r="X524" s="1161"/>
      <c r="Y524" s="1161"/>
      <c r="Z524" s="1161"/>
      <c r="AA524" s="1161"/>
      <c r="AB524" s="1161"/>
      <c r="AC524" s="1161"/>
      <c r="AD524" s="1161"/>
      <c r="AE524" s="1161"/>
      <c r="AF524" s="1161"/>
      <c r="AG524" s="1161"/>
      <c r="AH524" s="1161"/>
      <c r="AI524" s="1161"/>
      <c r="AJ524" s="1161"/>
    </row>
    <row r="525" spans="1:36">
      <c r="S525" s="1" t="s">
        <v>1655</v>
      </c>
    </row>
    <row r="526" spans="1:36">
      <c r="T526" s="1165"/>
      <c r="U526" s="1165"/>
      <c r="V526" s="1165"/>
      <c r="W526" s="1165"/>
      <c r="X526" s="1165"/>
      <c r="Y526" s="1165"/>
      <c r="Z526" s="1165"/>
      <c r="AA526" s="1165"/>
      <c r="AB526" s="1165"/>
      <c r="AC526" s="1165"/>
      <c r="AD526" s="1165"/>
      <c r="AE526" s="1165"/>
      <c r="AF526" s="1165"/>
      <c r="AG526" s="1165"/>
      <c r="AH526" s="1165"/>
      <c r="AI526" s="1165"/>
      <c r="AJ526" s="1165"/>
    </row>
    <row r="527" spans="1:36">
      <c r="T527" s="1165"/>
      <c r="U527" s="1165"/>
      <c r="V527" s="1165"/>
      <c r="W527" s="1165"/>
      <c r="X527" s="1165"/>
      <c r="Y527" s="1165"/>
      <c r="Z527" s="1165"/>
      <c r="AA527" s="1165"/>
      <c r="AB527" s="1165"/>
      <c r="AC527" s="1165"/>
      <c r="AD527" s="1165"/>
      <c r="AE527" s="1165"/>
      <c r="AF527" s="1165"/>
      <c r="AG527" s="1165"/>
      <c r="AH527" s="1165"/>
      <c r="AI527" s="1165"/>
      <c r="AJ527" s="1165"/>
    </row>
    <row r="528" spans="1:36">
      <c r="B528" s="2251" t="s">
        <v>1699</v>
      </c>
      <c r="C528" s="2251"/>
      <c r="D528" s="2251"/>
      <c r="E528" s="2251"/>
      <c r="F528" s="2251"/>
      <c r="G528" s="2251"/>
      <c r="H528" s="2251"/>
      <c r="I528" s="2251"/>
      <c r="J528" s="2251"/>
      <c r="K528" s="2251"/>
      <c r="L528" s="2251"/>
      <c r="M528" s="2251"/>
      <c r="N528" s="2251"/>
      <c r="O528" s="2251"/>
      <c r="P528" s="2251"/>
      <c r="Q528" s="2251"/>
      <c r="R528" s="2251"/>
      <c r="S528" s="2251"/>
      <c r="T528" s="2251"/>
      <c r="U528" s="2251"/>
      <c r="V528" s="2251"/>
      <c r="W528" s="2251"/>
      <c r="X528" s="2251"/>
      <c r="Y528" s="2251"/>
      <c r="Z528" s="2251"/>
      <c r="AA528" s="2251"/>
      <c r="AB528" s="2251"/>
      <c r="AC528" s="2251"/>
      <c r="AD528" s="2251"/>
      <c r="AE528" s="2251"/>
      <c r="AF528" s="2251"/>
      <c r="AG528" s="2251"/>
      <c r="AH528" s="2251"/>
      <c r="AI528" s="2251"/>
      <c r="AJ528" s="2251"/>
    </row>
    <row r="529" spans="1:37">
      <c r="B529" s="2251"/>
      <c r="C529" s="2251"/>
      <c r="D529" s="2251"/>
      <c r="E529" s="2251"/>
      <c r="F529" s="2251"/>
      <c r="G529" s="2251"/>
      <c r="H529" s="2251"/>
      <c r="I529" s="2251"/>
      <c r="J529" s="2251"/>
      <c r="K529" s="2251"/>
      <c r="L529" s="2251"/>
      <c r="M529" s="2251"/>
      <c r="N529" s="2251"/>
      <c r="O529" s="2251"/>
      <c r="P529" s="2251"/>
      <c r="Q529" s="2251"/>
      <c r="R529" s="2251"/>
      <c r="S529" s="2251"/>
      <c r="T529" s="2251"/>
      <c r="U529" s="2251"/>
      <c r="V529" s="2251"/>
      <c r="W529" s="2251"/>
      <c r="X529" s="2251"/>
      <c r="Y529" s="2251"/>
      <c r="Z529" s="2251"/>
      <c r="AA529" s="2251"/>
      <c r="AB529" s="2251"/>
      <c r="AC529" s="2251"/>
      <c r="AD529" s="2251"/>
      <c r="AE529" s="2251"/>
      <c r="AF529" s="2251"/>
      <c r="AG529" s="2251"/>
      <c r="AH529" s="2251"/>
      <c r="AI529" s="2251"/>
      <c r="AJ529" s="2251"/>
    </row>
    <row r="530" spans="1:37">
      <c r="B530" s="2251"/>
      <c r="C530" s="2251"/>
      <c r="D530" s="2251"/>
      <c r="E530" s="2251"/>
      <c r="F530" s="2251"/>
      <c r="G530" s="2251"/>
      <c r="H530" s="2251"/>
      <c r="I530" s="2251"/>
      <c r="J530" s="2251"/>
      <c r="K530" s="2251"/>
      <c r="L530" s="2251"/>
      <c r="M530" s="2251"/>
      <c r="N530" s="2251"/>
      <c r="O530" s="2251"/>
      <c r="P530" s="2251"/>
      <c r="Q530" s="2251"/>
      <c r="R530" s="2251"/>
      <c r="S530" s="2251"/>
      <c r="T530" s="2251"/>
      <c r="U530" s="2251"/>
      <c r="V530" s="2251"/>
      <c r="W530" s="2251"/>
      <c r="X530" s="2251"/>
      <c r="Y530" s="2251"/>
      <c r="Z530" s="2251"/>
      <c r="AA530" s="2251"/>
      <c r="AB530" s="2251"/>
      <c r="AC530" s="2251"/>
      <c r="AD530" s="2251"/>
      <c r="AE530" s="2251"/>
      <c r="AF530" s="2251"/>
      <c r="AG530" s="2251"/>
      <c r="AH530" s="2251"/>
      <c r="AI530" s="2251"/>
      <c r="AJ530" s="2251"/>
    </row>
    <row r="531" spans="1:37" ht="12.75" customHeight="1">
      <c r="A531" s="2252" t="s">
        <v>1657</v>
      </c>
      <c r="B531" s="2252"/>
      <c r="C531" s="2252"/>
      <c r="D531" s="2252"/>
      <c r="E531" s="2252"/>
      <c r="F531" s="2252"/>
      <c r="G531" s="2252"/>
      <c r="H531" s="2252"/>
      <c r="I531" s="2252"/>
      <c r="J531" s="2252"/>
      <c r="K531" s="2252"/>
      <c r="L531" s="2252"/>
      <c r="M531" s="2252"/>
      <c r="N531" s="2252"/>
      <c r="O531" s="2252"/>
      <c r="P531" s="2252"/>
      <c r="Q531" s="2252"/>
      <c r="R531" s="2252"/>
      <c r="S531" s="2252"/>
      <c r="T531" s="2252"/>
      <c r="U531" s="2252"/>
      <c r="V531" s="2252"/>
      <c r="W531" s="2252"/>
      <c r="X531" s="2252"/>
      <c r="Y531" s="2252"/>
      <c r="Z531" s="2252"/>
      <c r="AA531" s="2252"/>
      <c r="AB531" s="2252"/>
      <c r="AC531" s="2252"/>
      <c r="AD531" s="2252"/>
      <c r="AE531" s="2252"/>
      <c r="AF531" s="2252"/>
      <c r="AG531" s="2252"/>
      <c r="AH531" s="2252"/>
      <c r="AI531" s="2252"/>
      <c r="AJ531" s="2252"/>
      <c r="AK531" s="2252"/>
    </row>
    <row r="532" spans="1:37">
      <c r="B532" s="1" t="s">
        <v>1700</v>
      </c>
    </row>
    <row r="533" spans="1:37">
      <c r="B533" s="1" t="s">
        <v>2070</v>
      </c>
      <c r="L533" s="1" t="s">
        <v>1702</v>
      </c>
      <c r="M533" s="2253"/>
      <c r="N533" s="2253"/>
      <c r="O533" s="2253"/>
      <c r="P533" s="2253"/>
      <c r="Q533" s="2253"/>
      <c r="R533" s="2253"/>
      <c r="S533" s="2253"/>
      <c r="T533" s="2253"/>
      <c r="U533" s="2253"/>
      <c r="V533" s="2253"/>
      <c r="W533" s="2253"/>
      <c r="X533" s="2253"/>
      <c r="Y533" s="2253"/>
      <c r="Z533" s="2253"/>
      <c r="AA533" s="2253"/>
      <c r="AB533" s="2253"/>
      <c r="AC533" s="2253"/>
      <c r="AD533" s="1" t="s">
        <v>1703</v>
      </c>
    </row>
    <row r="534" spans="1:37">
      <c r="B534" s="1" t="s">
        <v>2071</v>
      </c>
      <c r="M534" s="1165"/>
      <c r="N534" s="1165"/>
      <c r="O534" s="1165"/>
      <c r="P534" s="1165"/>
      <c r="Q534" s="1" t="s">
        <v>1705</v>
      </c>
      <c r="R534" s="1165"/>
      <c r="S534" s="1165"/>
      <c r="T534" s="1165"/>
      <c r="U534" s="1" t="s">
        <v>1706</v>
      </c>
      <c r="V534" s="1165"/>
      <c r="W534" s="1165"/>
      <c r="X534" s="1165"/>
      <c r="Y534" s="1" t="s">
        <v>1707</v>
      </c>
    </row>
    <row r="535" spans="1:37">
      <c r="B535" s="1" t="s">
        <v>2072</v>
      </c>
      <c r="L535" s="1165" t="s">
        <v>1709</v>
      </c>
      <c r="M535" s="1165"/>
      <c r="N535" s="1165"/>
      <c r="O535" s="1165"/>
      <c r="P535" s="1165"/>
      <c r="Q535" s="1165"/>
      <c r="R535" s="1165"/>
      <c r="S535" s="1165"/>
      <c r="T535" s="1165"/>
      <c r="U535" s="1165"/>
      <c r="V535" s="1165"/>
      <c r="W535" s="1165"/>
      <c r="X535" s="1165"/>
      <c r="Y535" s="1165"/>
      <c r="Z535" s="1165"/>
      <c r="AA535" s="1165"/>
      <c r="AB535" s="1165"/>
      <c r="AC535" s="1165"/>
      <c r="AD535" s="1165"/>
    </row>
    <row r="536" spans="1:37">
      <c r="B536" s="1" t="s">
        <v>2073</v>
      </c>
    </row>
    <row r="537" spans="1:37">
      <c r="C537" s="2117"/>
      <c r="D537" s="2117"/>
      <c r="E537" s="2117"/>
      <c r="F537" s="2117"/>
      <c r="G537" s="2117"/>
      <c r="H537" s="2117"/>
      <c r="I537" s="2117"/>
      <c r="J537" s="2117"/>
      <c r="K537" s="2117"/>
      <c r="L537" s="2117"/>
      <c r="M537" s="2117"/>
      <c r="N537" s="2117"/>
      <c r="O537" s="2117"/>
      <c r="P537" s="2117"/>
      <c r="Q537" s="2117"/>
      <c r="R537" s="2117"/>
      <c r="S537" s="2117"/>
      <c r="T537" s="2117"/>
      <c r="U537" s="2117"/>
      <c r="V537" s="2117"/>
      <c r="W537" s="2117"/>
      <c r="X537" s="2117"/>
      <c r="Y537" s="2117"/>
      <c r="Z537" s="2117"/>
      <c r="AA537" s="2117"/>
      <c r="AB537" s="2117"/>
      <c r="AC537" s="2117"/>
      <c r="AD537" s="2117"/>
      <c r="AE537" s="2117"/>
      <c r="AF537" s="2117"/>
      <c r="AG537" s="2117"/>
      <c r="AH537" s="2117"/>
      <c r="AI537" s="2117"/>
      <c r="AJ537" s="2117"/>
    </row>
    <row r="538" spans="1:37">
      <c r="C538" s="2117"/>
      <c r="D538" s="2117"/>
      <c r="E538" s="2117"/>
      <c r="F538" s="2117"/>
      <c r="G538" s="2117"/>
      <c r="H538" s="2117"/>
      <c r="I538" s="2117"/>
      <c r="J538" s="2117"/>
      <c r="K538" s="2117"/>
      <c r="L538" s="2117"/>
      <c r="M538" s="2117"/>
      <c r="N538" s="2117"/>
      <c r="O538" s="2117"/>
      <c r="P538" s="2117"/>
      <c r="Q538" s="2117"/>
      <c r="R538" s="2117"/>
      <c r="S538" s="2117"/>
      <c r="T538" s="2117"/>
      <c r="U538" s="2117"/>
      <c r="V538" s="2117"/>
      <c r="W538" s="2117"/>
      <c r="X538" s="2117"/>
      <c r="Y538" s="2117"/>
      <c r="Z538" s="2117"/>
      <c r="AA538" s="2117"/>
      <c r="AB538" s="2117"/>
      <c r="AC538" s="2117"/>
      <c r="AD538" s="2117"/>
      <c r="AE538" s="2117"/>
      <c r="AF538" s="2117"/>
      <c r="AG538" s="2117"/>
      <c r="AH538" s="2117"/>
      <c r="AI538" s="2117"/>
      <c r="AJ538" s="2117"/>
    </row>
    <row r="539" spans="1:37">
      <c r="C539" s="2117"/>
      <c r="D539" s="2117"/>
      <c r="E539" s="2117"/>
      <c r="F539" s="2117"/>
      <c r="G539" s="2117"/>
      <c r="H539" s="2117"/>
      <c r="I539" s="2117"/>
      <c r="J539" s="2117"/>
      <c r="K539" s="2117"/>
      <c r="L539" s="2117"/>
      <c r="M539" s="2117"/>
      <c r="N539" s="2117"/>
      <c r="O539" s="2117"/>
      <c r="P539" s="2117"/>
      <c r="Q539" s="2117"/>
      <c r="R539" s="2117"/>
      <c r="S539" s="2117"/>
      <c r="T539" s="2117"/>
      <c r="U539" s="2117"/>
      <c r="V539" s="2117"/>
      <c r="W539" s="2117"/>
      <c r="X539" s="2117"/>
      <c r="Y539" s="2117"/>
      <c r="Z539" s="2117"/>
      <c r="AA539" s="2117"/>
      <c r="AB539" s="2117"/>
      <c r="AC539" s="2117"/>
      <c r="AD539" s="2117"/>
      <c r="AE539" s="2117"/>
      <c r="AF539" s="2117"/>
      <c r="AG539" s="2117"/>
      <c r="AH539" s="2117"/>
      <c r="AI539" s="2117"/>
      <c r="AJ539" s="2117"/>
    </row>
    <row r="540" spans="1:37">
      <c r="C540" s="2117"/>
      <c r="D540" s="2117"/>
      <c r="E540" s="2117"/>
      <c r="F540" s="2117"/>
      <c r="G540" s="2117"/>
      <c r="H540" s="2117"/>
      <c r="I540" s="2117"/>
      <c r="J540" s="2117"/>
      <c r="K540" s="2117"/>
      <c r="L540" s="2117"/>
      <c r="M540" s="2117"/>
      <c r="N540" s="2117"/>
      <c r="O540" s="2117"/>
      <c r="P540" s="2117"/>
      <c r="Q540" s="2117"/>
      <c r="R540" s="2117"/>
      <c r="S540" s="2117"/>
      <c r="T540" s="2117"/>
      <c r="U540" s="2117"/>
      <c r="V540" s="2117"/>
      <c r="W540" s="2117"/>
      <c r="X540" s="2117"/>
      <c r="Y540" s="2117"/>
      <c r="Z540" s="2117"/>
      <c r="AA540" s="2117"/>
      <c r="AB540" s="2117"/>
      <c r="AC540" s="2117"/>
      <c r="AD540" s="2117"/>
      <c r="AE540" s="2117"/>
      <c r="AF540" s="2117"/>
      <c r="AG540" s="2117"/>
      <c r="AH540" s="2117"/>
      <c r="AI540" s="2117"/>
      <c r="AJ540" s="2117"/>
    </row>
    <row r="541" spans="1:37">
      <c r="B541" s="104" t="s">
        <v>1711</v>
      </c>
      <c r="C541" s="90"/>
      <c r="D541" s="90"/>
      <c r="E541" s="90"/>
      <c r="F541" s="90"/>
      <c r="G541" s="90"/>
      <c r="H541" s="90"/>
      <c r="I541" s="90"/>
      <c r="J541" s="90"/>
      <c r="K541" s="90"/>
      <c r="L541" s="90"/>
      <c r="M541" s="90"/>
      <c r="N541" s="90"/>
      <c r="O541" s="90"/>
      <c r="P541" s="90"/>
      <c r="Q541" s="2108"/>
      <c r="R541" s="2108"/>
      <c r="S541" s="2108"/>
      <c r="T541" s="2108"/>
      <c r="U541" s="1" t="s">
        <v>1648</v>
      </c>
      <c r="V541" s="2108"/>
      <c r="W541" s="2108"/>
      <c r="X541" s="1" t="s">
        <v>1649</v>
      </c>
      <c r="Y541" s="2108"/>
      <c r="Z541" s="2108"/>
      <c r="AA541" s="1" t="s">
        <v>1650</v>
      </c>
      <c r="AB541" s="90"/>
      <c r="AC541" s="90"/>
      <c r="AD541" s="90"/>
      <c r="AE541" s="90"/>
      <c r="AF541" s="90"/>
      <c r="AG541" s="90"/>
      <c r="AH541" s="90"/>
      <c r="AI541" s="90"/>
      <c r="AJ541" s="90"/>
    </row>
    <row r="542" spans="1:37">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row>
    <row r="546" spans="2:36" ht="20.100000000000001" customHeight="1">
      <c r="B546" s="95" t="s">
        <v>1692</v>
      </c>
      <c r="C546" s="96"/>
      <c r="D546" s="96"/>
      <c r="E546" s="96"/>
      <c r="F546" s="96"/>
      <c r="G546" s="96"/>
      <c r="H546" s="96"/>
      <c r="I546" s="96"/>
      <c r="J546" s="96"/>
      <c r="K546" s="96"/>
      <c r="L546" s="96"/>
      <c r="M546" s="96"/>
      <c r="N546" s="96"/>
      <c r="O546" s="95" t="s">
        <v>1693</v>
      </c>
      <c r="P546" s="96"/>
      <c r="Q546" s="96"/>
      <c r="R546" s="96"/>
      <c r="S546" s="96"/>
      <c r="T546" s="96"/>
      <c r="U546" s="96"/>
      <c r="V546" s="96"/>
      <c r="W546" s="96"/>
      <c r="X546" s="96"/>
      <c r="Y546" s="96"/>
      <c r="Z546" s="96"/>
      <c r="AA546" s="96"/>
      <c r="AB546" s="96"/>
      <c r="AC546" s="96"/>
      <c r="AD546" s="96"/>
      <c r="AE546" s="96"/>
      <c r="AF546" s="96"/>
      <c r="AG546" s="96"/>
      <c r="AH546" s="96"/>
      <c r="AI546" s="96"/>
      <c r="AJ546" s="97"/>
    </row>
    <row r="547" spans="2:36" ht="20.100000000000001" customHeight="1">
      <c r="B547" s="98"/>
      <c r="C547" s="2256"/>
      <c r="D547" s="2256"/>
      <c r="E547" s="2256"/>
      <c r="F547" s="2256"/>
      <c r="G547" s="111" t="s">
        <v>1648</v>
      </c>
      <c r="H547" s="2256"/>
      <c r="I547" s="2256"/>
      <c r="J547" s="111" t="s">
        <v>1649</v>
      </c>
      <c r="K547" s="2256"/>
      <c r="L547" s="2256"/>
      <c r="M547" s="111" t="s">
        <v>1650</v>
      </c>
      <c r="N547" s="99"/>
      <c r="O547" s="2257"/>
      <c r="P547" s="2258"/>
      <c r="Q547" s="2258"/>
      <c r="R547" s="2258"/>
      <c r="S547" s="2258"/>
      <c r="T547" s="2258"/>
      <c r="U547" s="2258"/>
      <c r="V547" s="2258"/>
      <c r="W547" s="2258"/>
      <c r="X547" s="2258"/>
      <c r="Y547" s="2258"/>
      <c r="Z547" s="2258"/>
      <c r="AA547" s="2258"/>
      <c r="AB547" s="2258"/>
      <c r="AC547" s="2258"/>
      <c r="AD547" s="2258"/>
      <c r="AE547" s="2258"/>
      <c r="AF547" s="2258"/>
      <c r="AG547" s="2258"/>
      <c r="AH547" s="2258"/>
      <c r="AI547" s="2258"/>
      <c r="AJ547" s="2259"/>
    </row>
    <row r="548" spans="2:36" ht="20.100000000000001" customHeight="1">
      <c r="B548" s="98"/>
      <c r="C548" s="111" t="s">
        <v>113</v>
      </c>
      <c r="D548" s="2263"/>
      <c r="E548" s="2263"/>
      <c r="F548" s="2263"/>
      <c r="G548" s="2263"/>
      <c r="H548" s="2263"/>
      <c r="I548" s="2263"/>
      <c r="J548" s="2263"/>
      <c r="K548" s="2263"/>
      <c r="L548" s="2263"/>
      <c r="M548" s="111" t="s">
        <v>1694</v>
      </c>
      <c r="N548" s="99"/>
      <c r="O548" s="2257"/>
      <c r="P548" s="2258"/>
      <c r="Q548" s="2258"/>
      <c r="R548" s="2258"/>
      <c r="S548" s="2258"/>
      <c r="T548" s="2258"/>
      <c r="U548" s="2258"/>
      <c r="V548" s="2258"/>
      <c r="W548" s="2258"/>
      <c r="X548" s="2258"/>
      <c r="Y548" s="2258"/>
      <c r="Z548" s="2258"/>
      <c r="AA548" s="2258"/>
      <c r="AB548" s="2258"/>
      <c r="AC548" s="2258"/>
      <c r="AD548" s="2258"/>
      <c r="AE548" s="2258"/>
      <c r="AF548" s="2258"/>
      <c r="AG548" s="2258"/>
      <c r="AH548" s="2258"/>
      <c r="AI548" s="2258"/>
      <c r="AJ548" s="2259"/>
    </row>
    <row r="549" spans="2:36" ht="20.100000000000001" customHeight="1">
      <c r="B549" s="100" t="s">
        <v>1695</v>
      </c>
      <c r="C549" s="101"/>
      <c r="D549" s="101"/>
      <c r="E549" s="101"/>
      <c r="F549" s="101"/>
      <c r="G549" s="2254"/>
      <c r="H549" s="2254"/>
      <c r="I549" s="2254"/>
      <c r="J549" s="2254"/>
      <c r="K549" s="2254"/>
      <c r="L549" s="2254"/>
      <c r="M549" s="2254"/>
      <c r="N549" s="2255"/>
      <c r="O549" s="2260"/>
      <c r="P549" s="2261"/>
      <c r="Q549" s="2261"/>
      <c r="R549" s="2261"/>
      <c r="S549" s="2261"/>
      <c r="T549" s="2261"/>
      <c r="U549" s="2261"/>
      <c r="V549" s="2261"/>
      <c r="W549" s="2261"/>
      <c r="X549" s="2261"/>
      <c r="Y549" s="2261"/>
      <c r="Z549" s="2261"/>
      <c r="AA549" s="2261"/>
      <c r="AB549" s="2261"/>
      <c r="AC549" s="2261"/>
      <c r="AD549" s="2261"/>
      <c r="AE549" s="2261"/>
      <c r="AF549" s="2261"/>
      <c r="AG549" s="2261"/>
      <c r="AH549" s="2261"/>
      <c r="AI549" s="2261"/>
      <c r="AJ549" s="2262"/>
    </row>
    <row r="553" spans="2:36">
      <c r="B553" s="102"/>
    </row>
  </sheetData>
  <mergeCells count="376">
    <mergeCell ref="G549:N549"/>
    <mergeCell ref="L535:AD535"/>
    <mergeCell ref="C537:AJ540"/>
    <mergeCell ref="Q541:T541"/>
    <mergeCell ref="V541:W541"/>
    <mergeCell ref="Y541:Z541"/>
    <mergeCell ref="C547:F547"/>
    <mergeCell ref="H547:I547"/>
    <mergeCell ref="K547:L547"/>
    <mergeCell ref="O547:AJ549"/>
    <mergeCell ref="D548:L548"/>
    <mergeCell ref="S523:AJ524"/>
    <mergeCell ref="T526:AJ527"/>
    <mergeCell ref="B528:AJ530"/>
    <mergeCell ref="A531:AK531"/>
    <mergeCell ref="M533:AC533"/>
    <mergeCell ref="M534:P534"/>
    <mergeCell ref="R534:T534"/>
    <mergeCell ref="V534:X534"/>
    <mergeCell ref="A510:AK510"/>
    <mergeCell ref="X513:AA513"/>
    <mergeCell ref="AC513:AD513"/>
    <mergeCell ref="AF513:AG513"/>
    <mergeCell ref="S517:AJ518"/>
    <mergeCell ref="T520:AJ521"/>
    <mergeCell ref="A497:AK497"/>
    <mergeCell ref="D500:AI501"/>
    <mergeCell ref="U503:Y503"/>
    <mergeCell ref="AA503:AC503"/>
    <mergeCell ref="AE503:AG503"/>
    <mergeCell ref="U504:Y504"/>
    <mergeCell ref="AA504:AC504"/>
    <mergeCell ref="AE504:AG504"/>
    <mergeCell ref="Q472:V472"/>
    <mergeCell ref="Q473:V473"/>
    <mergeCell ref="H475:AF475"/>
    <mergeCell ref="P477:T477"/>
    <mergeCell ref="P478:T478"/>
    <mergeCell ref="H480:AF480"/>
    <mergeCell ref="F401:AJ401"/>
    <mergeCell ref="A404:AK404"/>
    <mergeCell ref="A465:AK465"/>
    <mergeCell ref="M467:AI467"/>
    <mergeCell ref="M468:R468"/>
    <mergeCell ref="M469:R469"/>
    <mergeCell ref="P389:T389"/>
    <mergeCell ref="H391:AF391"/>
    <mergeCell ref="J393:N393"/>
    <mergeCell ref="Y393:AC393"/>
    <mergeCell ref="H395:AF395"/>
    <mergeCell ref="F399:AJ399"/>
    <mergeCell ref="N377:Q377"/>
    <mergeCell ref="X377:AA377"/>
    <mergeCell ref="O380:T380"/>
    <mergeCell ref="O381:T381"/>
    <mergeCell ref="F383:AF383"/>
    <mergeCell ref="L388:P388"/>
    <mergeCell ref="N374:Q374"/>
    <mergeCell ref="X374:AA374"/>
    <mergeCell ref="N375:Q375"/>
    <mergeCell ref="X375:AA375"/>
    <mergeCell ref="N376:Q376"/>
    <mergeCell ref="X376:AA376"/>
    <mergeCell ref="J368:O368"/>
    <mergeCell ref="U368:Z368"/>
    <mergeCell ref="N371:P371"/>
    <mergeCell ref="N372:Q372"/>
    <mergeCell ref="N373:Q373"/>
    <mergeCell ref="X373:AA373"/>
    <mergeCell ref="L358:Q358"/>
    <mergeCell ref="L359:Q359"/>
    <mergeCell ref="O360:Q360"/>
    <mergeCell ref="X360:Z360"/>
    <mergeCell ref="S364:U364"/>
    <mergeCell ref="S365:U365"/>
    <mergeCell ref="O348:AB348"/>
    <mergeCell ref="A349:AK349"/>
    <mergeCell ref="A350:AK350"/>
    <mergeCell ref="J354:AJ354"/>
    <mergeCell ref="L356:AJ356"/>
    <mergeCell ref="L357:Q357"/>
    <mergeCell ref="O341:AK341"/>
    <mergeCell ref="O342:AB342"/>
    <mergeCell ref="O344:AK344"/>
    <mergeCell ref="O345:AK345"/>
    <mergeCell ref="O346:V346"/>
    <mergeCell ref="O347:AK347"/>
    <mergeCell ref="O334:V334"/>
    <mergeCell ref="O335:AK335"/>
    <mergeCell ref="O336:AB336"/>
    <mergeCell ref="O338:AK338"/>
    <mergeCell ref="O339:AK339"/>
    <mergeCell ref="O340:V340"/>
    <mergeCell ref="O327:AK327"/>
    <mergeCell ref="O328:V328"/>
    <mergeCell ref="O329:AK329"/>
    <mergeCell ref="O330:AB330"/>
    <mergeCell ref="O332:AK332"/>
    <mergeCell ref="O333:AK333"/>
    <mergeCell ref="O320:AK320"/>
    <mergeCell ref="O321:AK321"/>
    <mergeCell ref="O322:V322"/>
    <mergeCell ref="O323:AK323"/>
    <mergeCell ref="O324:AB324"/>
    <mergeCell ref="O326:AK326"/>
    <mergeCell ref="A311:AK311"/>
    <mergeCell ref="O314:AK314"/>
    <mergeCell ref="O315:AK315"/>
    <mergeCell ref="O316:V316"/>
    <mergeCell ref="O317:AK317"/>
    <mergeCell ref="O318:AB318"/>
    <mergeCell ref="L300:AK300"/>
    <mergeCell ref="L301:Y301"/>
    <mergeCell ref="L302:AK302"/>
    <mergeCell ref="M305:S305"/>
    <mergeCell ref="M306:S306"/>
    <mergeCell ref="L308:AK310"/>
    <mergeCell ref="L296:AK296"/>
    <mergeCell ref="M297:N297"/>
    <mergeCell ref="U297:X297"/>
    <mergeCell ref="AE297:AI297"/>
    <mergeCell ref="L298:AK298"/>
    <mergeCell ref="L299:S299"/>
    <mergeCell ref="L291:AK291"/>
    <mergeCell ref="L292:Y292"/>
    <mergeCell ref="L293:AK293"/>
    <mergeCell ref="M295:N295"/>
    <mergeCell ref="T295:X295"/>
    <mergeCell ref="AE295:AI295"/>
    <mergeCell ref="L287:AK287"/>
    <mergeCell ref="M288:N288"/>
    <mergeCell ref="U288:X288"/>
    <mergeCell ref="AE288:AI288"/>
    <mergeCell ref="L289:AK289"/>
    <mergeCell ref="L290:S290"/>
    <mergeCell ref="L281:AK281"/>
    <mergeCell ref="L282:Y282"/>
    <mergeCell ref="L283:AK283"/>
    <mergeCell ref="M286:N286"/>
    <mergeCell ref="T286:X286"/>
    <mergeCell ref="AE286:AI286"/>
    <mergeCell ref="L277:AK277"/>
    <mergeCell ref="M278:N278"/>
    <mergeCell ref="U278:X278"/>
    <mergeCell ref="AE278:AI278"/>
    <mergeCell ref="L279:AK279"/>
    <mergeCell ref="L280:S280"/>
    <mergeCell ref="L268:AK268"/>
    <mergeCell ref="L269:S269"/>
    <mergeCell ref="L270:AK270"/>
    <mergeCell ref="L271:Y271"/>
    <mergeCell ref="M276:N276"/>
    <mergeCell ref="T276:X276"/>
    <mergeCell ref="AE276:AI276"/>
    <mergeCell ref="M265:N265"/>
    <mergeCell ref="T265:X265"/>
    <mergeCell ref="AE265:AI265"/>
    <mergeCell ref="L266:AK266"/>
    <mergeCell ref="M267:N267"/>
    <mergeCell ref="U267:X267"/>
    <mergeCell ref="AE267:AI267"/>
    <mergeCell ref="A254:AK254"/>
    <mergeCell ref="L258:AK258"/>
    <mergeCell ref="L259:AK259"/>
    <mergeCell ref="L260:S260"/>
    <mergeCell ref="L261:AK261"/>
    <mergeCell ref="L262:Y262"/>
    <mergeCell ref="U217:AK218"/>
    <mergeCell ref="U220:AK221"/>
    <mergeCell ref="B223:AK225"/>
    <mergeCell ref="B237:M237"/>
    <mergeCell ref="N237:Z237"/>
    <mergeCell ref="AA237:AJ237"/>
    <mergeCell ref="A207:AK207"/>
    <mergeCell ref="W209:Z209"/>
    <mergeCell ref="AC209:AD209"/>
    <mergeCell ref="AG209:AH209"/>
    <mergeCell ref="B211:J211"/>
    <mergeCell ref="U214:AK215"/>
    <mergeCell ref="Q188:AE188"/>
    <mergeCell ref="Q198:AE198"/>
    <mergeCell ref="AG198:AH198"/>
    <mergeCell ref="AG200:AH200"/>
    <mergeCell ref="AG203:AH203"/>
    <mergeCell ref="A205:AK205"/>
    <mergeCell ref="AG178:AH178"/>
    <mergeCell ref="AG179:AH179"/>
    <mergeCell ref="AG180:AH180"/>
    <mergeCell ref="AG181:AH181"/>
    <mergeCell ref="B183:D183"/>
    <mergeCell ref="I187:O187"/>
    <mergeCell ref="Q175:W175"/>
    <mergeCell ref="X175:AD175"/>
    <mergeCell ref="Q176:U176"/>
    <mergeCell ref="V176:AD176"/>
    <mergeCell ref="Q177:U177"/>
    <mergeCell ref="V177:AD177"/>
    <mergeCell ref="AG171:AH171"/>
    <mergeCell ref="AG172:AH172"/>
    <mergeCell ref="Q173:AD173"/>
    <mergeCell ref="AG173:AH173"/>
    <mergeCell ref="Q174:W174"/>
    <mergeCell ref="X174:AD174"/>
    <mergeCell ref="AG174:AH174"/>
    <mergeCell ref="Q169:U169"/>
    <mergeCell ref="W169:AB169"/>
    <mergeCell ref="Q170:U170"/>
    <mergeCell ref="V170:Y170"/>
    <mergeCell ref="Z170:AE170"/>
    <mergeCell ref="Q171:AD171"/>
    <mergeCell ref="Q165:W165"/>
    <mergeCell ref="Y165:AE165"/>
    <mergeCell ref="Q166:AD166"/>
    <mergeCell ref="V167:AA167"/>
    <mergeCell ref="Q168:U168"/>
    <mergeCell ref="W168:AD168"/>
    <mergeCell ref="Q157:AD157"/>
    <mergeCell ref="R158:W158"/>
    <mergeCell ref="R159:W159"/>
    <mergeCell ref="K160:O160"/>
    <mergeCell ref="R161:W161"/>
    <mergeCell ref="R162:W162"/>
    <mergeCell ref="Q152:AD152"/>
    <mergeCell ref="AG152:AH152"/>
    <mergeCell ref="AG153:AH153"/>
    <mergeCell ref="Q154:W154"/>
    <mergeCell ref="Y154:AE154"/>
    <mergeCell ref="Q156:T156"/>
    <mergeCell ref="Y156:AD156"/>
    <mergeCell ref="AI148:AK149"/>
    <mergeCell ref="I149:O149"/>
    <mergeCell ref="P149:AE149"/>
    <mergeCell ref="Q150:AD150"/>
    <mergeCell ref="AG150:AH150"/>
    <mergeCell ref="Q151:AD151"/>
    <mergeCell ref="AG151:AH151"/>
    <mergeCell ref="AG138:AH138"/>
    <mergeCell ref="AG139:AH139"/>
    <mergeCell ref="AG140:AH140"/>
    <mergeCell ref="AG141:AH141"/>
    <mergeCell ref="A148:D149"/>
    <mergeCell ref="E148:H149"/>
    <mergeCell ref="I148:AH148"/>
    <mergeCell ref="Q134:AB134"/>
    <mergeCell ref="AG134:AH134"/>
    <mergeCell ref="V135:AB135"/>
    <mergeCell ref="AG135:AH135"/>
    <mergeCell ref="AG136:AH136"/>
    <mergeCell ref="AG137:AH137"/>
    <mergeCell ref="Q129:AD129"/>
    <mergeCell ref="AG129:AH129"/>
    <mergeCell ref="AG130:AH130"/>
    <mergeCell ref="Q131:AD131"/>
    <mergeCell ref="AG131:AH131"/>
    <mergeCell ref="Q132:AD133"/>
    <mergeCell ref="AG132:AH132"/>
    <mergeCell ref="AG133:AH133"/>
    <mergeCell ref="Q124:AD125"/>
    <mergeCell ref="AG124:AH124"/>
    <mergeCell ref="AG125:AH125"/>
    <mergeCell ref="Q126:AD126"/>
    <mergeCell ref="AG126:AH126"/>
    <mergeCell ref="Q127:AD128"/>
    <mergeCell ref="AG127:AH127"/>
    <mergeCell ref="Q119:AD120"/>
    <mergeCell ref="AG119:AH119"/>
    <mergeCell ref="AG120:AH120"/>
    <mergeCell ref="Q121:AE121"/>
    <mergeCell ref="AG121:AH121"/>
    <mergeCell ref="Q122:AD123"/>
    <mergeCell ref="AG122:AH122"/>
    <mergeCell ref="AC114:AD114"/>
    <mergeCell ref="AG115:AH115"/>
    <mergeCell ref="AG116:AH116"/>
    <mergeCell ref="W117:AD117"/>
    <mergeCell ref="AG117:AH117"/>
    <mergeCell ref="U118:AD118"/>
    <mergeCell ref="AG118:AH118"/>
    <mergeCell ref="X111:AB111"/>
    <mergeCell ref="AG111:AH111"/>
    <mergeCell ref="X112:AB112"/>
    <mergeCell ref="P113:AB113"/>
    <mergeCell ref="AC113:AD113"/>
    <mergeCell ref="AG113:AH113"/>
    <mergeCell ref="Q106:T106"/>
    <mergeCell ref="Q108:T108"/>
    <mergeCell ref="E110:H110"/>
    <mergeCell ref="I110:O110"/>
    <mergeCell ref="X110:AB110"/>
    <mergeCell ref="AG110:AH110"/>
    <mergeCell ref="AG101:AH101"/>
    <mergeCell ref="AG102:AH102"/>
    <mergeCell ref="AG103:AH103"/>
    <mergeCell ref="U104:AD104"/>
    <mergeCell ref="AG104:AH104"/>
    <mergeCell ref="E105:H105"/>
    <mergeCell ref="Q105:T105"/>
    <mergeCell ref="AG105:AH105"/>
    <mergeCell ref="AI97:AK98"/>
    <mergeCell ref="I98:O98"/>
    <mergeCell ref="P98:AE98"/>
    <mergeCell ref="E99:H99"/>
    <mergeCell ref="AG99:AH99"/>
    <mergeCell ref="E100:H100"/>
    <mergeCell ref="AG100:AH100"/>
    <mergeCell ref="A94:H94"/>
    <mergeCell ref="AG94:AH94"/>
    <mergeCell ref="J95:AE95"/>
    <mergeCell ref="AG95:AH95"/>
    <mergeCell ref="A97:D98"/>
    <mergeCell ref="E97:H98"/>
    <mergeCell ref="I97:AH97"/>
    <mergeCell ref="O86:AB86"/>
    <mergeCell ref="I88:AK88"/>
    <mergeCell ref="I89:AK89"/>
    <mergeCell ref="I90:AK90"/>
    <mergeCell ref="I91:AK91"/>
    <mergeCell ref="A93:H93"/>
    <mergeCell ref="I93:AE93"/>
    <mergeCell ref="AF93:AH93"/>
    <mergeCell ref="AI93:AK93"/>
    <mergeCell ref="O79:AK79"/>
    <mergeCell ref="O80:AB80"/>
    <mergeCell ref="O82:AK82"/>
    <mergeCell ref="O83:AK83"/>
    <mergeCell ref="O84:V84"/>
    <mergeCell ref="O85:AK85"/>
    <mergeCell ref="O72:V72"/>
    <mergeCell ref="O73:AK73"/>
    <mergeCell ref="O74:AB74"/>
    <mergeCell ref="O76:AK76"/>
    <mergeCell ref="O77:AK77"/>
    <mergeCell ref="O78:V78"/>
    <mergeCell ref="O65:AK65"/>
    <mergeCell ref="O66:V66"/>
    <mergeCell ref="O67:AK67"/>
    <mergeCell ref="O68:AB68"/>
    <mergeCell ref="O70:AK70"/>
    <mergeCell ref="O71:AK71"/>
    <mergeCell ref="O58:AK58"/>
    <mergeCell ref="O59:AK59"/>
    <mergeCell ref="O60:V60"/>
    <mergeCell ref="O61:AK61"/>
    <mergeCell ref="O62:AB62"/>
    <mergeCell ref="O64:AK64"/>
    <mergeCell ref="A49:AK49"/>
    <mergeCell ref="O52:AK52"/>
    <mergeCell ref="O53:AK53"/>
    <mergeCell ref="O54:V54"/>
    <mergeCell ref="O55:AK55"/>
    <mergeCell ref="O56:AB56"/>
    <mergeCell ref="C44:F44"/>
    <mergeCell ref="H44:I44"/>
    <mergeCell ref="K44:L44"/>
    <mergeCell ref="O44:AJ46"/>
    <mergeCell ref="D45:L45"/>
    <mergeCell ref="G46:N46"/>
    <mergeCell ref="O39:AJ39"/>
    <mergeCell ref="L40:O40"/>
    <mergeCell ref="Q40:R40"/>
    <mergeCell ref="T40:U40"/>
    <mergeCell ref="T13:AJ13"/>
    <mergeCell ref="S15:AJ16"/>
    <mergeCell ref="T18:AJ18"/>
    <mergeCell ref="T19:AJ19"/>
    <mergeCell ref="B20:AJ22"/>
    <mergeCell ref="A23:AK23"/>
    <mergeCell ref="A2:AK2"/>
    <mergeCell ref="X5:AA5"/>
    <mergeCell ref="AC5:AD5"/>
    <mergeCell ref="AF5:AG5"/>
    <mergeCell ref="S9:AJ10"/>
    <mergeCell ref="T12:AJ12"/>
    <mergeCell ref="N31:AK31"/>
    <mergeCell ref="N32:AK32"/>
    <mergeCell ref="L34:AK34"/>
  </mergeCells>
  <phoneticPr fontId="2"/>
  <pageMargins left="0.74803149606299213" right="0.55118110236220474" top="0.59055118110236227" bottom="0.59055118110236227" header="0.31496062992125984" footer="0.31496062992125984"/>
  <pageSetup paperSize="9" scale="98" orientation="portrait" r:id="rId1"/>
  <headerFooter>
    <oddFooter>&amp;L&amp;"BIZ UDP明朝 Medium,標準"&amp;8○○/◯◯/◯◯改訂&amp;R&amp;"BIZ UDP明朝 Medium,標準"&amp;8一般財団法人ベターリビング</oddFooter>
  </headerFooter>
  <rowBreaks count="11" manualBreakCount="11">
    <brk id="48" max="16383" man="1"/>
    <brk id="86" max="36" man="1"/>
    <brk id="203" max="36" man="1"/>
    <brk id="253" max="36" man="1"/>
    <brk id="310" max="36" man="1"/>
    <brk id="348" max="36" man="1"/>
    <brk id="384" max="36" man="1"/>
    <brk id="403" max="36" man="1"/>
    <brk id="463" max="36" man="1"/>
    <brk id="495" max="36" man="1"/>
    <brk id="508"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　">
                <anchor moveWithCells="1">
                  <from>
                    <xdr:col>2</xdr:col>
                    <xdr:colOff>123825</xdr:colOff>
                    <xdr:row>23</xdr:row>
                    <xdr:rowOff>76200</xdr:rowOff>
                  </from>
                  <to>
                    <xdr:col>3</xdr:col>
                    <xdr:colOff>152400</xdr:colOff>
                    <xdr:row>25</xdr:row>
                    <xdr:rowOff>66675</xdr:rowOff>
                  </to>
                </anchor>
              </controlPr>
            </control>
          </mc:Choice>
        </mc:AlternateContent>
        <mc:AlternateContent xmlns:mc="http://schemas.openxmlformats.org/markup-compatibility/2006">
          <mc:Choice Requires="x14">
            <control shapeId="37890" r:id="rId5" name="Check Box 2">
              <controlPr defaultSize="0" autoFill="0" autoLine="0" autoPict="0" altText="　">
                <anchor moveWithCells="1">
                  <from>
                    <xdr:col>3</xdr:col>
                    <xdr:colOff>123825</xdr:colOff>
                    <xdr:row>25</xdr:row>
                    <xdr:rowOff>171450</xdr:rowOff>
                  </from>
                  <to>
                    <xdr:col>4</xdr:col>
                    <xdr:colOff>142875</xdr:colOff>
                    <xdr:row>27</xdr:row>
                    <xdr:rowOff>19050</xdr:rowOff>
                  </to>
                </anchor>
              </controlPr>
            </control>
          </mc:Choice>
        </mc:AlternateContent>
        <mc:AlternateContent xmlns:mc="http://schemas.openxmlformats.org/markup-compatibility/2006">
          <mc:Choice Requires="x14">
            <control shapeId="37891" r:id="rId6" name="Check Box 3">
              <controlPr defaultSize="0" autoFill="0" autoLine="0" autoPict="0" altText="　">
                <anchor moveWithCells="1">
                  <from>
                    <xdr:col>3</xdr:col>
                    <xdr:colOff>133350</xdr:colOff>
                    <xdr:row>24</xdr:row>
                    <xdr:rowOff>190500</xdr:rowOff>
                  </from>
                  <to>
                    <xdr:col>4</xdr:col>
                    <xdr:colOff>123825</xdr:colOff>
                    <xdr:row>26</xdr:row>
                    <xdr:rowOff>9525</xdr:rowOff>
                  </to>
                </anchor>
              </controlPr>
            </control>
          </mc:Choice>
        </mc:AlternateContent>
        <mc:AlternateContent xmlns:mc="http://schemas.openxmlformats.org/markup-compatibility/2006">
          <mc:Choice Requires="x14">
            <control shapeId="37892" r:id="rId7" name="Check Box 4">
              <controlPr defaultSize="0" autoFill="0" autoLine="0" autoPict="0" altText="　">
                <anchor moveWithCells="1">
                  <from>
                    <xdr:col>3</xdr:col>
                    <xdr:colOff>114300</xdr:colOff>
                    <xdr:row>27</xdr:row>
                    <xdr:rowOff>0</xdr:rowOff>
                  </from>
                  <to>
                    <xdr:col>4</xdr:col>
                    <xdr:colOff>104775</xdr:colOff>
                    <xdr:row>28</xdr:row>
                    <xdr:rowOff>9525</xdr:rowOff>
                  </to>
                </anchor>
              </controlPr>
            </control>
          </mc:Choice>
        </mc:AlternateContent>
        <mc:AlternateContent xmlns:mc="http://schemas.openxmlformats.org/markup-compatibility/2006">
          <mc:Choice Requires="x14">
            <control shapeId="37893" r:id="rId8" name="Check Box 5">
              <controlPr defaultSize="0" autoFill="0" autoLine="0" autoPict="0" altText="　">
                <anchor moveWithCells="1">
                  <from>
                    <xdr:col>2</xdr:col>
                    <xdr:colOff>123825</xdr:colOff>
                    <xdr:row>27</xdr:row>
                    <xdr:rowOff>171450</xdr:rowOff>
                  </from>
                  <to>
                    <xdr:col>3</xdr:col>
                    <xdr:colOff>152400</xdr:colOff>
                    <xdr:row>29</xdr:row>
                    <xdr:rowOff>19050</xdr:rowOff>
                  </to>
                </anchor>
              </controlPr>
            </control>
          </mc:Choice>
        </mc:AlternateContent>
        <mc:AlternateContent xmlns:mc="http://schemas.openxmlformats.org/markup-compatibility/2006">
          <mc:Choice Requires="x14">
            <control shapeId="37894" r:id="rId9" name="Check Box 6">
              <controlPr defaultSize="0" autoFill="0" autoLine="0" autoPict="0" altText="　">
                <anchor moveWithCells="1">
                  <from>
                    <xdr:col>2</xdr:col>
                    <xdr:colOff>123825</xdr:colOff>
                    <xdr:row>28</xdr:row>
                    <xdr:rowOff>161925</xdr:rowOff>
                  </from>
                  <to>
                    <xdr:col>3</xdr:col>
                    <xdr:colOff>152400</xdr:colOff>
                    <xdr:row>30</xdr:row>
                    <xdr:rowOff>19050</xdr:rowOff>
                  </to>
                </anchor>
              </controlPr>
            </control>
          </mc:Choice>
        </mc:AlternateContent>
        <mc:AlternateContent xmlns:mc="http://schemas.openxmlformats.org/markup-compatibility/2006">
          <mc:Choice Requires="x14">
            <control shapeId="37895" r:id="rId10" name="Check Box 7">
              <controlPr defaultSize="0" autoFill="0" autoLine="0" autoPict="0" altText="　">
                <anchor moveWithCells="1">
                  <from>
                    <xdr:col>30</xdr:col>
                    <xdr:colOff>142875</xdr:colOff>
                    <xdr:row>33</xdr:row>
                    <xdr:rowOff>171450</xdr:rowOff>
                  </from>
                  <to>
                    <xdr:col>32</xdr:col>
                    <xdr:colOff>0</xdr:colOff>
                    <xdr:row>35</xdr:row>
                    <xdr:rowOff>9525</xdr:rowOff>
                  </to>
                </anchor>
              </controlPr>
            </control>
          </mc:Choice>
        </mc:AlternateContent>
        <mc:AlternateContent xmlns:mc="http://schemas.openxmlformats.org/markup-compatibility/2006">
          <mc:Choice Requires="x14">
            <control shapeId="37896" r:id="rId11" name="Check Box 8">
              <controlPr defaultSize="0" autoFill="0" autoLine="0" autoPict="0" altText="　">
                <anchor moveWithCells="1">
                  <from>
                    <xdr:col>24</xdr:col>
                    <xdr:colOff>123825</xdr:colOff>
                    <xdr:row>33</xdr:row>
                    <xdr:rowOff>180975</xdr:rowOff>
                  </from>
                  <to>
                    <xdr:col>25</xdr:col>
                    <xdr:colOff>152400</xdr:colOff>
                    <xdr:row>35</xdr:row>
                    <xdr:rowOff>9525</xdr:rowOff>
                  </to>
                </anchor>
              </controlPr>
            </control>
          </mc:Choice>
        </mc:AlternateContent>
        <mc:AlternateContent xmlns:mc="http://schemas.openxmlformats.org/markup-compatibility/2006">
          <mc:Choice Requires="x14">
            <control shapeId="37897" r:id="rId12" name="Check Box 9">
              <controlPr defaultSize="0" autoFill="0" autoLine="0" autoPict="0" altText="　">
                <anchor moveWithCells="1">
                  <from>
                    <xdr:col>17</xdr:col>
                    <xdr:colOff>123825</xdr:colOff>
                    <xdr:row>33</xdr:row>
                    <xdr:rowOff>133350</xdr:rowOff>
                  </from>
                  <to>
                    <xdr:col>18</xdr:col>
                    <xdr:colOff>133350</xdr:colOff>
                    <xdr:row>35</xdr:row>
                    <xdr:rowOff>57150</xdr:rowOff>
                  </to>
                </anchor>
              </controlPr>
            </control>
          </mc:Choice>
        </mc:AlternateContent>
        <mc:AlternateContent xmlns:mc="http://schemas.openxmlformats.org/markup-compatibility/2006">
          <mc:Choice Requires="x14">
            <control shapeId="37898" r:id="rId13" name="Check Box 10">
              <controlPr defaultSize="0" autoFill="0" autoLine="0" autoPict="0" altText="　">
                <anchor moveWithCells="1">
                  <from>
                    <xdr:col>9</xdr:col>
                    <xdr:colOff>123825</xdr:colOff>
                    <xdr:row>35</xdr:row>
                    <xdr:rowOff>0</xdr:rowOff>
                  </from>
                  <to>
                    <xdr:col>10</xdr:col>
                    <xdr:colOff>142875</xdr:colOff>
                    <xdr:row>36</xdr:row>
                    <xdr:rowOff>9525</xdr:rowOff>
                  </to>
                </anchor>
              </controlPr>
            </control>
          </mc:Choice>
        </mc:AlternateContent>
        <mc:AlternateContent xmlns:mc="http://schemas.openxmlformats.org/markup-compatibility/2006">
          <mc:Choice Requires="x14">
            <control shapeId="37899" r:id="rId14" name="Check Box 11">
              <controlPr defaultSize="0" autoFill="0" autoLine="0" autoPict="0" altText="　">
                <anchor moveWithCells="1">
                  <from>
                    <xdr:col>21</xdr:col>
                    <xdr:colOff>123825</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37900" r:id="rId15" name="Check Box 12">
              <controlPr defaultSize="0" autoFill="0" autoLine="0" autoPict="0" altText="　">
                <anchor moveWithCells="1">
                  <from>
                    <xdr:col>21</xdr:col>
                    <xdr:colOff>123825</xdr:colOff>
                    <xdr:row>35</xdr:row>
                    <xdr:rowOff>9525</xdr:rowOff>
                  </from>
                  <to>
                    <xdr:col>23</xdr:col>
                    <xdr:colOff>0</xdr:colOff>
                    <xdr:row>35</xdr:row>
                    <xdr:rowOff>180975</xdr:rowOff>
                  </to>
                </anchor>
              </controlPr>
            </control>
          </mc:Choice>
        </mc:AlternateContent>
        <mc:AlternateContent xmlns:mc="http://schemas.openxmlformats.org/markup-compatibility/2006">
          <mc:Choice Requires="x14">
            <control shapeId="37901" r:id="rId16" name="Check Box 13">
              <controlPr defaultSize="0" autoFill="0" autoLine="0" autoPict="0" altText="　">
                <anchor moveWithCells="1">
                  <from>
                    <xdr:col>27</xdr:col>
                    <xdr:colOff>123825</xdr:colOff>
                    <xdr:row>35</xdr:row>
                    <xdr:rowOff>0</xdr:rowOff>
                  </from>
                  <to>
                    <xdr:col>28</xdr:col>
                    <xdr:colOff>142875</xdr:colOff>
                    <xdr:row>36</xdr:row>
                    <xdr:rowOff>19050</xdr:rowOff>
                  </to>
                </anchor>
              </controlPr>
            </control>
          </mc:Choice>
        </mc:AlternateContent>
        <mc:AlternateContent xmlns:mc="http://schemas.openxmlformats.org/markup-compatibility/2006">
          <mc:Choice Requires="x14">
            <control shapeId="37902" r:id="rId17" name="Check Box 14">
              <controlPr defaultSize="0" autoFill="0" autoLine="0" autoPict="0" altText="　">
                <anchor moveWithCells="1">
                  <from>
                    <xdr:col>15</xdr:col>
                    <xdr:colOff>123825</xdr:colOff>
                    <xdr:row>35</xdr:row>
                    <xdr:rowOff>0</xdr:rowOff>
                  </from>
                  <to>
                    <xdr:col>16</xdr:col>
                    <xdr:colOff>142875</xdr:colOff>
                    <xdr:row>35</xdr:row>
                    <xdr:rowOff>180975</xdr:rowOff>
                  </to>
                </anchor>
              </controlPr>
            </control>
          </mc:Choice>
        </mc:AlternateContent>
        <mc:AlternateContent xmlns:mc="http://schemas.openxmlformats.org/markup-compatibility/2006">
          <mc:Choice Requires="x14">
            <control shapeId="37903" r:id="rId18" name="Check Box 15">
              <controlPr defaultSize="0" autoFill="0" autoLine="0" autoPict="0" altText="　">
                <anchor moveWithCells="1">
                  <from>
                    <xdr:col>9</xdr:col>
                    <xdr:colOff>123825</xdr:colOff>
                    <xdr:row>35</xdr:row>
                    <xdr:rowOff>161925</xdr:rowOff>
                  </from>
                  <to>
                    <xdr:col>10</xdr:col>
                    <xdr:colOff>152400</xdr:colOff>
                    <xdr:row>37</xdr:row>
                    <xdr:rowOff>9525</xdr:rowOff>
                  </to>
                </anchor>
              </controlPr>
            </control>
          </mc:Choice>
        </mc:AlternateContent>
        <mc:AlternateContent xmlns:mc="http://schemas.openxmlformats.org/markup-compatibility/2006">
          <mc:Choice Requires="x14">
            <control shapeId="37904" r:id="rId19" name="Check Box 16">
              <controlPr defaultSize="0" autoFill="0" autoLine="0" autoPict="0" altText="　">
                <anchor moveWithCells="1">
                  <from>
                    <xdr:col>9</xdr:col>
                    <xdr:colOff>123825</xdr:colOff>
                    <xdr:row>33</xdr:row>
                    <xdr:rowOff>171450</xdr:rowOff>
                  </from>
                  <to>
                    <xdr:col>10</xdr:col>
                    <xdr:colOff>152400</xdr:colOff>
                    <xdr:row>35</xdr:row>
                    <xdr:rowOff>19050</xdr:rowOff>
                  </to>
                </anchor>
              </controlPr>
            </control>
          </mc:Choice>
        </mc:AlternateContent>
        <mc:AlternateContent xmlns:mc="http://schemas.openxmlformats.org/markup-compatibility/2006">
          <mc:Choice Requires="x14">
            <control shapeId="37905" r:id="rId20" name="Check Box 17">
              <controlPr defaultSize="0" autoFill="0" autoLine="0" autoPict="0" altText="　">
                <anchor moveWithCells="1">
                  <from>
                    <xdr:col>9</xdr:col>
                    <xdr:colOff>123825</xdr:colOff>
                    <xdr:row>33</xdr:row>
                    <xdr:rowOff>9525</xdr:rowOff>
                  </from>
                  <to>
                    <xdr:col>10</xdr:col>
                    <xdr:colOff>142875</xdr:colOff>
                    <xdr:row>34</xdr:row>
                    <xdr:rowOff>0</xdr:rowOff>
                  </to>
                </anchor>
              </controlPr>
            </control>
          </mc:Choice>
        </mc:AlternateContent>
        <mc:AlternateContent xmlns:mc="http://schemas.openxmlformats.org/markup-compatibility/2006">
          <mc:Choice Requires="x14">
            <control shapeId="37906" r:id="rId21" name="Check Box 18">
              <controlPr defaultSize="0" autoFill="0" autoLine="0" autoPict="0" altText="　">
                <anchor moveWithCells="1">
                  <from>
                    <xdr:col>9</xdr:col>
                    <xdr:colOff>123825</xdr:colOff>
                    <xdr:row>32</xdr:row>
                    <xdr:rowOff>9525</xdr:rowOff>
                  </from>
                  <to>
                    <xdr:col>11</xdr:col>
                    <xdr:colOff>47625</xdr:colOff>
                    <xdr:row>33</xdr:row>
                    <xdr:rowOff>19050</xdr:rowOff>
                  </to>
                </anchor>
              </controlPr>
            </control>
          </mc:Choice>
        </mc:AlternateContent>
        <mc:AlternateContent xmlns:mc="http://schemas.openxmlformats.org/markup-compatibility/2006">
          <mc:Choice Requires="x14">
            <control shapeId="37907" r:id="rId22" name="Check Box 19">
              <controlPr defaultSize="0" autoFill="0" autoLine="0" autoPict="0" altText="　">
                <anchor moveWithCells="1">
                  <from>
                    <xdr:col>26</xdr:col>
                    <xdr:colOff>114300</xdr:colOff>
                    <xdr:row>37</xdr:row>
                    <xdr:rowOff>0</xdr:rowOff>
                  </from>
                  <to>
                    <xdr:col>28</xdr:col>
                    <xdr:colOff>0</xdr:colOff>
                    <xdr:row>38</xdr:row>
                    <xdr:rowOff>0</xdr:rowOff>
                  </to>
                </anchor>
              </controlPr>
            </control>
          </mc:Choice>
        </mc:AlternateContent>
        <mc:AlternateContent xmlns:mc="http://schemas.openxmlformats.org/markup-compatibility/2006">
          <mc:Choice Requires="x14">
            <control shapeId="37908" r:id="rId23" name="Check Box 20">
              <controlPr defaultSize="0" autoFill="0" autoLine="0" autoPict="0" altText="　">
                <anchor moveWithCells="1">
                  <from>
                    <xdr:col>18</xdr:col>
                    <xdr:colOff>123825</xdr:colOff>
                    <xdr:row>37</xdr:row>
                    <xdr:rowOff>19050</xdr:rowOff>
                  </from>
                  <to>
                    <xdr:col>19</xdr:col>
                    <xdr:colOff>152400</xdr:colOff>
                    <xdr:row>38</xdr:row>
                    <xdr:rowOff>9525</xdr:rowOff>
                  </to>
                </anchor>
              </controlPr>
            </control>
          </mc:Choice>
        </mc:AlternateContent>
        <mc:AlternateContent xmlns:mc="http://schemas.openxmlformats.org/markup-compatibility/2006">
          <mc:Choice Requires="x14">
            <control shapeId="37909" r:id="rId24" name="Check Box 21">
              <controlPr defaultSize="0" autoFill="0" autoLine="0" autoPict="0" altText="　">
                <anchor moveWithCells="1">
                  <from>
                    <xdr:col>11</xdr:col>
                    <xdr:colOff>123825</xdr:colOff>
                    <xdr:row>37</xdr:row>
                    <xdr:rowOff>9525</xdr:rowOff>
                  </from>
                  <to>
                    <xdr:col>13</xdr:col>
                    <xdr:colOff>9525</xdr:colOff>
                    <xdr:row>38</xdr:row>
                    <xdr:rowOff>19050</xdr:rowOff>
                  </to>
                </anchor>
              </controlPr>
            </control>
          </mc:Choice>
        </mc:AlternateContent>
        <mc:AlternateContent xmlns:mc="http://schemas.openxmlformats.org/markup-compatibility/2006">
          <mc:Choice Requires="x14">
            <control shapeId="37910" r:id="rId25" name="Check Box 22">
              <controlPr defaultSize="0" autoFill="0" autoLine="0" autoPict="0" altText="　">
                <anchor moveWithCells="1">
                  <from>
                    <xdr:col>10</xdr:col>
                    <xdr:colOff>123825</xdr:colOff>
                    <xdr:row>39</xdr:row>
                    <xdr:rowOff>190500</xdr:rowOff>
                  </from>
                  <to>
                    <xdr:col>11</xdr:col>
                    <xdr:colOff>133350</xdr:colOff>
                    <xdr:row>41</xdr:row>
                    <xdr:rowOff>0</xdr:rowOff>
                  </to>
                </anchor>
              </controlPr>
            </control>
          </mc:Choice>
        </mc:AlternateContent>
        <mc:AlternateContent xmlns:mc="http://schemas.openxmlformats.org/markup-compatibility/2006">
          <mc:Choice Requires="x14">
            <control shapeId="37911" r:id="rId26" name="Check Box 23">
              <controlPr defaultSize="0" autoFill="0" autoLine="0" autoPict="0" altText="　">
                <anchor moveWithCells="1">
                  <from>
                    <xdr:col>23</xdr:col>
                    <xdr:colOff>114300</xdr:colOff>
                    <xdr:row>40</xdr:row>
                    <xdr:rowOff>38100</xdr:rowOff>
                  </from>
                  <to>
                    <xdr:col>24</xdr:col>
                    <xdr:colOff>104775</xdr:colOff>
                    <xdr:row>40</xdr:row>
                    <xdr:rowOff>180975</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7</xdr:col>
                    <xdr:colOff>133350</xdr:colOff>
                    <xdr:row>92</xdr:row>
                    <xdr:rowOff>142875</xdr:rowOff>
                  </from>
                  <to>
                    <xdr:col>9</xdr:col>
                    <xdr:colOff>114300</xdr:colOff>
                    <xdr:row>94</xdr:row>
                    <xdr:rowOff>28575</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7</xdr:col>
                    <xdr:colOff>133350</xdr:colOff>
                    <xdr:row>93</xdr:row>
                    <xdr:rowOff>133350</xdr:rowOff>
                  </from>
                  <to>
                    <xdr:col>9</xdr:col>
                    <xdr:colOff>76200</xdr:colOff>
                    <xdr:row>95</xdr:row>
                    <xdr:rowOff>19050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30</xdr:col>
                    <xdr:colOff>152400</xdr:colOff>
                    <xdr:row>92</xdr:row>
                    <xdr:rowOff>133350</xdr:rowOff>
                  </from>
                  <to>
                    <xdr:col>32</xdr:col>
                    <xdr:colOff>123825</xdr:colOff>
                    <xdr:row>94</xdr:row>
                    <xdr:rowOff>19050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30</xdr:col>
                    <xdr:colOff>152400</xdr:colOff>
                    <xdr:row>93</xdr:row>
                    <xdr:rowOff>142875</xdr:rowOff>
                  </from>
                  <to>
                    <xdr:col>32</xdr:col>
                    <xdr:colOff>123825</xdr:colOff>
                    <xdr:row>95</xdr:row>
                    <xdr:rowOff>28575</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30</xdr:col>
                    <xdr:colOff>142875</xdr:colOff>
                    <xdr:row>97</xdr:row>
                    <xdr:rowOff>142875</xdr:rowOff>
                  </from>
                  <to>
                    <xdr:col>32</xdr:col>
                    <xdr:colOff>123825</xdr:colOff>
                    <xdr:row>99</xdr:row>
                    <xdr:rowOff>28575</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30</xdr:col>
                    <xdr:colOff>142875</xdr:colOff>
                    <xdr:row>98</xdr:row>
                    <xdr:rowOff>142875</xdr:rowOff>
                  </from>
                  <to>
                    <xdr:col>32</xdr:col>
                    <xdr:colOff>123825</xdr:colOff>
                    <xdr:row>100</xdr:row>
                    <xdr:rowOff>28575</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30</xdr:col>
                    <xdr:colOff>142875</xdr:colOff>
                    <xdr:row>99</xdr:row>
                    <xdr:rowOff>142875</xdr:rowOff>
                  </from>
                  <to>
                    <xdr:col>32</xdr:col>
                    <xdr:colOff>123825</xdr:colOff>
                    <xdr:row>101</xdr:row>
                    <xdr:rowOff>28575</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30</xdr:col>
                    <xdr:colOff>142875</xdr:colOff>
                    <xdr:row>100</xdr:row>
                    <xdr:rowOff>142875</xdr:rowOff>
                  </from>
                  <to>
                    <xdr:col>32</xdr:col>
                    <xdr:colOff>123825</xdr:colOff>
                    <xdr:row>102</xdr:row>
                    <xdr:rowOff>28575</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30</xdr:col>
                    <xdr:colOff>142875</xdr:colOff>
                    <xdr:row>101</xdr:row>
                    <xdr:rowOff>142875</xdr:rowOff>
                  </from>
                  <to>
                    <xdr:col>32</xdr:col>
                    <xdr:colOff>123825</xdr:colOff>
                    <xdr:row>103</xdr:row>
                    <xdr:rowOff>28575</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30</xdr:col>
                    <xdr:colOff>142875</xdr:colOff>
                    <xdr:row>102</xdr:row>
                    <xdr:rowOff>142875</xdr:rowOff>
                  </from>
                  <to>
                    <xdr:col>32</xdr:col>
                    <xdr:colOff>123825</xdr:colOff>
                    <xdr:row>104</xdr:row>
                    <xdr:rowOff>28575</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30</xdr:col>
                    <xdr:colOff>142875</xdr:colOff>
                    <xdr:row>103</xdr:row>
                    <xdr:rowOff>133350</xdr:rowOff>
                  </from>
                  <to>
                    <xdr:col>32</xdr:col>
                    <xdr:colOff>123825</xdr:colOff>
                    <xdr:row>105</xdr:row>
                    <xdr:rowOff>19050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14</xdr:col>
                    <xdr:colOff>142875</xdr:colOff>
                    <xdr:row>97</xdr:row>
                    <xdr:rowOff>152400</xdr:rowOff>
                  </from>
                  <to>
                    <xdr:col>16</xdr:col>
                    <xdr:colOff>123825</xdr:colOff>
                    <xdr:row>99</xdr:row>
                    <xdr:rowOff>38100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25</xdr:col>
                    <xdr:colOff>142875</xdr:colOff>
                    <xdr:row>99</xdr:row>
                    <xdr:rowOff>133350</xdr:rowOff>
                  </from>
                  <to>
                    <xdr:col>27</xdr:col>
                    <xdr:colOff>114300</xdr:colOff>
                    <xdr:row>101</xdr:row>
                    <xdr:rowOff>19050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14</xdr:col>
                    <xdr:colOff>142875</xdr:colOff>
                    <xdr:row>98</xdr:row>
                    <xdr:rowOff>152400</xdr:rowOff>
                  </from>
                  <to>
                    <xdr:col>16</xdr:col>
                    <xdr:colOff>123825</xdr:colOff>
                    <xdr:row>100</xdr:row>
                    <xdr:rowOff>38100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19</xdr:col>
                    <xdr:colOff>152400</xdr:colOff>
                    <xdr:row>99</xdr:row>
                    <xdr:rowOff>142875</xdr:rowOff>
                  </from>
                  <to>
                    <xdr:col>21</xdr:col>
                    <xdr:colOff>133350</xdr:colOff>
                    <xdr:row>101</xdr:row>
                    <xdr:rowOff>28575</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18</xdr:col>
                    <xdr:colOff>142875</xdr:colOff>
                    <xdr:row>97</xdr:row>
                    <xdr:rowOff>142875</xdr:rowOff>
                  </from>
                  <to>
                    <xdr:col>20</xdr:col>
                    <xdr:colOff>123825</xdr:colOff>
                    <xdr:row>99</xdr:row>
                    <xdr:rowOff>28575</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18</xdr:col>
                    <xdr:colOff>142875</xdr:colOff>
                    <xdr:row>98</xdr:row>
                    <xdr:rowOff>142875</xdr:rowOff>
                  </from>
                  <to>
                    <xdr:col>20</xdr:col>
                    <xdr:colOff>123825</xdr:colOff>
                    <xdr:row>100</xdr:row>
                    <xdr:rowOff>28575</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22</xdr:col>
                    <xdr:colOff>133350</xdr:colOff>
                    <xdr:row>97</xdr:row>
                    <xdr:rowOff>142875</xdr:rowOff>
                  </from>
                  <to>
                    <xdr:col>24</xdr:col>
                    <xdr:colOff>114300</xdr:colOff>
                    <xdr:row>99</xdr:row>
                    <xdr:rowOff>28575</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22</xdr:col>
                    <xdr:colOff>133350</xdr:colOff>
                    <xdr:row>98</xdr:row>
                    <xdr:rowOff>133350</xdr:rowOff>
                  </from>
                  <to>
                    <xdr:col>24</xdr:col>
                    <xdr:colOff>114300</xdr:colOff>
                    <xdr:row>100</xdr:row>
                    <xdr:rowOff>19050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26</xdr:col>
                    <xdr:colOff>152400</xdr:colOff>
                    <xdr:row>97</xdr:row>
                    <xdr:rowOff>142875</xdr:rowOff>
                  </from>
                  <to>
                    <xdr:col>28</xdr:col>
                    <xdr:colOff>133350</xdr:colOff>
                    <xdr:row>99</xdr:row>
                    <xdr:rowOff>28575</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26</xdr:col>
                    <xdr:colOff>142875</xdr:colOff>
                    <xdr:row>98</xdr:row>
                    <xdr:rowOff>142875</xdr:rowOff>
                  </from>
                  <to>
                    <xdr:col>28</xdr:col>
                    <xdr:colOff>123825</xdr:colOff>
                    <xdr:row>100</xdr:row>
                    <xdr:rowOff>28575</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14</xdr:col>
                    <xdr:colOff>142875</xdr:colOff>
                    <xdr:row>99</xdr:row>
                    <xdr:rowOff>133350</xdr:rowOff>
                  </from>
                  <to>
                    <xdr:col>16</xdr:col>
                    <xdr:colOff>123825</xdr:colOff>
                    <xdr:row>101</xdr:row>
                    <xdr:rowOff>19050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14</xdr:col>
                    <xdr:colOff>142875</xdr:colOff>
                    <xdr:row>100</xdr:row>
                    <xdr:rowOff>142875</xdr:rowOff>
                  </from>
                  <to>
                    <xdr:col>16</xdr:col>
                    <xdr:colOff>123825</xdr:colOff>
                    <xdr:row>102</xdr:row>
                    <xdr:rowOff>28575</xdr:rowOff>
                  </to>
                </anchor>
              </controlPr>
            </control>
          </mc:Choice>
        </mc:AlternateContent>
        <mc:AlternateContent xmlns:mc="http://schemas.openxmlformats.org/markup-compatibility/2006">
          <mc:Choice Requires="x14">
            <control shapeId="37935" r:id="rId50" name="Check Box 47">
              <controlPr defaultSize="0" autoFill="0" autoLine="0" autoPict="0">
                <anchor moveWithCells="1">
                  <from>
                    <xdr:col>14</xdr:col>
                    <xdr:colOff>142875</xdr:colOff>
                    <xdr:row>101</xdr:row>
                    <xdr:rowOff>152400</xdr:rowOff>
                  </from>
                  <to>
                    <xdr:col>16</xdr:col>
                    <xdr:colOff>123825</xdr:colOff>
                    <xdr:row>103</xdr:row>
                    <xdr:rowOff>38100</xdr:rowOff>
                  </to>
                </anchor>
              </controlPr>
            </control>
          </mc:Choice>
        </mc:AlternateContent>
        <mc:AlternateContent xmlns:mc="http://schemas.openxmlformats.org/markup-compatibility/2006">
          <mc:Choice Requires="x14">
            <control shapeId="37936" r:id="rId51" name="Check Box 48">
              <controlPr defaultSize="0" autoFill="0" autoLine="0" autoPict="0">
                <anchor moveWithCells="1">
                  <from>
                    <xdr:col>14</xdr:col>
                    <xdr:colOff>142875</xdr:colOff>
                    <xdr:row>102</xdr:row>
                    <xdr:rowOff>152400</xdr:rowOff>
                  </from>
                  <to>
                    <xdr:col>16</xdr:col>
                    <xdr:colOff>123825</xdr:colOff>
                    <xdr:row>104</xdr:row>
                    <xdr:rowOff>28575</xdr:rowOff>
                  </to>
                </anchor>
              </controlPr>
            </control>
          </mc:Choice>
        </mc:AlternateContent>
        <mc:AlternateContent xmlns:mc="http://schemas.openxmlformats.org/markup-compatibility/2006">
          <mc:Choice Requires="x14">
            <control shapeId="37937" r:id="rId52" name="Check Box 49">
              <controlPr defaultSize="0" autoFill="0" autoLine="0" autoPict="0">
                <anchor moveWithCells="1">
                  <from>
                    <xdr:col>30</xdr:col>
                    <xdr:colOff>142875</xdr:colOff>
                    <xdr:row>108</xdr:row>
                    <xdr:rowOff>152400</xdr:rowOff>
                  </from>
                  <to>
                    <xdr:col>32</xdr:col>
                    <xdr:colOff>123825</xdr:colOff>
                    <xdr:row>110</xdr:row>
                    <xdr:rowOff>38100</xdr:rowOff>
                  </to>
                </anchor>
              </controlPr>
            </control>
          </mc:Choice>
        </mc:AlternateContent>
        <mc:AlternateContent xmlns:mc="http://schemas.openxmlformats.org/markup-compatibility/2006">
          <mc:Choice Requires="x14">
            <control shapeId="37938" r:id="rId53" name="Check Box 50">
              <controlPr defaultSize="0" autoFill="0" autoLine="0" autoPict="0">
                <anchor moveWithCells="1">
                  <from>
                    <xdr:col>30</xdr:col>
                    <xdr:colOff>142875</xdr:colOff>
                    <xdr:row>108</xdr:row>
                    <xdr:rowOff>152400</xdr:rowOff>
                  </from>
                  <to>
                    <xdr:col>32</xdr:col>
                    <xdr:colOff>123825</xdr:colOff>
                    <xdr:row>110</xdr:row>
                    <xdr:rowOff>38100</xdr:rowOff>
                  </to>
                </anchor>
              </controlPr>
            </control>
          </mc:Choice>
        </mc:AlternateContent>
        <mc:AlternateContent xmlns:mc="http://schemas.openxmlformats.org/markup-compatibility/2006">
          <mc:Choice Requires="x14">
            <control shapeId="37939" r:id="rId54" name="Check Box 51">
              <controlPr defaultSize="0" autoFill="0" autoLine="0" autoPict="0">
                <anchor moveWithCells="1">
                  <from>
                    <xdr:col>30</xdr:col>
                    <xdr:colOff>142875</xdr:colOff>
                    <xdr:row>108</xdr:row>
                    <xdr:rowOff>152400</xdr:rowOff>
                  </from>
                  <to>
                    <xdr:col>32</xdr:col>
                    <xdr:colOff>123825</xdr:colOff>
                    <xdr:row>110</xdr:row>
                    <xdr:rowOff>38100</xdr:rowOff>
                  </to>
                </anchor>
              </controlPr>
            </control>
          </mc:Choice>
        </mc:AlternateContent>
        <mc:AlternateContent xmlns:mc="http://schemas.openxmlformats.org/markup-compatibility/2006">
          <mc:Choice Requires="x14">
            <control shapeId="37940" r:id="rId55" name="Check Box 52">
              <controlPr defaultSize="0" autoFill="0" autoLine="0" autoPict="0">
                <anchor moveWithCells="1">
                  <from>
                    <xdr:col>30</xdr:col>
                    <xdr:colOff>142875</xdr:colOff>
                    <xdr:row>109</xdr:row>
                    <xdr:rowOff>142875</xdr:rowOff>
                  </from>
                  <to>
                    <xdr:col>32</xdr:col>
                    <xdr:colOff>123825</xdr:colOff>
                    <xdr:row>111</xdr:row>
                    <xdr:rowOff>28575</xdr:rowOff>
                  </to>
                </anchor>
              </controlPr>
            </control>
          </mc:Choice>
        </mc:AlternateContent>
        <mc:AlternateContent xmlns:mc="http://schemas.openxmlformats.org/markup-compatibility/2006">
          <mc:Choice Requires="x14">
            <control shapeId="37941" r:id="rId56" name="Check Box 53">
              <controlPr defaultSize="0" autoFill="0" autoLine="0" autoPict="0">
                <anchor moveWithCells="1">
                  <from>
                    <xdr:col>30</xdr:col>
                    <xdr:colOff>142875</xdr:colOff>
                    <xdr:row>111</xdr:row>
                    <xdr:rowOff>133350</xdr:rowOff>
                  </from>
                  <to>
                    <xdr:col>32</xdr:col>
                    <xdr:colOff>123825</xdr:colOff>
                    <xdr:row>113</xdr:row>
                    <xdr:rowOff>19050</xdr:rowOff>
                  </to>
                </anchor>
              </controlPr>
            </control>
          </mc:Choice>
        </mc:AlternateContent>
        <mc:AlternateContent xmlns:mc="http://schemas.openxmlformats.org/markup-compatibility/2006">
          <mc:Choice Requires="x14">
            <control shapeId="37942" r:id="rId57" name="Check Box 54">
              <controlPr defaultSize="0" autoFill="0" autoLine="0" autoPict="0">
                <anchor moveWithCells="1">
                  <from>
                    <xdr:col>30</xdr:col>
                    <xdr:colOff>142875</xdr:colOff>
                    <xdr:row>114</xdr:row>
                    <xdr:rowOff>142875</xdr:rowOff>
                  </from>
                  <to>
                    <xdr:col>32</xdr:col>
                    <xdr:colOff>123825</xdr:colOff>
                    <xdr:row>116</xdr:row>
                    <xdr:rowOff>19050</xdr:rowOff>
                  </to>
                </anchor>
              </controlPr>
            </control>
          </mc:Choice>
        </mc:AlternateContent>
        <mc:AlternateContent xmlns:mc="http://schemas.openxmlformats.org/markup-compatibility/2006">
          <mc:Choice Requires="x14">
            <control shapeId="37943" r:id="rId58" name="Check Box 55">
              <controlPr defaultSize="0" autoFill="0" autoLine="0" autoPict="0">
                <anchor moveWithCells="1">
                  <from>
                    <xdr:col>30</xdr:col>
                    <xdr:colOff>142875</xdr:colOff>
                    <xdr:row>113</xdr:row>
                    <xdr:rowOff>142875</xdr:rowOff>
                  </from>
                  <to>
                    <xdr:col>32</xdr:col>
                    <xdr:colOff>123825</xdr:colOff>
                    <xdr:row>115</xdr:row>
                    <xdr:rowOff>19050</xdr:rowOff>
                  </to>
                </anchor>
              </controlPr>
            </control>
          </mc:Choice>
        </mc:AlternateContent>
        <mc:AlternateContent xmlns:mc="http://schemas.openxmlformats.org/markup-compatibility/2006">
          <mc:Choice Requires="x14">
            <control shapeId="37944" r:id="rId59" name="Check Box 56">
              <controlPr defaultSize="0" autoFill="0" autoLine="0" autoPict="0">
                <anchor moveWithCells="1">
                  <from>
                    <xdr:col>14</xdr:col>
                    <xdr:colOff>142875</xdr:colOff>
                    <xdr:row>113</xdr:row>
                    <xdr:rowOff>142875</xdr:rowOff>
                  </from>
                  <to>
                    <xdr:col>16</xdr:col>
                    <xdr:colOff>114300</xdr:colOff>
                    <xdr:row>115</xdr:row>
                    <xdr:rowOff>28575</xdr:rowOff>
                  </to>
                </anchor>
              </controlPr>
            </control>
          </mc:Choice>
        </mc:AlternateContent>
        <mc:AlternateContent xmlns:mc="http://schemas.openxmlformats.org/markup-compatibility/2006">
          <mc:Choice Requires="x14">
            <control shapeId="37945" r:id="rId60" name="Check Box 57">
              <controlPr defaultSize="0" autoFill="0" autoLine="0" autoPict="0">
                <anchor moveWithCells="1">
                  <from>
                    <xdr:col>30</xdr:col>
                    <xdr:colOff>142875</xdr:colOff>
                    <xdr:row>115</xdr:row>
                    <xdr:rowOff>142875</xdr:rowOff>
                  </from>
                  <to>
                    <xdr:col>32</xdr:col>
                    <xdr:colOff>123825</xdr:colOff>
                    <xdr:row>117</xdr:row>
                    <xdr:rowOff>28575</xdr:rowOff>
                  </to>
                </anchor>
              </controlPr>
            </control>
          </mc:Choice>
        </mc:AlternateContent>
        <mc:AlternateContent xmlns:mc="http://schemas.openxmlformats.org/markup-compatibility/2006">
          <mc:Choice Requires="x14">
            <control shapeId="37946" r:id="rId61" name="Check Box 58">
              <controlPr defaultSize="0" autoFill="0" autoLine="0" autoPict="0">
                <anchor moveWithCells="1">
                  <from>
                    <xdr:col>30</xdr:col>
                    <xdr:colOff>142875</xdr:colOff>
                    <xdr:row>116</xdr:row>
                    <xdr:rowOff>133350</xdr:rowOff>
                  </from>
                  <to>
                    <xdr:col>32</xdr:col>
                    <xdr:colOff>123825</xdr:colOff>
                    <xdr:row>118</xdr:row>
                    <xdr:rowOff>19050</xdr:rowOff>
                  </to>
                </anchor>
              </controlPr>
            </control>
          </mc:Choice>
        </mc:AlternateContent>
        <mc:AlternateContent xmlns:mc="http://schemas.openxmlformats.org/markup-compatibility/2006">
          <mc:Choice Requires="x14">
            <control shapeId="37947" r:id="rId62" name="Check Box 59">
              <controlPr defaultSize="0" autoFill="0" autoLine="0" autoPict="0">
                <anchor moveWithCells="1">
                  <from>
                    <xdr:col>14</xdr:col>
                    <xdr:colOff>142875</xdr:colOff>
                    <xdr:row>114</xdr:row>
                    <xdr:rowOff>142875</xdr:rowOff>
                  </from>
                  <to>
                    <xdr:col>16</xdr:col>
                    <xdr:colOff>114300</xdr:colOff>
                    <xdr:row>116</xdr:row>
                    <xdr:rowOff>28575</xdr:rowOff>
                  </to>
                </anchor>
              </controlPr>
            </control>
          </mc:Choice>
        </mc:AlternateContent>
        <mc:AlternateContent xmlns:mc="http://schemas.openxmlformats.org/markup-compatibility/2006">
          <mc:Choice Requires="x14">
            <control shapeId="37948" r:id="rId63" name="Check Box 60">
              <controlPr defaultSize="0" autoFill="0" autoLine="0" autoPict="0">
                <anchor moveWithCells="1">
                  <from>
                    <xdr:col>30</xdr:col>
                    <xdr:colOff>152400</xdr:colOff>
                    <xdr:row>117</xdr:row>
                    <xdr:rowOff>152400</xdr:rowOff>
                  </from>
                  <to>
                    <xdr:col>32</xdr:col>
                    <xdr:colOff>66675</xdr:colOff>
                    <xdr:row>119</xdr:row>
                    <xdr:rowOff>28575</xdr:rowOff>
                  </to>
                </anchor>
              </controlPr>
            </control>
          </mc:Choice>
        </mc:AlternateContent>
        <mc:AlternateContent xmlns:mc="http://schemas.openxmlformats.org/markup-compatibility/2006">
          <mc:Choice Requires="x14">
            <control shapeId="37949" r:id="rId64" name="Check Box 61">
              <controlPr defaultSize="0" autoFill="0" autoLine="0" autoPict="0">
                <anchor moveWithCells="1">
                  <from>
                    <xdr:col>30</xdr:col>
                    <xdr:colOff>142875</xdr:colOff>
                    <xdr:row>119</xdr:row>
                    <xdr:rowOff>133350</xdr:rowOff>
                  </from>
                  <to>
                    <xdr:col>32</xdr:col>
                    <xdr:colOff>123825</xdr:colOff>
                    <xdr:row>121</xdr:row>
                    <xdr:rowOff>19050</xdr:rowOff>
                  </to>
                </anchor>
              </controlPr>
            </control>
          </mc:Choice>
        </mc:AlternateContent>
        <mc:AlternateContent xmlns:mc="http://schemas.openxmlformats.org/markup-compatibility/2006">
          <mc:Choice Requires="x14">
            <control shapeId="37950" r:id="rId65" name="Check Box 62">
              <controlPr defaultSize="0" autoFill="0" autoLine="0" autoPict="0">
                <anchor moveWithCells="1">
                  <from>
                    <xdr:col>30</xdr:col>
                    <xdr:colOff>142875</xdr:colOff>
                    <xdr:row>118</xdr:row>
                    <xdr:rowOff>142875</xdr:rowOff>
                  </from>
                  <to>
                    <xdr:col>32</xdr:col>
                    <xdr:colOff>123825</xdr:colOff>
                    <xdr:row>120</xdr:row>
                    <xdr:rowOff>28575</xdr:rowOff>
                  </to>
                </anchor>
              </controlPr>
            </control>
          </mc:Choice>
        </mc:AlternateContent>
        <mc:AlternateContent xmlns:mc="http://schemas.openxmlformats.org/markup-compatibility/2006">
          <mc:Choice Requires="x14">
            <control shapeId="37951" r:id="rId66" name="Check Box 63">
              <controlPr defaultSize="0" autoFill="0" autoLine="0" autoPict="0">
                <anchor moveWithCells="1">
                  <from>
                    <xdr:col>30</xdr:col>
                    <xdr:colOff>142875</xdr:colOff>
                    <xdr:row>120</xdr:row>
                    <xdr:rowOff>142875</xdr:rowOff>
                  </from>
                  <to>
                    <xdr:col>33</xdr:col>
                    <xdr:colOff>9525</xdr:colOff>
                    <xdr:row>122</xdr:row>
                    <xdr:rowOff>28575</xdr:rowOff>
                  </to>
                </anchor>
              </controlPr>
            </control>
          </mc:Choice>
        </mc:AlternateContent>
        <mc:AlternateContent xmlns:mc="http://schemas.openxmlformats.org/markup-compatibility/2006">
          <mc:Choice Requires="x14">
            <control shapeId="37952" r:id="rId67" name="Check Box 64">
              <controlPr defaultSize="0" autoFill="0" autoLine="0" autoPict="0">
                <anchor moveWithCells="1">
                  <from>
                    <xdr:col>30</xdr:col>
                    <xdr:colOff>142875</xdr:colOff>
                    <xdr:row>122</xdr:row>
                    <xdr:rowOff>142875</xdr:rowOff>
                  </from>
                  <to>
                    <xdr:col>32</xdr:col>
                    <xdr:colOff>114300</xdr:colOff>
                    <xdr:row>124</xdr:row>
                    <xdr:rowOff>28575</xdr:rowOff>
                  </to>
                </anchor>
              </controlPr>
            </control>
          </mc:Choice>
        </mc:AlternateContent>
        <mc:AlternateContent xmlns:mc="http://schemas.openxmlformats.org/markup-compatibility/2006">
          <mc:Choice Requires="x14">
            <control shapeId="37953" r:id="rId68" name="Check Box 65">
              <controlPr defaultSize="0" autoFill="0" autoLine="0" autoPict="0">
                <anchor moveWithCells="1">
                  <from>
                    <xdr:col>30</xdr:col>
                    <xdr:colOff>142875</xdr:colOff>
                    <xdr:row>123</xdr:row>
                    <xdr:rowOff>142875</xdr:rowOff>
                  </from>
                  <to>
                    <xdr:col>32</xdr:col>
                    <xdr:colOff>85725</xdr:colOff>
                    <xdr:row>125</xdr:row>
                    <xdr:rowOff>19050</xdr:rowOff>
                  </to>
                </anchor>
              </controlPr>
            </control>
          </mc:Choice>
        </mc:AlternateContent>
        <mc:AlternateContent xmlns:mc="http://schemas.openxmlformats.org/markup-compatibility/2006">
          <mc:Choice Requires="x14">
            <control shapeId="37954" r:id="rId69" name="Check Box 66">
              <controlPr defaultSize="0" autoFill="0" autoLine="0" autoPict="0">
                <anchor moveWithCells="1">
                  <from>
                    <xdr:col>30</xdr:col>
                    <xdr:colOff>142875</xdr:colOff>
                    <xdr:row>124</xdr:row>
                    <xdr:rowOff>133350</xdr:rowOff>
                  </from>
                  <to>
                    <xdr:col>32</xdr:col>
                    <xdr:colOff>133350</xdr:colOff>
                    <xdr:row>126</xdr:row>
                    <xdr:rowOff>9525</xdr:rowOff>
                  </to>
                </anchor>
              </controlPr>
            </control>
          </mc:Choice>
        </mc:AlternateContent>
        <mc:AlternateContent xmlns:mc="http://schemas.openxmlformats.org/markup-compatibility/2006">
          <mc:Choice Requires="x14">
            <control shapeId="37955" r:id="rId70" name="Check Box 67">
              <controlPr defaultSize="0" autoFill="0" autoLine="0" autoPict="0">
                <anchor moveWithCells="1">
                  <from>
                    <xdr:col>30</xdr:col>
                    <xdr:colOff>142875</xdr:colOff>
                    <xdr:row>132</xdr:row>
                    <xdr:rowOff>133350</xdr:rowOff>
                  </from>
                  <to>
                    <xdr:col>32</xdr:col>
                    <xdr:colOff>123825</xdr:colOff>
                    <xdr:row>134</xdr:row>
                    <xdr:rowOff>19050</xdr:rowOff>
                  </to>
                </anchor>
              </controlPr>
            </control>
          </mc:Choice>
        </mc:AlternateContent>
        <mc:AlternateContent xmlns:mc="http://schemas.openxmlformats.org/markup-compatibility/2006">
          <mc:Choice Requires="x14">
            <control shapeId="37956" r:id="rId71" name="Check Box 68">
              <controlPr defaultSize="0" autoFill="0" autoLine="0" autoPict="0">
                <anchor moveWithCells="1">
                  <from>
                    <xdr:col>30</xdr:col>
                    <xdr:colOff>142875</xdr:colOff>
                    <xdr:row>131</xdr:row>
                    <xdr:rowOff>142875</xdr:rowOff>
                  </from>
                  <to>
                    <xdr:col>32</xdr:col>
                    <xdr:colOff>123825</xdr:colOff>
                    <xdr:row>133</xdr:row>
                    <xdr:rowOff>28575</xdr:rowOff>
                  </to>
                </anchor>
              </controlPr>
            </control>
          </mc:Choice>
        </mc:AlternateContent>
        <mc:AlternateContent xmlns:mc="http://schemas.openxmlformats.org/markup-compatibility/2006">
          <mc:Choice Requires="x14">
            <control shapeId="37957" r:id="rId72" name="Check Box 69">
              <controlPr defaultSize="0" autoFill="0" autoLine="0" autoPict="0">
                <anchor moveWithCells="1">
                  <from>
                    <xdr:col>30</xdr:col>
                    <xdr:colOff>142875</xdr:colOff>
                    <xdr:row>133</xdr:row>
                    <xdr:rowOff>142875</xdr:rowOff>
                  </from>
                  <to>
                    <xdr:col>32</xdr:col>
                    <xdr:colOff>85725</xdr:colOff>
                    <xdr:row>135</xdr:row>
                    <xdr:rowOff>28575</xdr:rowOff>
                  </to>
                </anchor>
              </controlPr>
            </control>
          </mc:Choice>
        </mc:AlternateContent>
        <mc:AlternateContent xmlns:mc="http://schemas.openxmlformats.org/markup-compatibility/2006">
          <mc:Choice Requires="x14">
            <control shapeId="37958" r:id="rId73" name="Check Box 70">
              <controlPr defaultSize="0" autoFill="0" autoLine="0" autoPict="0">
                <anchor moveWithCells="1">
                  <from>
                    <xdr:col>14</xdr:col>
                    <xdr:colOff>142875</xdr:colOff>
                    <xdr:row>134</xdr:row>
                    <xdr:rowOff>142875</xdr:rowOff>
                  </from>
                  <to>
                    <xdr:col>16</xdr:col>
                    <xdr:colOff>114300</xdr:colOff>
                    <xdr:row>136</xdr:row>
                    <xdr:rowOff>28575</xdr:rowOff>
                  </to>
                </anchor>
              </controlPr>
            </control>
          </mc:Choice>
        </mc:AlternateContent>
        <mc:AlternateContent xmlns:mc="http://schemas.openxmlformats.org/markup-compatibility/2006">
          <mc:Choice Requires="x14">
            <control shapeId="37959" r:id="rId74" name="Check Box 71">
              <controlPr defaultSize="0" autoFill="0" autoLine="0" autoPict="0">
                <anchor moveWithCells="1">
                  <from>
                    <xdr:col>30</xdr:col>
                    <xdr:colOff>142875</xdr:colOff>
                    <xdr:row>135</xdr:row>
                    <xdr:rowOff>142875</xdr:rowOff>
                  </from>
                  <to>
                    <xdr:col>32</xdr:col>
                    <xdr:colOff>123825</xdr:colOff>
                    <xdr:row>137</xdr:row>
                    <xdr:rowOff>28575</xdr:rowOff>
                  </to>
                </anchor>
              </controlPr>
            </control>
          </mc:Choice>
        </mc:AlternateContent>
        <mc:AlternateContent xmlns:mc="http://schemas.openxmlformats.org/markup-compatibility/2006">
          <mc:Choice Requires="x14">
            <control shapeId="37960" r:id="rId75" name="Check Box 72">
              <controlPr defaultSize="0" autoFill="0" autoLine="0" autoPict="0">
                <anchor moveWithCells="1">
                  <from>
                    <xdr:col>20</xdr:col>
                    <xdr:colOff>142875</xdr:colOff>
                    <xdr:row>134</xdr:row>
                    <xdr:rowOff>142875</xdr:rowOff>
                  </from>
                  <to>
                    <xdr:col>22</xdr:col>
                    <xdr:colOff>123825</xdr:colOff>
                    <xdr:row>136</xdr:row>
                    <xdr:rowOff>28575</xdr:rowOff>
                  </to>
                </anchor>
              </controlPr>
            </control>
          </mc:Choice>
        </mc:AlternateContent>
        <mc:AlternateContent xmlns:mc="http://schemas.openxmlformats.org/markup-compatibility/2006">
          <mc:Choice Requires="x14">
            <control shapeId="37961" r:id="rId76" name="Check Box 73">
              <controlPr defaultSize="0" autoFill="0" autoLine="0" autoPict="0">
                <anchor moveWithCells="1">
                  <from>
                    <xdr:col>30</xdr:col>
                    <xdr:colOff>142875</xdr:colOff>
                    <xdr:row>134</xdr:row>
                    <xdr:rowOff>142875</xdr:rowOff>
                  </from>
                  <to>
                    <xdr:col>32</xdr:col>
                    <xdr:colOff>123825</xdr:colOff>
                    <xdr:row>136</xdr:row>
                    <xdr:rowOff>28575</xdr:rowOff>
                  </to>
                </anchor>
              </controlPr>
            </control>
          </mc:Choice>
        </mc:AlternateContent>
        <mc:AlternateContent xmlns:mc="http://schemas.openxmlformats.org/markup-compatibility/2006">
          <mc:Choice Requires="x14">
            <control shapeId="37962" r:id="rId77" name="Check Box 74">
              <controlPr defaultSize="0" autoFill="0" autoLine="0" autoPict="0">
                <anchor moveWithCells="1">
                  <from>
                    <xdr:col>30</xdr:col>
                    <xdr:colOff>142875</xdr:colOff>
                    <xdr:row>137</xdr:row>
                    <xdr:rowOff>142875</xdr:rowOff>
                  </from>
                  <to>
                    <xdr:col>32</xdr:col>
                    <xdr:colOff>114300</xdr:colOff>
                    <xdr:row>139</xdr:row>
                    <xdr:rowOff>28575</xdr:rowOff>
                  </to>
                </anchor>
              </controlPr>
            </control>
          </mc:Choice>
        </mc:AlternateContent>
        <mc:AlternateContent xmlns:mc="http://schemas.openxmlformats.org/markup-compatibility/2006">
          <mc:Choice Requires="x14">
            <control shapeId="37963" r:id="rId78" name="Check Box 75">
              <controlPr defaultSize="0" autoFill="0" autoLine="0" autoPict="0">
                <anchor moveWithCells="1">
                  <from>
                    <xdr:col>30</xdr:col>
                    <xdr:colOff>142875</xdr:colOff>
                    <xdr:row>138</xdr:row>
                    <xdr:rowOff>152400</xdr:rowOff>
                  </from>
                  <to>
                    <xdr:col>32</xdr:col>
                    <xdr:colOff>114300</xdr:colOff>
                    <xdr:row>140</xdr:row>
                    <xdr:rowOff>38100</xdr:rowOff>
                  </to>
                </anchor>
              </controlPr>
            </control>
          </mc:Choice>
        </mc:AlternateContent>
        <mc:AlternateContent xmlns:mc="http://schemas.openxmlformats.org/markup-compatibility/2006">
          <mc:Choice Requires="x14">
            <control shapeId="37964" r:id="rId79" name="Check Box 76">
              <controlPr defaultSize="0" autoFill="0" autoLine="0" autoPict="0">
                <anchor moveWithCells="1">
                  <from>
                    <xdr:col>30</xdr:col>
                    <xdr:colOff>142875</xdr:colOff>
                    <xdr:row>136</xdr:row>
                    <xdr:rowOff>142875</xdr:rowOff>
                  </from>
                  <to>
                    <xdr:col>32</xdr:col>
                    <xdr:colOff>123825</xdr:colOff>
                    <xdr:row>138</xdr:row>
                    <xdr:rowOff>28575</xdr:rowOff>
                  </to>
                </anchor>
              </controlPr>
            </control>
          </mc:Choice>
        </mc:AlternateContent>
        <mc:AlternateContent xmlns:mc="http://schemas.openxmlformats.org/markup-compatibility/2006">
          <mc:Choice Requires="x14">
            <control shapeId="37965" r:id="rId80" name="Check Box 77">
              <controlPr defaultSize="0" autoFill="0" autoLine="0" autoPict="0">
                <anchor moveWithCells="1">
                  <from>
                    <xdr:col>30</xdr:col>
                    <xdr:colOff>142875</xdr:colOff>
                    <xdr:row>139</xdr:row>
                    <xdr:rowOff>161925</xdr:rowOff>
                  </from>
                  <to>
                    <xdr:col>32</xdr:col>
                    <xdr:colOff>104775</xdr:colOff>
                    <xdr:row>141</xdr:row>
                    <xdr:rowOff>47625</xdr:rowOff>
                  </to>
                </anchor>
              </controlPr>
            </control>
          </mc:Choice>
        </mc:AlternateContent>
        <mc:AlternateContent xmlns:mc="http://schemas.openxmlformats.org/markup-compatibility/2006">
          <mc:Choice Requires="x14">
            <control shapeId="37966" r:id="rId81" name="Check Box 78">
              <controlPr defaultSize="0" autoFill="0" autoLine="0" autoPict="0">
                <anchor moveWithCells="1">
                  <from>
                    <xdr:col>30</xdr:col>
                    <xdr:colOff>142875</xdr:colOff>
                    <xdr:row>125</xdr:row>
                    <xdr:rowOff>133350</xdr:rowOff>
                  </from>
                  <to>
                    <xdr:col>32</xdr:col>
                    <xdr:colOff>123825</xdr:colOff>
                    <xdr:row>127</xdr:row>
                    <xdr:rowOff>19050</xdr:rowOff>
                  </to>
                </anchor>
              </controlPr>
            </control>
          </mc:Choice>
        </mc:AlternateContent>
        <mc:AlternateContent xmlns:mc="http://schemas.openxmlformats.org/markup-compatibility/2006">
          <mc:Choice Requires="x14">
            <control shapeId="37967" r:id="rId82" name="Check Box 79">
              <controlPr defaultSize="0" autoFill="0" autoLine="0" autoPict="0">
                <anchor moveWithCells="1">
                  <from>
                    <xdr:col>30</xdr:col>
                    <xdr:colOff>142875</xdr:colOff>
                    <xdr:row>127</xdr:row>
                    <xdr:rowOff>133350</xdr:rowOff>
                  </from>
                  <to>
                    <xdr:col>32</xdr:col>
                    <xdr:colOff>114300</xdr:colOff>
                    <xdr:row>129</xdr:row>
                    <xdr:rowOff>19050</xdr:rowOff>
                  </to>
                </anchor>
              </controlPr>
            </control>
          </mc:Choice>
        </mc:AlternateContent>
        <mc:AlternateContent xmlns:mc="http://schemas.openxmlformats.org/markup-compatibility/2006">
          <mc:Choice Requires="x14">
            <control shapeId="37968" r:id="rId83" name="Check Box 80">
              <controlPr defaultSize="0" autoFill="0" autoLine="0" autoPict="0">
                <anchor moveWithCells="1">
                  <from>
                    <xdr:col>30</xdr:col>
                    <xdr:colOff>142875</xdr:colOff>
                    <xdr:row>128</xdr:row>
                    <xdr:rowOff>142875</xdr:rowOff>
                  </from>
                  <to>
                    <xdr:col>32</xdr:col>
                    <xdr:colOff>123825</xdr:colOff>
                    <xdr:row>130</xdr:row>
                    <xdr:rowOff>19050</xdr:rowOff>
                  </to>
                </anchor>
              </controlPr>
            </control>
          </mc:Choice>
        </mc:AlternateContent>
        <mc:AlternateContent xmlns:mc="http://schemas.openxmlformats.org/markup-compatibility/2006">
          <mc:Choice Requires="x14">
            <control shapeId="37969" r:id="rId84" name="Check Box 81">
              <controlPr defaultSize="0" autoFill="0" autoLine="0" autoPict="0">
                <anchor moveWithCells="1">
                  <from>
                    <xdr:col>30</xdr:col>
                    <xdr:colOff>142875</xdr:colOff>
                    <xdr:row>129</xdr:row>
                    <xdr:rowOff>142875</xdr:rowOff>
                  </from>
                  <to>
                    <xdr:col>32</xdr:col>
                    <xdr:colOff>123825</xdr:colOff>
                    <xdr:row>131</xdr:row>
                    <xdr:rowOff>28575</xdr:rowOff>
                  </to>
                </anchor>
              </controlPr>
            </control>
          </mc:Choice>
        </mc:AlternateContent>
        <mc:AlternateContent xmlns:mc="http://schemas.openxmlformats.org/markup-compatibility/2006">
          <mc:Choice Requires="x14">
            <control shapeId="37970" r:id="rId85" name="Check Box 82">
              <controlPr defaultSize="0" autoFill="0" autoLine="0" autoPict="0">
                <anchor moveWithCells="1">
                  <from>
                    <xdr:col>30</xdr:col>
                    <xdr:colOff>142875</xdr:colOff>
                    <xdr:row>130</xdr:row>
                    <xdr:rowOff>142875</xdr:rowOff>
                  </from>
                  <to>
                    <xdr:col>32</xdr:col>
                    <xdr:colOff>123825</xdr:colOff>
                    <xdr:row>132</xdr:row>
                    <xdr:rowOff>28575</xdr:rowOff>
                  </to>
                </anchor>
              </controlPr>
            </control>
          </mc:Choice>
        </mc:AlternateContent>
        <mc:AlternateContent xmlns:mc="http://schemas.openxmlformats.org/markup-compatibility/2006">
          <mc:Choice Requires="x14">
            <control shapeId="37971" r:id="rId86" name="Check Box 83">
              <controlPr defaultSize="0" autoFill="0" autoLine="0" autoPict="0">
                <anchor moveWithCells="1">
                  <from>
                    <xdr:col>30</xdr:col>
                    <xdr:colOff>133350</xdr:colOff>
                    <xdr:row>148</xdr:row>
                    <xdr:rowOff>142875</xdr:rowOff>
                  </from>
                  <to>
                    <xdr:col>32</xdr:col>
                    <xdr:colOff>104775</xdr:colOff>
                    <xdr:row>150</xdr:row>
                    <xdr:rowOff>19050</xdr:rowOff>
                  </to>
                </anchor>
              </controlPr>
            </control>
          </mc:Choice>
        </mc:AlternateContent>
        <mc:AlternateContent xmlns:mc="http://schemas.openxmlformats.org/markup-compatibility/2006">
          <mc:Choice Requires="x14">
            <control shapeId="37972" r:id="rId87" name="Check Box 84">
              <controlPr defaultSize="0" autoFill="0" autoLine="0" autoPict="0">
                <anchor moveWithCells="1">
                  <from>
                    <xdr:col>30</xdr:col>
                    <xdr:colOff>133350</xdr:colOff>
                    <xdr:row>149</xdr:row>
                    <xdr:rowOff>152400</xdr:rowOff>
                  </from>
                  <to>
                    <xdr:col>32</xdr:col>
                    <xdr:colOff>104775</xdr:colOff>
                    <xdr:row>151</xdr:row>
                    <xdr:rowOff>28575</xdr:rowOff>
                  </to>
                </anchor>
              </controlPr>
            </control>
          </mc:Choice>
        </mc:AlternateContent>
        <mc:AlternateContent xmlns:mc="http://schemas.openxmlformats.org/markup-compatibility/2006">
          <mc:Choice Requires="x14">
            <control shapeId="37973" r:id="rId88" name="Check Box 85">
              <controlPr defaultSize="0" autoFill="0" autoLine="0" autoPict="0">
                <anchor moveWithCells="1">
                  <from>
                    <xdr:col>30</xdr:col>
                    <xdr:colOff>133350</xdr:colOff>
                    <xdr:row>150</xdr:row>
                    <xdr:rowOff>142875</xdr:rowOff>
                  </from>
                  <to>
                    <xdr:col>32</xdr:col>
                    <xdr:colOff>104775</xdr:colOff>
                    <xdr:row>152</xdr:row>
                    <xdr:rowOff>19050</xdr:rowOff>
                  </to>
                </anchor>
              </controlPr>
            </control>
          </mc:Choice>
        </mc:AlternateContent>
        <mc:AlternateContent xmlns:mc="http://schemas.openxmlformats.org/markup-compatibility/2006">
          <mc:Choice Requires="x14">
            <control shapeId="37974" r:id="rId89" name="Check Box 86">
              <controlPr defaultSize="0" autoFill="0" autoLine="0" autoPict="0">
                <anchor moveWithCells="1">
                  <from>
                    <xdr:col>30</xdr:col>
                    <xdr:colOff>133350</xdr:colOff>
                    <xdr:row>151</xdr:row>
                    <xdr:rowOff>133350</xdr:rowOff>
                  </from>
                  <to>
                    <xdr:col>32</xdr:col>
                    <xdr:colOff>104775</xdr:colOff>
                    <xdr:row>153</xdr:row>
                    <xdr:rowOff>9525</xdr:rowOff>
                  </to>
                </anchor>
              </controlPr>
            </control>
          </mc:Choice>
        </mc:AlternateContent>
        <mc:AlternateContent xmlns:mc="http://schemas.openxmlformats.org/markup-compatibility/2006">
          <mc:Choice Requires="x14">
            <control shapeId="37975" r:id="rId90" name="Check Box 87">
              <controlPr defaultSize="0" autoFill="0" autoLine="0" autoPict="0">
                <anchor moveWithCells="1">
                  <from>
                    <xdr:col>30</xdr:col>
                    <xdr:colOff>133350</xdr:colOff>
                    <xdr:row>152</xdr:row>
                    <xdr:rowOff>142875</xdr:rowOff>
                  </from>
                  <to>
                    <xdr:col>32</xdr:col>
                    <xdr:colOff>104775</xdr:colOff>
                    <xdr:row>154</xdr:row>
                    <xdr:rowOff>19050</xdr:rowOff>
                  </to>
                </anchor>
              </controlPr>
            </control>
          </mc:Choice>
        </mc:AlternateContent>
        <mc:AlternateContent xmlns:mc="http://schemas.openxmlformats.org/markup-compatibility/2006">
          <mc:Choice Requires="x14">
            <control shapeId="37976" r:id="rId91" name="Check Box 88">
              <controlPr defaultSize="0" autoFill="0" autoLine="0" autoPict="0">
                <anchor moveWithCells="1">
                  <from>
                    <xdr:col>30</xdr:col>
                    <xdr:colOff>133350</xdr:colOff>
                    <xdr:row>153</xdr:row>
                    <xdr:rowOff>142875</xdr:rowOff>
                  </from>
                  <to>
                    <xdr:col>32</xdr:col>
                    <xdr:colOff>104775</xdr:colOff>
                    <xdr:row>155</xdr:row>
                    <xdr:rowOff>19050</xdr:rowOff>
                  </to>
                </anchor>
              </controlPr>
            </control>
          </mc:Choice>
        </mc:AlternateContent>
        <mc:AlternateContent xmlns:mc="http://schemas.openxmlformats.org/markup-compatibility/2006">
          <mc:Choice Requires="x14">
            <control shapeId="37977" r:id="rId92" name="Check Box 89">
              <controlPr defaultSize="0" autoFill="0" autoLine="0" autoPict="0">
                <anchor moveWithCells="1">
                  <from>
                    <xdr:col>14</xdr:col>
                    <xdr:colOff>142875</xdr:colOff>
                    <xdr:row>151</xdr:row>
                    <xdr:rowOff>142875</xdr:rowOff>
                  </from>
                  <to>
                    <xdr:col>16</xdr:col>
                    <xdr:colOff>114300</xdr:colOff>
                    <xdr:row>153</xdr:row>
                    <xdr:rowOff>19050</xdr:rowOff>
                  </to>
                </anchor>
              </controlPr>
            </control>
          </mc:Choice>
        </mc:AlternateContent>
        <mc:AlternateContent xmlns:mc="http://schemas.openxmlformats.org/markup-compatibility/2006">
          <mc:Choice Requires="x14">
            <control shapeId="37978" r:id="rId93" name="Check Box 90">
              <controlPr defaultSize="0" autoFill="0" autoLine="0" autoPict="0">
                <anchor moveWithCells="1">
                  <from>
                    <xdr:col>14</xdr:col>
                    <xdr:colOff>142875</xdr:colOff>
                    <xdr:row>152</xdr:row>
                    <xdr:rowOff>142875</xdr:rowOff>
                  </from>
                  <to>
                    <xdr:col>16</xdr:col>
                    <xdr:colOff>114300</xdr:colOff>
                    <xdr:row>154</xdr:row>
                    <xdr:rowOff>19050</xdr:rowOff>
                  </to>
                </anchor>
              </controlPr>
            </control>
          </mc:Choice>
        </mc:AlternateContent>
        <mc:AlternateContent xmlns:mc="http://schemas.openxmlformats.org/markup-compatibility/2006">
          <mc:Choice Requires="x14">
            <control shapeId="37979" r:id="rId94" name="Check Box 91">
              <controlPr defaultSize="0" autoFill="0" autoLine="0" autoPict="0">
                <anchor moveWithCells="1">
                  <from>
                    <xdr:col>22</xdr:col>
                    <xdr:colOff>142875</xdr:colOff>
                    <xdr:row>152</xdr:row>
                    <xdr:rowOff>152400</xdr:rowOff>
                  </from>
                  <to>
                    <xdr:col>24</xdr:col>
                    <xdr:colOff>114300</xdr:colOff>
                    <xdr:row>154</xdr:row>
                    <xdr:rowOff>28575</xdr:rowOff>
                  </to>
                </anchor>
              </controlPr>
            </control>
          </mc:Choice>
        </mc:AlternateContent>
        <mc:AlternateContent xmlns:mc="http://schemas.openxmlformats.org/markup-compatibility/2006">
          <mc:Choice Requires="x14">
            <control shapeId="37980" r:id="rId95" name="Check Box 92">
              <controlPr defaultSize="0" autoFill="0" autoLine="0" autoPict="0">
                <anchor moveWithCells="1">
                  <from>
                    <xdr:col>14</xdr:col>
                    <xdr:colOff>142875</xdr:colOff>
                    <xdr:row>153</xdr:row>
                    <xdr:rowOff>142875</xdr:rowOff>
                  </from>
                  <to>
                    <xdr:col>16</xdr:col>
                    <xdr:colOff>114300</xdr:colOff>
                    <xdr:row>155</xdr:row>
                    <xdr:rowOff>19050</xdr:rowOff>
                  </to>
                </anchor>
              </controlPr>
            </control>
          </mc:Choice>
        </mc:AlternateContent>
        <mc:AlternateContent xmlns:mc="http://schemas.openxmlformats.org/markup-compatibility/2006">
          <mc:Choice Requires="x14">
            <control shapeId="37981" r:id="rId96" name="Check Box 93">
              <controlPr defaultSize="0" autoFill="0" autoLine="0" autoPict="0">
                <anchor moveWithCells="1">
                  <from>
                    <xdr:col>14</xdr:col>
                    <xdr:colOff>142875</xdr:colOff>
                    <xdr:row>154</xdr:row>
                    <xdr:rowOff>142875</xdr:rowOff>
                  </from>
                  <to>
                    <xdr:col>16</xdr:col>
                    <xdr:colOff>114300</xdr:colOff>
                    <xdr:row>156</xdr:row>
                    <xdr:rowOff>19050</xdr:rowOff>
                  </to>
                </anchor>
              </controlPr>
            </control>
          </mc:Choice>
        </mc:AlternateContent>
        <mc:AlternateContent xmlns:mc="http://schemas.openxmlformats.org/markup-compatibility/2006">
          <mc:Choice Requires="x14">
            <control shapeId="37982" r:id="rId97" name="Check Box 94">
              <controlPr defaultSize="0" autoFill="0" autoLine="0" autoPict="0">
                <anchor moveWithCells="1">
                  <from>
                    <xdr:col>14</xdr:col>
                    <xdr:colOff>142875</xdr:colOff>
                    <xdr:row>163</xdr:row>
                    <xdr:rowOff>152400</xdr:rowOff>
                  </from>
                  <to>
                    <xdr:col>16</xdr:col>
                    <xdr:colOff>114300</xdr:colOff>
                    <xdr:row>165</xdr:row>
                    <xdr:rowOff>28575</xdr:rowOff>
                  </to>
                </anchor>
              </controlPr>
            </control>
          </mc:Choice>
        </mc:AlternateContent>
        <mc:AlternateContent xmlns:mc="http://schemas.openxmlformats.org/markup-compatibility/2006">
          <mc:Choice Requires="x14">
            <control shapeId="37983" r:id="rId98" name="Check Box 95">
              <controlPr defaultSize="0" autoFill="0" autoLine="0" autoPict="0">
                <anchor moveWithCells="1">
                  <from>
                    <xdr:col>22</xdr:col>
                    <xdr:colOff>142875</xdr:colOff>
                    <xdr:row>163</xdr:row>
                    <xdr:rowOff>152400</xdr:rowOff>
                  </from>
                  <to>
                    <xdr:col>24</xdr:col>
                    <xdr:colOff>114300</xdr:colOff>
                    <xdr:row>165</xdr:row>
                    <xdr:rowOff>28575</xdr:rowOff>
                  </to>
                </anchor>
              </controlPr>
            </control>
          </mc:Choice>
        </mc:AlternateContent>
        <mc:AlternateContent xmlns:mc="http://schemas.openxmlformats.org/markup-compatibility/2006">
          <mc:Choice Requires="x14">
            <control shapeId="37984" r:id="rId99" name="Check Box 96">
              <controlPr defaultSize="0" autoFill="0" autoLine="0" autoPict="0">
                <anchor moveWithCells="1">
                  <from>
                    <xdr:col>30</xdr:col>
                    <xdr:colOff>142875</xdr:colOff>
                    <xdr:row>169</xdr:row>
                    <xdr:rowOff>142875</xdr:rowOff>
                  </from>
                  <to>
                    <xdr:col>32</xdr:col>
                    <xdr:colOff>114300</xdr:colOff>
                    <xdr:row>171</xdr:row>
                    <xdr:rowOff>19050</xdr:rowOff>
                  </to>
                </anchor>
              </controlPr>
            </control>
          </mc:Choice>
        </mc:AlternateContent>
        <mc:AlternateContent xmlns:mc="http://schemas.openxmlformats.org/markup-compatibility/2006">
          <mc:Choice Requires="x14">
            <control shapeId="37985" r:id="rId100" name="Check Box 97">
              <controlPr defaultSize="0" autoFill="0" autoLine="0" autoPict="0">
                <anchor moveWithCells="1">
                  <from>
                    <xdr:col>30</xdr:col>
                    <xdr:colOff>142875</xdr:colOff>
                    <xdr:row>170</xdr:row>
                    <xdr:rowOff>152400</xdr:rowOff>
                  </from>
                  <to>
                    <xdr:col>32</xdr:col>
                    <xdr:colOff>114300</xdr:colOff>
                    <xdr:row>172</xdr:row>
                    <xdr:rowOff>28575</xdr:rowOff>
                  </to>
                </anchor>
              </controlPr>
            </control>
          </mc:Choice>
        </mc:AlternateContent>
        <mc:AlternateContent xmlns:mc="http://schemas.openxmlformats.org/markup-compatibility/2006">
          <mc:Choice Requires="x14">
            <control shapeId="37986" r:id="rId101" name="Check Box 98">
              <controlPr defaultSize="0" autoFill="0" autoLine="0" autoPict="0">
                <anchor moveWithCells="1">
                  <from>
                    <xdr:col>30</xdr:col>
                    <xdr:colOff>142875</xdr:colOff>
                    <xdr:row>171</xdr:row>
                    <xdr:rowOff>152400</xdr:rowOff>
                  </from>
                  <to>
                    <xdr:col>32</xdr:col>
                    <xdr:colOff>114300</xdr:colOff>
                    <xdr:row>173</xdr:row>
                    <xdr:rowOff>28575</xdr:rowOff>
                  </to>
                </anchor>
              </controlPr>
            </control>
          </mc:Choice>
        </mc:AlternateContent>
        <mc:AlternateContent xmlns:mc="http://schemas.openxmlformats.org/markup-compatibility/2006">
          <mc:Choice Requires="x14">
            <control shapeId="37987" r:id="rId102" name="Check Box 99">
              <controlPr defaultSize="0" autoFill="0" autoLine="0" autoPict="0">
                <anchor moveWithCells="1">
                  <from>
                    <xdr:col>30</xdr:col>
                    <xdr:colOff>142875</xdr:colOff>
                    <xdr:row>172</xdr:row>
                    <xdr:rowOff>142875</xdr:rowOff>
                  </from>
                  <to>
                    <xdr:col>32</xdr:col>
                    <xdr:colOff>114300</xdr:colOff>
                    <xdr:row>174</xdr:row>
                    <xdr:rowOff>19050</xdr:rowOff>
                  </to>
                </anchor>
              </controlPr>
            </control>
          </mc:Choice>
        </mc:AlternateContent>
        <mc:AlternateContent xmlns:mc="http://schemas.openxmlformats.org/markup-compatibility/2006">
          <mc:Choice Requires="x14">
            <control shapeId="37988" r:id="rId103" name="Check Box 100">
              <controlPr defaultSize="0" autoFill="0" autoLine="0" autoPict="0">
                <anchor moveWithCells="1">
                  <from>
                    <xdr:col>30</xdr:col>
                    <xdr:colOff>142875</xdr:colOff>
                    <xdr:row>173</xdr:row>
                    <xdr:rowOff>133350</xdr:rowOff>
                  </from>
                  <to>
                    <xdr:col>32</xdr:col>
                    <xdr:colOff>114300</xdr:colOff>
                    <xdr:row>175</xdr:row>
                    <xdr:rowOff>9525</xdr:rowOff>
                  </to>
                </anchor>
              </controlPr>
            </control>
          </mc:Choice>
        </mc:AlternateContent>
        <mc:AlternateContent xmlns:mc="http://schemas.openxmlformats.org/markup-compatibility/2006">
          <mc:Choice Requires="x14">
            <control shapeId="37989" r:id="rId104" name="Check Box 101">
              <controlPr defaultSize="0" autoFill="0" autoLine="0" autoPict="0">
                <anchor moveWithCells="1">
                  <from>
                    <xdr:col>30</xdr:col>
                    <xdr:colOff>142875</xdr:colOff>
                    <xdr:row>174</xdr:row>
                    <xdr:rowOff>142875</xdr:rowOff>
                  </from>
                  <to>
                    <xdr:col>32</xdr:col>
                    <xdr:colOff>114300</xdr:colOff>
                    <xdr:row>176</xdr:row>
                    <xdr:rowOff>19050</xdr:rowOff>
                  </to>
                </anchor>
              </controlPr>
            </control>
          </mc:Choice>
        </mc:AlternateContent>
        <mc:AlternateContent xmlns:mc="http://schemas.openxmlformats.org/markup-compatibility/2006">
          <mc:Choice Requires="x14">
            <control shapeId="37990" r:id="rId105" name="Check Box 102">
              <controlPr defaultSize="0" autoFill="0" autoLine="0" autoPict="0">
                <anchor moveWithCells="1">
                  <from>
                    <xdr:col>30</xdr:col>
                    <xdr:colOff>142875</xdr:colOff>
                    <xdr:row>175</xdr:row>
                    <xdr:rowOff>142875</xdr:rowOff>
                  </from>
                  <to>
                    <xdr:col>32</xdr:col>
                    <xdr:colOff>114300</xdr:colOff>
                    <xdr:row>177</xdr:row>
                    <xdr:rowOff>19050</xdr:rowOff>
                  </to>
                </anchor>
              </controlPr>
            </control>
          </mc:Choice>
        </mc:AlternateContent>
        <mc:AlternateContent xmlns:mc="http://schemas.openxmlformats.org/markup-compatibility/2006">
          <mc:Choice Requires="x14">
            <control shapeId="37991" r:id="rId106" name="Check Box 103">
              <controlPr defaultSize="0" autoFill="0" autoLine="0" autoPict="0">
                <anchor moveWithCells="1">
                  <from>
                    <xdr:col>30</xdr:col>
                    <xdr:colOff>142875</xdr:colOff>
                    <xdr:row>176</xdr:row>
                    <xdr:rowOff>152400</xdr:rowOff>
                  </from>
                  <to>
                    <xdr:col>32</xdr:col>
                    <xdr:colOff>114300</xdr:colOff>
                    <xdr:row>178</xdr:row>
                    <xdr:rowOff>28575</xdr:rowOff>
                  </to>
                </anchor>
              </controlPr>
            </control>
          </mc:Choice>
        </mc:AlternateContent>
        <mc:AlternateContent xmlns:mc="http://schemas.openxmlformats.org/markup-compatibility/2006">
          <mc:Choice Requires="x14">
            <control shapeId="37992" r:id="rId107" name="Check Box 104">
              <controlPr defaultSize="0" autoFill="0" autoLine="0" autoPict="0">
                <anchor moveWithCells="1">
                  <from>
                    <xdr:col>30</xdr:col>
                    <xdr:colOff>142875</xdr:colOff>
                    <xdr:row>177</xdr:row>
                    <xdr:rowOff>142875</xdr:rowOff>
                  </from>
                  <to>
                    <xdr:col>32</xdr:col>
                    <xdr:colOff>114300</xdr:colOff>
                    <xdr:row>179</xdr:row>
                    <xdr:rowOff>19050</xdr:rowOff>
                  </to>
                </anchor>
              </controlPr>
            </control>
          </mc:Choice>
        </mc:AlternateContent>
        <mc:AlternateContent xmlns:mc="http://schemas.openxmlformats.org/markup-compatibility/2006">
          <mc:Choice Requires="x14">
            <control shapeId="37993" r:id="rId108" name="Check Box 105">
              <controlPr defaultSize="0" autoFill="0" autoLine="0" autoPict="0">
                <anchor moveWithCells="1">
                  <from>
                    <xdr:col>30</xdr:col>
                    <xdr:colOff>142875</xdr:colOff>
                    <xdr:row>178</xdr:row>
                    <xdr:rowOff>142875</xdr:rowOff>
                  </from>
                  <to>
                    <xdr:col>32</xdr:col>
                    <xdr:colOff>114300</xdr:colOff>
                    <xdr:row>180</xdr:row>
                    <xdr:rowOff>19050</xdr:rowOff>
                  </to>
                </anchor>
              </controlPr>
            </control>
          </mc:Choice>
        </mc:AlternateContent>
        <mc:AlternateContent xmlns:mc="http://schemas.openxmlformats.org/markup-compatibility/2006">
          <mc:Choice Requires="x14">
            <control shapeId="37994" r:id="rId109" name="Check Box 106">
              <controlPr defaultSize="0" autoFill="0" autoLine="0" autoPict="0">
                <anchor moveWithCells="1">
                  <from>
                    <xdr:col>14</xdr:col>
                    <xdr:colOff>133350</xdr:colOff>
                    <xdr:row>176</xdr:row>
                    <xdr:rowOff>142875</xdr:rowOff>
                  </from>
                  <to>
                    <xdr:col>16</xdr:col>
                    <xdr:colOff>104775</xdr:colOff>
                    <xdr:row>178</xdr:row>
                    <xdr:rowOff>19050</xdr:rowOff>
                  </to>
                </anchor>
              </controlPr>
            </control>
          </mc:Choice>
        </mc:AlternateContent>
        <mc:AlternateContent xmlns:mc="http://schemas.openxmlformats.org/markup-compatibility/2006">
          <mc:Choice Requires="x14">
            <control shapeId="37995" r:id="rId110" name="Check Box 107">
              <controlPr defaultSize="0" autoFill="0" autoLine="0" autoPict="0">
                <anchor moveWithCells="1">
                  <from>
                    <xdr:col>14</xdr:col>
                    <xdr:colOff>133350</xdr:colOff>
                    <xdr:row>177</xdr:row>
                    <xdr:rowOff>142875</xdr:rowOff>
                  </from>
                  <to>
                    <xdr:col>16</xdr:col>
                    <xdr:colOff>104775</xdr:colOff>
                    <xdr:row>179</xdr:row>
                    <xdr:rowOff>19050</xdr:rowOff>
                  </to>
                </anchor>
              </controlPr>
            </control>
          </mc:Choice>
        </mc:AlternateContent>
        <mc:AlternateContent xmlns:mc="http://schemas.openxmlformats.org/markup-compatibility/2006">
          <mc:Choice Requires="x14">
            <control shapeId="37996" r:id="rId111" name="Check Box 108">
              <controlPr defaultSize="0" autoFill="0" autoLine="0" autoPict="0">
                <anchor moveWithCells="1">
                  <from>
                    <xdr:col>14</xdr:col>
                    <xdr:colOff>133350</xdr:colOff>
                    <xdr:row>178</xdr:row>
                    <xdr:rowOff>152400</xdr:rowOff>
                  </from>
                  <to>
                    <xdr:col>16</xdr:col>
                    <xdr:colOff>104775</xdr:colOff>
                    <xdr:row>180</xdr:row>
                    <xdr:rowOff>28575</xdr:rowOff>
                  </to>
                </anchor>
              </controlPr>
            </control>
          </mc:Choice>
        </mc:AlternateContent>
        <mc:AlternateContent xmlns:mc="http://schemas.openxmlformats.org/markup-compatibility/2006">
          <mc:Choice Requires="x14">
            <control shapeId="37997" r:id="rId112" name="Check Box 109">
              <controlPr defaultSize="0" autoFill="0" autoLine="0" autoPict="0">
                <anchor moveWithCells="1">
                  <from>
                    <xdr:col>30</xdr:col>
                    <xdr:colOff>142875</xdr:colOff>
                    <xdr:row>179</xdr:row>
                    <xdr:rowOff>142875</xdr:rowOff>
                  </from>
                  <to>
                    <xdr:col>32</xdr:col>
                    <xdr:colOff>114300</xdr:colOff>
                    <xdr:row>181</xdr:row>
                    <xdr:rowOff>19050</xdr:rowOff>
                  </to>
                </anchor>
              </controlPr>
            </control>
          </mc:Choice>
        </mc:AlternateContent>
        <mc:AlternateContent xmlns:mc="http://schemas.openxmlformats.org/markup-compatibility/2006">
          <mc:Choice Requires="x14">
            <control shapeId="37998" r:id="rId113" name="Check Box 110">
              <controlPr defaultSize="0" autoFill="0" autoLine="0" autoPict="0">
                <anchor moveWithCells="1">
                  <from>
                    <xdr:col>14</xdr:col>
                    <xdr:colOff>133350</xdr:colOff>
                    <xdr:row>179</xdr:row>
                    <xdr:rowOff>142875</xdr:rowOff>
                  </from>
                  <to>
                    <xdr:col>16</xdr:col>
                    <xdr:colOff>104775</xdr:colOff>
                    <xdr:row>181</xdr:row>
                    <xdr:rowOff>19050</xdr:rowOff>
                  </to>
                </anchor>
              </controlPr>
            </control>
          </mc:Choice>
        </mc:AlternateContent>
        <mc:AlternateContent xmlns:mc="http://schemas.openxmlformats.org/markup-compatibility/2006">
          <mc:Choice Requires="x14">
            <control shapeId="37999" r:id="rId114" name="Check Box 111">
              <controlPr defaultSize="0" autoFill="0" autoLine="0" autoPict="0">
                <anchor moveWithCells="1">
                  <from>
                    <xdr:col>19</xdr:col>
                    <xdr:colOff>123825</xdr:colOff>
                    <xdr:row>179</xdr:row>
                    <xdr:rowOff>142875</xdr:rowOff>
                  </from>
                  <to>
                    <xdr:col>21</xdr:col>
                    <xdr:colOff>95250</xdr:colOff>
                    <xdr:row>181</xdr:row>
                    <xdr:rowOff>19050</xdr:rowOff>
                  </to>
                </anchor>
              </controlPr>
            </control>
          </mc:Choice>
        </mc:AlternateContent>
        <mc:AlternateContent xmlns:mc="http://schemas.openxmlformats.org/markup-compatibility/2006">
          <mc:Choice Requires="x14">
            <control shapeId="38000" r:id="rId115" name="Check Box 112">
              <controlPr defaultSize="0" autoFill="0" autoLine="0" autoPict="0">
                <anchor moveWithCells="1">
                  <from>
                    <xdr:col>24</xdr:col>
                    <xdr:colOff>123825</xdr:colOff>
                    <xdr:row>179</xdr:row>
                    <xdr:rowOff>142875</xdr:rowOff>
                  </from>
                  <to>
                    <xdr:col>26</xdr:col>
                    <xdr:colOff>95250</xdr:colOff>
                    <xdr:row>181</xdr:row>
                    <xdr:rowOff>19050</xdr:rowOff>
                  </to>
                </anchor>
              </controlPr>
            </control>
          </mc:Choice>
        </mc:AlternateContent>
        <mc:AlternateContent xmlns:mc="http://schemas.openxmlformats.org/markup-compatibility/2006">
          <mc:Choice Requires="x14">
            <control shapeId="38001" r:id="rId116" name="Check Box 113">
              <controlPr defaultSize="0" autoFill="0" autoLine="0" autoPict="0">
                <anchor moveWithCells="1">
                  <from>
                    <xdr:col>14</xdr:col>
                    <xdr:colOff>133350</xdr:colOff>
                    <xdr:row>181</xdr:row>
                    <xdr:rowOff>152400</xdr:rowOff>
                  </from>
                  <to>
                    <xdr:col>16</xdr:col>
                    <xdr:colOff>104775</xdr:colOff>
                    <xdr:row>183</xdr:row>
                    <xdr:rowOff>28575</xdr:rowOff>
                  </to>
                </anchor>
              </controlPr>
            </control>
          </mc:Choice>
        </mc:AlternateContent>
        <mc:AlternateContent xmlns:mc="http://schemas.openxmlformats.org/markup-compatibility/2006">
          <mc:Choice Requires="x14">
            <control shapeId="38002" r:id="rId117" name="Check Box 114">
              <controlPr defaultSize="0" autoFill="0" autoLine="0" autoPict="0">
                <anchor moveWithCells="1">
                  <from>
                    <xdr:col>14</xdr:col>
                    <xdr:colOff>133350</xdr:colOff>
                    <xdr:row>183</xdr:row>
                    <xdr:rowOff>142875</xdr:rowOff>
                  </from>
                  <to>
                    <xdr:col>16</xdr:col>
                    <xdr:colOff>104775</xdr:colOff>
                    <xdr:row>185</xdr:row>
                    <xdr:rowOff>19050</xdr:rowOff>
                  </to>
                </anchor>
              </controlPr>
            </control>
          </mc:Choice>
        </mc:AlternateContent>
        <mc:AlternateContent xmlns:mc="http://schemas.openxmlformats.org/markup-compatibility/2006">
          <mc:Choice Requires="x14">
            <control shapeId="38003" r:id="rId118" name="Check Box 115">
              <controlPr defaultSize="0" autoFill="0" autoLine="0" autoPict="0">
                <anchor moveWithCells="1">
                  <from>
                    <xdr:col>14</xdr:col>
                    <xdr:colOff>133350</xdr:colOff>
                    <xdr:row>185</xdr:row>
                    <xdr:rowOff>152400</xdr:rowOff>
                  </from>
                  <to>
                    <xdr:col>16</xdr:col>
                    <xdr:colOff>104775</xdr:colOff>
                    <xdr:row>187</xdr:row>
                    <xdr:rowOff>28575</xdr:rowOff>
                  </to>
                </anchor>
              </controlPr>
            </control>
          </mc:Choice>
        </mc:AlternateContent>
        <mc:AlternateContent xmlns:mc="http://schemas.openxmlformats.org/markup-compatibility/2006">
          <mc:Choice Requires="x14">
            <control shapeId="38004" r:id="rId119" name="Check Box 116">
              <controlPr defaultSize="0" autoFill="0" autoLine="0" autoPict="0">
                <anchor moveWithCells="1">
                  <from>
                    <xdr:col>14</xdr:col>
                    <xdr:colOff>133350</xdr:colOff>
                    <xdr:row>186</xdr:row>
                    <xdr:rowOff>142875</xdr:rowOff>
                  </from>
                  <to>
                    <xdr:col>16</xdr:col>
                    <xdr:colOff>104775</xdr:colOff>
                    <xdr:row>188</xdr:row>
                    <xdr:rowOff>19050</xdr:rowOff>
                  </to>
                </anchor>
              </controlPr>
            </control>
          </mc:Choice>
        </mc:AlternateContent>
        <mc:AlternateContent xmlns:mc="http://schemas.openxmlformats.org/markup-compatibility/2006">
          <mc:Choice Requires="x14">
            <control shapeId="38005" r:id="rId120" name="Check Box 117">
              <controlPr defaultSize="0" autoFill="0" autoLine="0" autoPict="0">
                <anchor moveWithCells="1">
                  <from>
                    <xdr:col>14</xdr:col>
                    <xdr:colOff>133350</xdr:colOff>
                    <xdr:row>187</xdr:row>
                    <xdr:rowOff>142875</xdr:rowOff>
                  </from>
                  <to>
                    <xdr:col>16</xdr:col>
                    <xdr:colOff>104775</xdr:colOff>
                    <xdr:row>189</xdr:row>
                    <xdr:rowOff>19050</xdr:rowOff>
                  </to>
                </anchor>
              </controlPr>
            </control>
          </mc:Choice>
        </mc:AlternateContent>
        <mc:AlternateContent xmlns:mc="http://schemas.openxmlformats.org/markup-compatibility/2006">
          <mc:Choice Requires="x14">
            <control shapeId="38006" r:id="rId121" name="Check Box 118">
              <controlPr defaultSize="0" autoFill="0" autoLine="0" autoPict="0">
                <anchor moveWithCells="1">
                  <from>
                    <xdr:col>14</xdr:col>
                    <xdr:colOff>133350</xdr:colOff>
                    <xdr:row>188</xdr:row>
                    <xdr:rowOff>142875</xdr:rowOff>
                  </from>
                  <to>
                    <xdr:col>16</xdr:col>
                    <xdr:colOff>104775</xdr:colOff>
                    <xdr:row>190</xdr:row>
                    <xdr:rowOff>19050</xdr:rowOff>
                  </to>
                </anchor>
              </controlPr>
            </control>
          </mc:Choice>
        </mc:AlternateContent>
        <mc:AlternateContent xmlns:mc="http://schemas.openxmlformats.org/markup-compatibility/2006">
          <mc:Choice Requires="x14">
            <control shapeId="38007" r:id="rId122" name="Check Box 119">
              <controlPr defaultSize="0" autoFill="0" autoLine="0" autoPict="0">
                <anchor moveWithCells="1">
                  <from>
                    <xdr:col>14</xdr:col>
                    <xdr:colOff>133350</xdr:colOff>
                    <xdr:row>189</xdr:row>
                    <xdr:rowOff>152400</xdr:rowOff>
                  </from>
                  <to>
                    <xdr:col>16</xdr:col>
                    <xdr:colOff>104775</xdr:colOff>
                    <xdr:row>191</xdr:row>
                    <xdr:rowOff>28575</xdr:rowOff>
                  </to>
                </anchor>
              </controlPr>
            </control>
          </mc:Choice>
        </mc:AlternateContent>
        <mc:AlternateContent xmlns:mc="http://schemas.openxmlformats.org/markup-compatibility/2006">
          <mc:Choice Requires="x14">
            <control shapeId="38008" r:id="rId123" name="Check Box 120">
              <controlPr defaultSize="0" autoFill="0" autoLine="0" autoPict="0">
                <anchor moveWithCells="1">
                  <from>
                    <xdr:col>14</xdr:col>
                    <xdr:colOff>133350</xdr:colOff>
                    <xdr:row>191</xdr:row>
                    <xdr:rowOff>142875</xdr:rowOff>
                  </from>
                  <to>
                    <xdr:col>16</xdr:col>
                    <xdr:colOff>104775</xdr:colOff>
                    <xdr:row>193</xdr:row>
                    <xdr:rowOff>19050</xdr:rowOff>
                  </to>
                </anchor>
              </controlPr>
            </control>
          </mc:Choice>
        </mc:AlternateContent>
        <mc:AlternateContent xmlns:mc="http://schemas.openxmlformats.org/markup-compatibility/2006">
          <mc:Choice Requires="x14">
            <control shapeId="38009" r:id="rId124" name="Check Box 121">
              <controlPr defaultSize="0" autoFill="0" autoLine="0" autoPict="0">
                <anchor moveWithCells="1">
                  <from>
                    <xdr:col>14</xdr:col>
                    <xdr:colOff>133350</xdr:colOff>
                    <xdr:row>192</xdr:row>
                    <xdr:rowOff>142875</xdr:rowOff>
                  </from>
                  <to>
                    <xdr:col>16</xdr:col>
                    <xdr:colOff>104775</xdr:colOff>
                    <xdr:row>194</xdr:row>
                    <xdr:rowOff>19050</xdr:rowOff>
                  </to>
                </anchor>
              </controlPr>
            </control>
          </mc:Choice>
        </mc:AlternateContent>
        <mc:AlternateContent xmlns:mc="http://schemas.openxmlformats.org/markup-compatibility/2006">
          <mc:Choice Requires="x14">
            <control shapeId="38010" r:id="rId125" name="Check Box 122">
              <controlPr defaultSize="0" autoFill="0" autoLine="0" autoPict="0">
                <anchor moveWithCells="1">
                  <from>
                    <xdr:col>14</xdr:col>
                    <xdr:colOff>133350</xdr:colOff>
                    <xdr:row>193</xdr:row>
                    <xdr:rowOff>152400</xdr:rowOff>
                  </from>
                  <to>
                    <xdr:col>16</xdr:col>
                    <xdr:colOff>104775</xdr:colOff>
                    <xdr:row>195</xdr:row>
                    <xdr:rowOff>28575</xdr:rowOff>
                  </to>
                </anchor>
              </controlPr>
            </control>
          </mc:Choice>
        </mc:AlternateContent>
        <mc:AlternateContent xmlns:mc="http://schemas.openxmlformats.org/markup-compatibility/2006">
          <mc:Choice Requires="x14">
            <control shapeId="38011" r:id="rId126" name="Check Box 123">
              <controlPr defaultSize="0" autoFill="0" autoLine="0" autoPict="0">
                <anchor moveWithCells="1">
                  <from>
                    <xdr:col>14</xdr:col>
                    <xdr:colOff>133350</xdr:colOff>
                    <xdr:row>194</xdr:row>
                    <xdr:rowOff>152400</xdr:rowOff>
                  </from>
                  <to>
                    <xdr:col>16</xdr:col>
                    <xdr:colOff>104775</xdr:colOff>
                    <xdr:row>196</xdr:row>
                    <xdr:rowOff>28575</xdr:rowOff>
                  </to>
                </anchor>
              </controlPr>
            </control>
          </mc:Choice>
        </mc:AlternateContent>
        <mc:AlternateContent xmlns:mc="http://schemas.openxmlformats.org/markup-compatibility/2006">
          <mc:Choice Requires="x14">
            <control shapeId="38012" r:id="rId127" name="Check Box 124">
              <controlPr defaultSize="0" autoFill="0" autoLine="0" autoPict="0">
                <anchor moveWithCells="1">
                  <from>
                    <xdr:col>14</xdr:col>
                    <xdr:colOff>133350</xdr:colOff>
                    <xdr:row>195</xdr:row>
                    <xdr:rowOff>142875</xdr:rowOff>
                  </from>
                  <to>
                    <xdr:col>16</xdr:col>
                    <xdr:colOff>104775</xdr:colOff>
                    <xdr:row>197</xdr:row>
                    <xdr:rowOff>19050</xdr:rowOff>
                  </to>
                </anchor>
              </controlPr>
            </control>
          </mc:Choice>
        </mc:AlternateContent>
        <mc:AlternateContent xmlns:mc="http://schemas.openxmlformats.org/markup-compatibility/2006">
          <mc:Choice Requires="x14">
            <control shapeId="38013" r:id="rId128" name="Check Box 125">
              <controlPr defaultSize="0" autoFill="0" autoLine="0" autoPict="0">
                <anchor moveWithCells="1">
                  <from>
                    <xdr:col>14</xdr:col>
                    <xdr:colOff>133350</xdr:colOff>
                    <xdr:row>196</xdr:row>
                    <xdr:rowOff>142875</xdr:rowOff>
                  </from>
                  <to>
                    <xdr:col>16</xdr:col>
                    <xdr:colOff>104775</xdr:colOff>
                    <xdr:row>198</xdr:row>
                    <xdr:rowOff>19050</xdr:rowOff>
                  </to>
                </anchor>
              </controlPr>
            </control>
          </mc:Choice>
        </mc:AlternateContent>
        <mc:AlternateContent xmlns:mc="http://schemas.openxmlformats.org/markup-compatibility/2006">
          <mc:Choice Requires="x14">
            <control shapeId="38014" r:id="rId129" name="Check Box 126">
              <controlPr defaultSize="0" autoFill="0" autoLine="0" autoPict="0">
                <anchor moveWithCells="1">
                  <from>
                    <xdr:col>16</xdr:col>
                    <xdr:colOff>152400</xdr:colOff>
                    <xdr:row>199</xdr:row>
                    <xdr:rowOff>152400</xdr:rowOff>
                  </from>
                  <to>
                    <xdr:col>18</xdr:col>
                    <xdr:colOff>123825</xdr:colOff>
                    <xdr:row>201</xdr:row>
                    <xdr:rowOff>28575</xdr:rowOff>
                  </to>
                </anchor>
              </controlPr>
            </control>
          </mc:Choice>
        </mc:AlternateContent>
        <mc:AlternateContent xmlns:mc="http://schemas.openxmlformats.org/markup-compatibility/2006">
          <mc:Choice Requires="x14">
            <control shapeId="38015" r:id="rId130" name="Check Box 127">
              <controlPr defaultSize="0" autoFill="0" autoLine="0" autoPict="0">
                <anchor moveWithCells="1">
                  <from>
                    <xdr:col>21</xdr:col>
                    <xdr:colOff>142875</xdr:colOff>
                    <xdr:row>199</xdr:row>
                    <xdr:rowOff>152400</xdr:rowOff>
                  </from>
                  <to>
                    <xdr:col>23</xdr:col>
                    <xdr:colOff>114300</xdr:colOff>
                    <xdr:row>201</xdr:row>
                    <xdr:rowOff>28575</xdr:rowOff>
                  </to>
                </anchor>
              </controlPr>
            </control>
          </mc:Choice>
        </mc:AlternateContent>
        <mc:AlternateContent xmlns:mc="http://schemas.openxmlformats.org/markup-compatibility/2006">
          <mc:Choice Requires="x14">
            <control shapeId="38016" r:id="rId131" name="Check Box 128">
              <controlPr defaultSize="0" autoFill="0" autoLine="0" autoPict="0">
                <anchor moveWithCells="1">
                  <from>
                    <xdr:col>14</xdr:col>
                    <xdr:colOff>133350</xdr:colOff>
                    <xdr:row>201</xdr:row>
                    <xdr:rowOff>142875</xdr:rowOff>
                  </from>
                  <to>
                    <xdr:col>16</xdr:col>
                    <xdr:colOff>104775</xdr:colOff>
                    <xdr:row>203</xdr:row>
                    <xdr:rowOff>19050</xdr:rowOff>
                  </to>
                </anchor>
              </controlPr>
            </control>
          </mc:Choice>
        </mc:AlternateContent>
        <mc:AlternateContent xmlns:mc="http://schemas.openxmlformats.org/markup-compatibility/2006">
          <mc:Choice Requires="x14">
            <control shapeId="38017" r:id="rId132" name="Check Box 129">
              <controlPr defaultSize="0" autoFill="0" autoLine="0" autoPict="0">
                <anchor moveWithCells="1">
                  <from>
                    <xdr:col>30</xdr:col>
                    <xdr:colOff>142875</xdr:colOff>
                    <xdr:row>201</xdr:row>
                    <xdr:rowOff>142875</xdr:rowOff>
                  </from>
                  <to>
                    <xdr:col>32</xdr:col>
                    <xdr:colOff>114300</xdr:colOff>
                    <xdr:row>203</xdr:row>
                    <xdr:rowOff>19050</xdr:rowOff>
                  </to>
                </anchor>
              </controlPr>
            </control>
          </mc:Choice>
        </mc:AlternateContent>
        <mc:AlternateContent xmlns:mc="http://schemas.openxmlformats.org/markup-compatibility/2006">
          <mc:Choice Requires="x14">
            <control shapeId="38018" r:id="rId133" name="Check Box 130">
              <controlPr defaultSize="0" autoFill="0" autoLine="0" autoPict="0">
                <anchor moveWithCells="1">
                  <from>
                    <xdr:col>30</xdr:col>
                    <xdr:colOff>142875</xdr:colOff>
                    <xdr:row>198</xdr:row>
                    <xdr:rowOff>142875</xdr:rowOff>
                  </from>
                  <to>
                    <xdr:col>32</xdr:col>
                    <xdr:colOff>114300</xdr:colOff>
                    <xdr:row>200</xdr:row>
                    <xdr:rowOff>19050</xdr:rowOff>
                  </to>
                </anchor>
              </controlPr>
            </control>
          </mc:Choice>
        </mc:AlternateContent>
        <mc:AlternateContent xmlns:mc="http://schemas.openxmlformats.org/markup-compatibility/2006">
          <mc:Choice Requires="x14">
            <control shapeId="38019" r:id="rId134" name="Check Box 131">
              <controlPr defaultSize="0" autoFill="0" autoLine="0" autoPict="0">
                <anchor moveWithCells="1">
                  <from>
                    <xdr:col>30</xdr:col>
                    <xdr:colOff>142875</xdr:colOff>
                    <xdr:row>196</xdr:row>
                    <xdr:rowOff>152400</xdr:rowOff>
                  </from>
                  <to>
                    <xdr:col>32</xdr:col>
                    <xdr:colOff>114300</xdr:colOff>
                    <xdr:row>198</xdr:row>
                    <xdr:rowOff>28575</xdr:rowOff>
                  </to>
                </anchor>
              </controlPr>
            </control>
          </mc:Choice>
        </mc:AlternateContent>
        <mc:AlternateContent xmlns:mc="http://schemas.openxmlformats.org/markup-compatibility/2006">
          <mc:Choice Requires="x14">
            <control shapeId="38020" r:id="rId135" name="Check Box 132">
              <controlPr defaultSize="0" autoFill="0" autoLine="0" autoPict="0">
                <anchor moveWithCells="1">
                  <from>
                    <xdr:col>2</xdr:col>
                    <xdr:colOff>142875</xdr:colOff>
                    <xdr:row>227</xdr:row>
                    <xdr:rowOff>171450</xdr:rowOff>
                  </from>
                  <to>
                    <xdr:col>4</xdr:col>
                    <xdr:colOff>114300</xdr:colOff>
                    <xdr:row>229</xdr:row>
                    <xdr:rowOff>28575</xdr:rowOff>
                  </to>
                </anchor>
              </controlPr>
            </control>
          </mc:Choice>
        </mc:AlternateContent>
        <mc:AlternateContent xmlns:mc="http://schemas.openxmlformats.org/markup-compatibility/2006">
          <mc:Choice Requires="x14">
            <control shapeId="38021" r:id="rId136" name="Check Box 133">
              <controlPr defaultSize="0" autoFill="0" autoLine="0" autoPict="0">
                <anchor moveWithCells="1">
                  <from>
                    <xdr:col>2</xdr:col>
                    <xdr:colOff>142875</xdr:colOff>
                    <xdr:row>229</xdr:row>
                    <xdr:rowOff>161925</xdr:rowOff>
                  </from>
                  <to>
                    <xdr:col>4</xdr:col>
                    <xdr:colOff>114300</xdr:colOff>
                    <xdr:row>231</xdr:row>
                    <xdr:rowOff>19050</xdr:rowOff>
                  </to>
                </anchor>
              </controlPr>
            </control>
          </mc:Choice>
        </mc:AlternateContent>
        <mc:AlternateContent xmlns:mc="http://schemas.openxmlformats.org/markup-compatibility/2006">
          <mc:Choice Requires="x14">
            <control shapeId="38022" r:id="rId137" name="Check Box 134">
              <controlPr defaultSize="0" autoFill="0" autoLine="0" autoPict="0">
                <anchor moveWithCells="1">
                  <from>
                    <xdr:col>2</xdr:col>
                    <xdr:colOff>142875</xdr:colOff>
                    <xdr:row>231</xdr:row>
                    <xdr:rowOff>171450</xdr:rowOff>
                  </from>
                  <to>
                    <xdr:col>4</xdr:col>
                    <xdr:colOff>114300</xdr:colOff>
                    <xdr:row>233</xdr:row>
                    <xdr:rowOff>28575</xdr:rowOff>
                  </to>
                </anchor>
              </controlPr>
            </control>
          </mc:Choice>
        </mc:AlternateContent>
        <mc:AlternateContent xmlns:mc="http://schemas.openxmlformats.org/markup-compatibility/2006">
          <mc:Choice Requires="x14">
            <control shapeId="38023" r:id="rId138" name="Check Box 135">
              <controlPr defaultSize="0" autoFill="0" autoLine="0" autoPict="0">
                <anchor moveWithCells="1">
                  <from>
                    <xdr:col>2</xdr:col>
                    <xdr:colOff>142875</xdr:colOff>
                    <xdr:row>304</xdr:row>
                    <xdr:rowOff>38100</xdr:rowOff>
                  </from>
                  <to>
                    <xdr:col>4</xdr:col>
                    <xdr:colOff>19050</xdr:colOff>
                    <xdr:row>304</xdr:row>
                    <xdr:rowOff>228600</xdr:rowOff>
                  </to>
                </anchor>
              </controlPr>
            </control>
          </mc:Choice>
        </mc:AlternateContent>
        <mc:AlternateContent xmlns:mc="http://schemas.openxmlformats.org/markup-compatibility/2006">
          <mc:Choice Requires="x14">
            <control shapeId="38024" r:id="rId139" name="Check Box 136">
              <controlPr defaultSize="0" autoFill="0" autoLine="0" autoPict="0">
                <anchor moveWithCells="1">
                  <from>
                    <xdr:col>2</xdr:col>
                    <xdr:colOff>152400</xdr:colOff>
                    <xdr:row>305</xdr:row>
                    <xdr:rowOff>38100</xdr:rowOff>
                  </from>
                  <to>
                    <xdr:col>4</xdr:col>
                    <xdr:colOff>28575</xdr:colOff>
                    <xdr:row>305</xdr:row>
                    <xdr:rowOff>219075</xdr:rowOff>
                  </to>
                </anchor>
              </controlPr>
            </control>
          </mc:Choice>
        </mc:AlternateContent>
        <mc:AlternateContent xmlns:mc="http://schemas.openxmlformats.org/markup-compatibility/2006">
          <mc:Choice Requires="x14">
            <control shapeId="38025" r:id="rId140" name="Check Box 137">
              <controlPr defaultSize="0" autoFill="0" autoLine="0" autoPict="0">
                <anchor moveWithCells="1">
                  <from>
                    <xdr:col>9</xdr:col>
                    <xdr:colOff>133350</xdr:colOff>
                    <xdr:row>354</xdr:row>
                    <xdr:rowOff>28575</xdr:rowOff>
                  </from>
                  <to>
                    <xdr:col>11</xdr:col>
                    <xdr:colOff>0</xdr:colOff>
                    <xdr:row>354</xdr:row>
                    <xdr:rowOff>171450</xdr:rowOff>
                  </to>
                </anchor>
              </controlPr>
            </control>
          </mc:Choice>
        </mc:AlternateContent>
        <mc:AlternateContent xmlns:mc="http://schemas.openxmlformats.org/markup-compatibility/2006">
          <mc:Choice Requires="x14">
            <control shapeId="38026" r:id="rId141" name="Check Box 138">
              <controlPr defaultSize="0" autoFill="0" autoLine="0" autoPict="0">
                <anchor moveWithCells="1">
                  <from>
                    <xdr:col>9</xdr:col>
                    <xdr:colOff>133350</xdr:colOff>
                    <xdr:row>355</xdr:row>
                    <xdr:rowOff>38100</xdr:rowOff>
                  </from>
                  <to>
                    <xdr:col>11</xdr:col>
                    <xdr:colOff>19050</xdr:colOff>
                    <xdr:row>355</xdr:row>
                    <xdr:rowOff>161925</xdr:rowOff>
                  </to>
                </anchor>
              </controlPr>
            </control>
          </mc:Choice>
        </mc:AlternateContent>
        <mc:AlternateContent xmlns:mc="http://schemas.openxmlformats.org/markup-compatibility/2006">
          <mc:Choice Requires="x14">
            <control shapeId="38027" r:id="rId142" name="Check Box 139">
              <controlPr defaultSize="0" autoFill="0" autoLine="0" autoPict="0">
                <anchor moveWithCells="1">
                  <from>
                    <xdr:col>9</xdr:col>
                    <xdr:colOff>133350</xdr:colOff>
                    <xdr:row>360</xdr:row>
                    <xdr:rowOff>28575</xdr:rowOff>
                  </from>
                  <to>
                    <xdr:col>11</xdr:col>
                    <xdr:colOff>19050</xdr:colOff>
                    <xdr:row>360</xdr:row>
                    <xdr:rowOff>161925</xdr:rowOff>
                  </to>
                </anchor>
              </controlPr>
            </control>
          </mc:Choice>
        </mc:AlternateContent>
        <mc:AlternateContent xmlns:mc="http://schemas.openxmlformats.org/markup-compatibility/2006">
          <mc:Choice Requires="x14">
            <control shapeId="38028" r:id="rId143" name="Check Box 140">
              <controlPr defaultSize="0" autoFill="0" autoLine="0" autoPict="0">
                <anchor moveWithCells="1">
                  <from>
                    <xdr:col>9</xdr:col>
                    <xdr:colOff>133350</xdr:colOff>
                    <xdr:row>361</xdr:row>
                    <xdr:rowOff>19050</xdr:rowOff>
                  </from>
                  <to>
                    <xdr:col>11</xdr:col>
                    <xdr:colOff>28575</xdr:colOff>
                    <xdr:row>361</xdr:row>
                    <xdr:rowOff>161925</xdr:rowOff>
                  </to>
                </anchor>
              </controlPr>
            </control>
          </mc:Choice>
        </mc:AlternateContent>
        <mc:AlternateContent xmlns:mc="http://schemas.openxmlformats.org/markup-compatibility/2006">
          <mc:Choice Requires="x14">
            <control shapeId="38029" r:id="rId144" name="Check Box 141">
              <controlPr defaultSize="0" autoFill="0" autoLine="0" autoPict="0">
                <anchor moveWithCells="1">
                  <from>
                    <xdr:col>17</xdr:col>
                    <xdr:colOff>142875</xdr:colOff>
                    <xdr:row>360</xdr:row>
                    <xdr:rowOff>28575</xdr:rowOff>
                  </from>
                  <to>
                    <xdr:col>19</xdr:col>
                    <xdr:colOff>114300</xdr:colOff>
                    <xdr:row>360</xdr:row>
                    <xdr:rowOff>161925</xdr:rowOff>
                  </to>
                </anchor>
              </controlPr>
            </control>
          </mc:Choice>
        </mc:AlternateContent>
        <mc:AlternateContent xmlns:mc="http://schemas.openxmlformats.org/markup-compatibility/2006">
          <mc:Choice Requires="x14">
            <control shapeId="38030" r:id="rId145" name="Check Box 142">
              <controlPr defaultSize="0" autoFill="0" autoLine="0" autoPict="0">
                <anchor moveWithCells="1">
                  <from>
                    <xdr:col>17</xdr:col>
                    <xdr:colOff>142875</xdr:colOff>
                    <xdr:row>361</xdr:row>
                    <xdr:rowOff>28575</xdr:rowOff>
                  </from>
                  <to>
                    <xdr:col>19</xdr:col>
                    <xdr:colOff>114300</xdr:colOff>
                    <xdr:row>361</xdr:row>
                    <xdr:rowOff>161925</xdr:rowOff>
                  </to>
                </anchor>
              </controlPr>
            </control>
          </mc:Choice>
        </mc:AlternateContent>
        <mc:AlternateContent xmlns:mc="http://schemas.openxmlformats.org/markup-compatibility/2006">
          <mc:Choice Requires="x14">
            <control shapeId="38031" r:id="rId146" name="Check Box 143">
              <controlPr defaultSize="0" autoFill="0" autoLine="0" autoPict="0">
                <anchor moveWithCells="1">
                  <from>
                    <xdr:col>8</xdr:col>
                    <xdr:colOff>142875</xdr:colOff>
                    <xdr:row>366</xdr:row>
                    <xdr:rowOff>28575</xdr:rowOff>
                  </from>
                  <to>
                    <xdr:col>10</xdr:col>
                    <xdr:colOff>114300</xdr:colOff>
                    <xdr:row>366</xdr:row>
                    <xdr:rowOff>161925</xdr:rowOff>
                  </to>
                </anchor>
              </controlPr>
            </control>
          </mc:Choice>
        </mc:AlternateContent>
        <mc:AlternateContent xmlns:mc="http://schemas.openxmlformats.org/markup-compatibility/2006">
          <mc:Choice Requires="x14">
            <control shapeId="38032" r:id="rId147" name="Check Box 144">
              <controlPr defaultSize="0" autoFill="0" autoLine="0" autoPict="0">
                <anchor moveWithCells="1">
                  <from>
                    <xdr:col>14</xdr:col>
                    <xdr:colOff>142875</xdr:colOff>
                    <xdr:row>365</xdr:row>
                    <xdr:rowOff>28575</xdr:rowOff>
                  </from>
                  <to>
                    <xdr:col>16</xdr:col>
                    <xdr:colOff>114300</xdr:colOff>
                    <xdr:row>365</xdr:row>
                    <xdr:rowOff>161925</xdr:rowOff>
                  </to>
                </anchor>
              </controlPr>
            </control>
          </mc:Choice>
        </mc:AlternateContent>
        <mc:AlternateContent xmlns:mc="http://schemas.openxmlformats.org/markup-compatibility/2006">
          <mc:Choice Requires="x14">
            <control shapeId="38033" r:id="rId148" name="Check Box 145">
              <controlPr defaultSize="0" autoFill="0" autoLine="0" autoPict="0">
                <anchor moveWithCells="1">
                  <from>
                    <xdr:col>20</xdr:col>
                    <xdr:colOff>152400</xdr:colOff>
                    <xdr:row>365</xdr:row>
                    <xdr:rowOff>28575</xdr:rowOff>
                  </from>
                  <to>
                    <xdr:col>22</xdr:col>
                    <xdr:colOff>123825</xdr:colOff>
                    <xdr:row>365</xdr:row>
                    <xdr:rowOff>161925</xdr:rowOff>
                  </to>
                </anchor>
              </controlPr>
            </control>
          </mc:Choice>
        </mc:AlternateContent>
        <mc:AlternateContent xmlns:mc="http://schemas.openxmlformats.org/markup-compatibility/2006">
          <mc:Choice Requires="x14">
            <control shapeId="38034" r:id="rId149" name="Check Box 146">
              <controlPr defaultSize="0" autoFill="0" autoLine="0" autoPict="0">
                <anchor moveWithCells="1">
                  <from>
                    <xdr:col>8</xdr:col>
                    <xdr:colOff>142875</xdr:colOff>
                    <xdr:row>365</xdr:row>
                    <xdr:rowOff>28575</xdr:rowOff>
                  </from>
                  <to>
                    <xdr:col>10</xdr:col>
                    <xdr:colOff>114300</xdr:colOff>
                    <xdr:row>365</xdr:row>
                    <xdr:rowOff>161925</xdr:rowOff>
                  </to>
                </anchor>
              </controlPr>
            </control>
          </mc:Choice>
        </mc:AlternateContent>
        <mc:AlternateContent xmlns:mc="http://schemas.openxmlformats.org/markup-compatibility/2006">
          <mc:Choice Requires="x14">
            <control shapeId="38035" r:id="rId150" name="Check Box 147">
              <controlPr defaultSize="0" autoFill="0" autoLine="0" autoPict="0">
                <anchor moveWithCells="1">
                  <from>
                    <xdr:col>16</xdr:col>
                    <xdr:colOff>142875</xdr:colOff>
                    <xdr:row>366</xdr:row>
                    <xdr:rowOff>28575</xdr:rowOff>
                  </from>
                  <to>
                    <xdr:col>18</xdr:col>
                    <xdr:colOff>114300</xdr:colOff>
                    <xdr:row>366</xdr:row>
                    <xdr:rowOff>161925</xdr:rowOff>
                  </to>
                </anchor>
              </controlPr>
            </control>
          </mc:Choice>
        </mc:AlternateContent>
        <mc:AlternateContent xmlns:mc="http://schemas.openxmlformats.org/markup-compatibility/2006">
          <mc:Choice Requires="x14">
            <control shapeId="38036" r:id="rId151" name="Check Box 148">
              <controlPr defaultSize="0" autoFill="0" autoLine="0" autoPict="0">
                <anchor moveWithCells="1">
                  <from>
                    <xdr:col>25</xdr:col>
                    <xdr:colOff>142875</xdr:colOff>
                    <xdr:row>366</xdr:row>
                    <xdr:rowOff>28575</xdr:rowOff>
                  </from>
                  <to>
                    <xdr:col>27</xdr:col>
                    <xdr:colOff>114300</xdr:colOff>
                    <xdr:row>366</xdr:row>
                    <xdr:rowOff>161925</xdr:rowOff>
                  </to>
                </anchor>
              </controlPr>
            </control>
          </mc:Choice>
        </mc:AlternateContent>
        <mc:AlternateContent xmlns:mc="http://schemas.openxmlformats.org/markup-compatibility/2006">
          <mc:Choice Requires="x14">
            <control shapeId="38037" r:id="rId152" name="Check Box 149">
              <controlPr defaultSize="0" autoFill="0" autoLine="0" autoPict="0">
                <anchor moveWithCells="1">
                  <from>
                    <xdr:col>2</xdr:col>
                    <xdr:colOff>123825</xdr:colOff>
                    <xdr:row>379</xdr:row>
                    <xdr:rowOff>38100</xdr:rowOff>
                  </from>
                  <to>
                    <xdr:col>4</xdr:col>
                    <xdr:colOff>9525</xdr:colOff>
                    <xdr:row>379</xdr:row>
                    <xdr:rowOff>161925</xdr:rowOff>
                  </to>
                </anchor>
              </controlPr>
            </control>
          </mc:Choice>
        </mc:AlternateContent>
        <mc:AlternateContent xmlns:mc="http://schemas.openxmlformats.org/markup-compatibility/2006">
          <mc:Choice Requires="x14">
            <control shapeId="38038" r:id="rId153" name="Check Box 150">
              <controlPr defaultSize="0" autoFill="0" autoLine="0" autoPict="0">
                <anchor moveWithCells="1">
                  <from>
                    <xdr:col>2</xdr:col>
                    <xdr:colOff>133350</xdr:colOff>
                    <xdr:row>381</xdr:row>
                    <xdr:rowOff>28575</xdr:rowOff>
                  </from>
                  <to>
                    <xdr:col>4</xdr:col>
                    <xdr:colOff>19050</xdr:colOff>
                    <xdr:row>381</xdr:row>
                    <xdr:rowOff>161925</xdr:rowOff>
                  </to>
                </anchor>
              </controlPr>
            </control>
          </mc:Choice>
        </mc:AlternateContent>
        <mc:AlternateContent xmlns:mc="http://schemas.openxmlformats.org/markup-compatibility/2006">
          <mc:Choice Requires="x14">
            <control shapeId="38039" r:id="rId154" name="Check Box 151">
              <controlPr defaultSize="0" autoFill="0" autoLine="0" autoPict="0">
                <anchor moveWithCells="1">
                  <from>
                    <xdr:col>2</xdr:col>
                    <xdr:colOff>133350</xdr:colOff>
                    <xdr:row>387</xdr:row>
                    <xdr:rowOff>47625</xdr:rowOff>
                  </from>
                  <to>
                    <xdr:col>4</xdr:col>
                    <xdr:colOff>9525</xdr:colOff>
                    <xdr:row>388</xdr:row>
                    <xdr:rowOff>0</xdr:rowOff>
                  </to>
                </anchor>
              </controlPr>
            </control>
          </mc:Choice>
        </mc:AlternateContent>
        <mc:AlternateContent xmlns:mc="http://schemas.openxmlformats.org/markup-compatibility/2006">
          <mc:Choice Requires="x14">
            <control shapeId="38040" r:id="rId155" name="Check Box 152">
              <controlPr defaultSize="0" autoFill="0" autoLine="0" autoPict="0">
                <anchor moveWithCells="1">
                  <from>
                    <xdr:col>2</xdr:col>
                    <xdr:colOff>133350</xdr:colOff>
                    <xdr:row>389</xdr:row>
                    <xdr:rowOff>19050</xdr:rowOff>
                  </from>
                  <to>
                    <xdr:col>4</xdr:col>
                    <xdr:colOff>19050</xdr:colOff>
                    <xdr:row>389</xdr:row>
                    <xdr:rowOff>209550</xdr:rowOff>
                  </to>
                </anchor>
              </controlPr>
            </control>
          </mc:Choice>
        </mc:AlternateContent>
        <mc:AlternateContent xmlns:mc="http://schemas.openxmlformats.org/markup-compatibility/2006">
          <mc:Choice Requires="x14">
            <control shapeId="38041" r:id="rId156" name="Check Box 153">
              <controlPr defaultSize="0" autoFill="0" autoLine="0" autoPict="0">
                <anchor moveWithCells="1">
                  <from>
                    <xdr:col>2</xdr:col>
                    <xdr:colOff>142875</xdr:colOff>
                    <xdr:row>392</xdr:row>
                    <xdr:rowOff>19050</xdr:rowOff>
                  </from>
                  <to>
                    <xdr:col>4</xdr:col>
                    <xdr:colOff>0</xdr:colOff>
                    <xdr:row>392</xdr:row>
                    <xdr:rowOff>209550</xdr:rowOff>
                  </to>
                </anchor>
              </controlPr>
            </control>
          </mc:Choice>
        </mc:AlternateContent>
        <mc:AlternateContent xmlns:mc="http://schemas.openxmlformats.org/markup-compatibility/2006">
          <mc:Choice Requires="x14">
            <control shapeId="38042" r:id="rId157" name="Check Box 154">
              <controlPr defaultSize="0" autoFill="0" autoLine="0" autoPict="0">
                <anchor moveWithCells="1">
                  <from>
                    <xdr:col>2</xdr:col>
                    <xdr:colOff>152400</xdr:colOff>
                    <xdr:row>393</xdr:row>
                    <xdr:rowOff>9525</xdr:rowOff>
                  </from>
                  <to>
                    <xdr:col>4</xdr:col>
                    <xdr:colOff>19050</xdr:colOff>
                    <xdr:row>393</xdr:row>
                    <xdr:rowOff>219075</xdr:rowOff>
                  </to>
                </anchor>
              </controlPr>
            </control>
          </mc:Choice>
        </mc:AlternateContent>
        <mc:AlternateContent xmlns:mc="http://schemas.openxmlformats.org/markup-compatibility/2006">
          <mc:Choice Requires="x14">
            <control shapeId="38043" r:id="rId158" name="Check Box 155">
              <controlPr defaultSize="0" autoFill="0" autoLine="0" autoPict="0">
                <anchor moveWithCells="1">
                  <from>
                    <xdr:col>17</xdr:col>
                    <xdr:colOff>152400</xdr:colOff>
                    <xdr:row>396</xdr:row>
                    <xdr:rowOff>28575</xdr:rowOff>
                  </from>
                  <to>
                    <xdr:col>19</xdr:col>
                    <xdr:colOff>123825</xdr:colOff>
                    <xdr:row>396</xdr:row>
                    <xdr:rowOff>228600</xdr:rowOff>
                  </to>
                </anchor>
              </controlPr>
            </control>
          </mc:Choice>
        </mc:AlternateContent>
        <mc:AlternateContent xmlns:mc="http://schemas.openxmlformats.org/markup-compatibility/2006">
          <mc:Choice Requires="x14">
            <control shapeId="38044" r:id="rId159" name="Check Box 156">
              <controlPr defaultSize="0" autoFill="0" autoLine="0" autoPict="0">
                <anchor moveWithCells="1">
                  <from>
                    <xdr:col>22</xdr:col>
                    <xdr:colOff>142875</xdr:colOff>
                    <xdr:row>396</xdr:row>
                    <xdr:rowOff>28575</xdr:rowOff>
                  </from>
                  <to>
                    <xdr:col>24</xdr:col>
                    <xdr:colOff>114300</xdr:colOff>
                    <xdr:row>396</xdr:row>
                    <xdr:rowOff>228600</xdr:rowOff>
                  </to>
                </anchor>
              </controlPr>
            </control>
          </mc:Choice>
        </mc:AlternateContent>
        <mc:AlternateContent xmlns:mc="http://schemas.openxmlformats.org/markup-compatibility/2006">
          <mc:Choice Requires="x14">
            <control shapeId="38045" r:id="rId160" name="Check Box 157">
              <controlPr defaultSize="0" autoFill="0" autoLine="0" autoPict="0">
                <anchor moveWithCells="1">
                  <from>
                    <xdr:col>3</xdr:col>
                    <xdr:colOff>76200</xdr:colOff>
                    <xdr:row>471</xdr:row>
                    <xdr:rowOff>114300</xdr:rowOff>
                  </from>
                  <to>
                    <xdr:col>5</xdr:col>
                    <xdr:colOff>47625</xdr:colOff>
                    <xdr:row>472</xdr:row>
                    <xdr:rowOff>0</xdr:rowOff>
                  </to>
                </anchor>
              </controlPr>
            </control>
          </mc:Choice>
        </mc:AlternateContent>
        <mc:AlternateContent xmlns:mc="http://schemas.openxmlformats.org/markup-compatibility/2006">
          <mc:Choice Requires="x14">
            <control shapeId="38046" r:id="rId161" name="Check Box 158">
              <controlPr defaultSize="0" autoFill="0" autoLine="0" autoPict="0">
                <anchor moveWithCells="1">
                  <from>
                    <xdr:col>3</xdr:col>
                    <xdr:colOff>66675</xdr:colOff>
                    <xdr:row>473</xdr:row>
                    <xdr:rowOff>104775</xdr:rowOff>
                  </from>
                  <to>
                    <xdr:col>5</xdr:col>
                    <xdr:colOff>38100</xdr:colOff>
                    <xdr:row>474</xdr:row>
                    <xdr:rowOff>0</xdr:rowOff>
                  </to>
                </anchor>
              </controlPr>
            </control>
          </mc:Choice>
        </mc:AlternateContent>
        <mc:AlternateContent xmlns:mc="http://schemas.openxmlformats.org/markup-compatibility/2006">
          <mc:Choice Requires="x14">
            <control shapeId="38047" r:id="rId162" name="Check Box 159">
              <controlPr defaultSize="0" autoFill="0" autoLine="0" autoPict="0">
                <anchor moveWithCells="1">
                  <from>
                    <xdr:col>3</xdr:col>
                    <xdr:colOff>76200</xdr:colOff>
                    <xdr:row>476</xdr:row>
                    <xdr:rowOff>114300</xdr:rowOff>
                  </from>
                  <to>
                    <xdr:col>5</xdr:col>
                    <xdr:colOff>47625</xdr:colOff>
                    <xdr:row>477</xdr:row>
                    <xdr:rowOff>0</xdr:rowOff>
                  </to>
                </anchor>
              </controlPr>
            </control>
          </mc:Choice>
        </mc:AlternateContent>
        <mc:AlternateContent xmlns:mc="http://schemas.openxmlformats.org/markup-compatibility/2006">
          <mc:Choice Requires="x14">
            <control shapeId="38048" r:id="rId163" name="Check Box 160">
              <controlPr defaultSize="0" autoFill="0" autoLine="0" autoPict="0">
                <anchor moveWithCells="1">
                  <from>
                    <xdr:col>3</xdr:col>
                    <xdr:colOff>76200</xdr:colOff>
                    <xdr:row>478</xdr:row>
                    <xdr:rowOff>114300</xdr:rowOff>
                  </from>
                  <to>
                    <xdr:col>5</xdr:col>
                    <xdr:colOff>47625</xdr:colOff>
                    <xdr:row>479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sheetPr>
  <dimension ref="A1:CB236"/>
  <sheetViews>
    <sheetView showGridLines="0" showZeros="0" zoomScaleNormal="100" zoomScaleSheetLayoutView="100" workbookViewId="0"/>
  </sheetViews>
  <sheetFormatPr defaultColWidth="9" defaultRowHeight="18.75"/>
  <cols>
    <col min="1" max="37" width="2.125" style="1" customWidth="1"/>
    <col min="38" max="38" width="9" style="1026"/>
  </cols>
  <sheetData>
    <row r="1" spans="1:37" ht="14.1" customHeight="1"/>
    <row r="2" spans="1:37" ht="14.1" customHeight="1"/>
    <row r="3" spans="1:37" ht="14.1" customHeight="1">
      <c r="A3" s="1159" t="s">
        <v>39</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row>
    <row r="4" spans="1:37" ht="14.1" customHeight="1">
      <c r="A4" s="1159"/>
      <c r="B4" s="1159"/>
      <c r="C4" s="1159"/>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row>
    <row r="5" spans="1:37" ht="14.1" customHeight="1"/>
    <row r="6" spans="1:37" ht="14.1" customHeight="1">
      <c r="AA6" s="1150"/>
      <c r="AB6" s="1150"/>
      <c r="AC6" s="1150"/>
      <c r="AD6" s="1150"/>
      <c r="AE6" s="1" t="s">
        <v>40</v>
      </c>
      <c r="AF6" s="1150"/>
      <c r="AG6" s="1150"/>
      <c r="AH6" s="1" t="s">
        <v>41</v>
      </c>
      <c r="AI6" s="1150"/>
      <c r="AJ6" s="1150"/>
      <c r="AK6" s="1" t="s">
        <v>42</v>
      </c>
    </row>
    <row r="7" spans="1:37" ht="14.1" customHeight="1"/>
    <row r="8" spans="1:37" ht="14.1" customHeight="1"/>
    <row r="9" spans="1:37" ht="14.1" customHeight="1">
      <c r="B9" s="1" t="s">
        <v>43</v>
      </c>
    </row>
    <row r="10" spans="1:37" ht="14.1" customHeight="1">
      <c r="E10" s="1" t="s">
        <v>2366</v>
      </c>
    </row>
    <row r="11" spans="1:37" ht="14.1" customHeight="1"/>
    <row r="12" spans="1:37" ht="14.1" customHeight="1"/>
    <row r="13" spans="1:37" ht="14.1" customHeight="1">
      <c r="V13" s="1" t="s">
        <v>44</v>
      </c>
    </row>
    <row r="14" spans="1:37" ht="14.1" customHeight="1">
      <c r="V14" s="1152"/>
      <c r="W14" s="1152"/>
      <c r="X14" s="1152"/>
      <c r="Y14" s="1152"/>
      <c r="Z14" s="1152"/>
      <c r="AA14" s="1152"/>
      <c r="AB14" s="1152"/>
      <c r="AC14" s="1152"/>
      <c r="AD14" s="1152"/>
      <c r="AE14" s="1152"/>
      <c r="AF14" s="1152"/>
      <c r="AG14" s="1152"/>
      <c r="AH14" s="1152"/>
      <c r="AI14" s="1152"/>
      <c r="AJ14" s="1152"/>
      <c r="AK14" s="1152"/>
    </row>
    <row r="15" spans="1:37" ht="14.1" customHeight="1">
      <c r="V15" s="1152"/>
      <c r="W15" s="1152"/>
      <c r="X15" s="1152"/>
      <c r="Y15" s="1152"/>
      <c r="Z15" s="1152"/>
      <c r="AA15" s="1152"/>
      <c r="AB15" s="1152"/>
      <c r="AC15" s="1152"/>
      <c r="AD15" s="1152"/>
      <c r="AE15" s="1152"/>
      <c r="AF15" s="1152"/>
      <c r="AG15" s="1152"/>
      <c r="AH15" s="1152"/>
      <c r="AI15" s="1152"/>
      <c r="AJ15" s="1152"/>
      <c r="AK15" s="1152"/>
    </row>
    <row r="16" spans="1:37" ht="14.1" customHeight="1">
      <c r="V16" s="1152"/>
      <c r="W16" s="1152"/>
      <c r="X16" s="1152"/>
      <c r="Y16" s="1152"/>
      <c r="Z16" s="1152"/>
      <c r="AA16" s="1152"/>
      <c r="AB16" s="1152"/>
      <c r="AC16" s="1152"/>
      <c r="AD16" s="1152"/>
      <c r="AE16" s="1152"/>
      <c r="AF16" s="1152"/>
      <c r="AG16" s="1152"/>
      <c r="AH16" s="1152"/>
      <c r="AI16" s="1152"/>
      <c r="AJ16" s="1152"/>
      <c r="AK16" s="1152"/>
    </row>
    <row r="17" spans="1:37" ht="14.1" customHeight="1">
      <c r="V17" s="1" t="s">
        <v>45</v>
      </c>
    </row>
    <row r="18" spans="1:37" ht="14.1" customHeight="1">
      <c r="V18" s="1152"/>
      <c r="W18" s="1152"/>
      <c r="X18" s="1152"/>
      <c r="Y18" s="1152"/>
      <c r="Z18" s="1152"/>
      <c r="AA18" s="1152"/>
      <c r="AB18" s="1152"/>
      <c r="AC18" s="1152"/>
      <c r="AD18" s="1152"/>
      <c r="AE18" s="1152"/>
      <c r="AF18" s="1152"/>
      <c r="AG18" s="1152"/>
      <c r="AH18" s="1152"/>
      <c r="AI18" s="1152"/>
      <c r="AJ18" s="1152"/>
      <c r="AK18" s="1152"/>
    </row>
    <row r="19" spans="1:37" ht="14.1" customHeight="1">
      <c r="V19" s="1152"/>
      <c r="W19" s="1152"/>
      <c r="X19" s="1152"/>
      <c r="Y19" s="1152"/>
      <c r="Z19" s="1152"/>
      <c r="AA19" s="1152"/>
      <c r="AB19" s="1152"/>
      <c r="AC19" s="1152"/>
      <c r="AD19" s="1152"/>
      <c r="AE19" s="1152"/>
      <c r="AF19" s="1152"/>
      <c r="AG19" s="1152"/>
      <c r="AH19" s="1152"/>
      <c r="AI19" s="1152"/>
      <c r="AJ19" s="1152"/>
      <c r="AK19" s="1152"/>
    </row>
    <row r="20" spans="1:37" ht="14.1" customHeight="1"/>
    <row r="21" spans="1:37" ht="14.1" customHeight="1">
      <c r="A21"/>
      <c r="B21" s="1161" t="s">
        <v>46</v>
      </c>
      <c r="C21" s="1161"/>
      <c r="D21" s="1161"/>
      <c r="E21" s="1161"/>
      <c r="F21" s="1161"/>
      <c r="G21" s="1161"/>
      <c r="H21" s="1161"/>
      <c r="I21" s="1161"/>
      <c r="J21" s="1161"/>
      <c r="K21" s="1161"/>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row>
    <row r="22" spans="1:37" ht="14.1" customHeight="1">
      <c r="A22" s="40"/>
      <c r="B22" s="1161"/>
      <c r="C22" s="1161"/>
      <c r="D22" s="1161"/>
      <c r="E22" s="1161"/>
      <c r="F22" s="1161"/>
      <c r="G22" s="1161"/>
      <c r="H22" s="1161"/>
      <c r="I22" s="1161"/>
      <c r="J22" s="1161"/>
      <c r="K22" s="1161"/>
      <c r="L22" s="1161"/>
      <c r="M22" s="1161"/>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row>
    <row r="23" spans="1:37" ht="14.1" customHeight="1">
      <c r="A23" s="40"/>
      <c r="B23" s="1161"/>
      <c r="C23" s="1161"/>
      <c r="D23" s="1161"/>
      <c r="E23" s="1161"/>
      <c r="F23" s="1161"/>
      <c r="G23" s="1161"/>
      <c r="H23" s="1161"/>
      <c r="I23" s="1161"/>
      <c r="J23" s="1161"/>
      <c r="K23" s="1161"/>
      <c r="L23" s="1161"/>
      <c r="M23" s="1161"/>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row>
    <row r="24" spans="1:37" ht="14.1" customHeight="1"/>
    <row r="25" spans="1:37" ht="14.1" customHeight="1"/>
    <row r="26" spans="1:37" ht="14.1" customHeight="1">
      <c r="C26" s="3" t="s">
        <v>47</v>
      </c>
      <c r="D26" s="3"/>
      <c r="E26" s="3"/>
      <c r="F26" s="3"/>
      <c r="G26" s="1153"/>
      <c r="H26" s="1153"/>
      <c r="I26" s="1153"/>
      <c r="J26" s="1153"/>
      <c r="K26" s="1153"/>
      <c r="L26" s="1153"/>
      <c r="M26" s="1153"/>
      <c r="N26" s="1153"/>
      <c r="O26" s="1153"/>
      <c r="P26" s="1153"/>
      <c r="Q26" s="1153"/>
      <c r="R26" s="1153"/>
      <c r="S26" s="1153"/>
      <c r="T26" s="1153"/>
      <c r="U26" s="1153"/>
      <c r="V26" s="1153"/>
      <c r="W26" s="1153"/>
      <c r="X26" s="1153"/>
      <c r="Y26" s="1153"/>
      <c r="Z26" s="1153"/>
      <c r="AA26" s="1153"/>
      <c r="AB26" s="1153"/>
      <c r="AC26" s="1153"/>
      <c r="AD26" s="1153"/>
      <c r="AE26" s="1153"/>
      <c r="AF26" s="1153"/>
      <c r="AG26" s="1153"/>
      <c r="AH26" s="1153"/>
      <c r="AI26" s="1153"/>
      <c r="AJ26" s="1153"/>
      <c r="AK26" s="1153"/>
    </row>
    <row r="27" spans="1:37" ht="14.1" customHeight="1"/>
    <row r="28" spans="1:37" ht="14.1" customHeight="1"/>
    <row r="29" spans="1:37" ht="14.1" customHeight="1">
      <c r="A29" s="1165" t="s">
        <v>48</v>
      </c>
      <c r="B29" s="1165"/>
      <c r="C29" s="1165"/>
      <c r="D29" s="1165"/>
      <c r="E29" s="1165"/>
      <c r="F29" s="1165"/>
      <c r="G29" s="1165"/>
      <c r="H29" s="1165"/>
      <c r="I29" s="1165"/>
      <c r="J29" s="1165"/>
      <c r="K29" s="1165"/>
      <c r="L29" s="1165"/>
      <c r="M29" s="1165"/>
      <c r="N29" s="1165"/>
      <c r="O29" s="1165"/>
      <c r="P29" s="1165"/>
      <c r="Q29" s="1165"/>
      <c r="R29" s="1165"/>
      <c r="S29" s="1165"/>
      <c r="T29" s="1165"/>
      <c r="U29" s="1165"/>
      <c r="V29" s="1165"/>
      <c r="W29" s="1165"/>
      <c r="X29" s="1165"/>
      <c r="Y29" s="1165"/>
      <c r="Z29" s="1165"/>
      <c r="AA29" s="1165"/>
      <c r="AB29" s="1165"/>
      <c r="AC29" s="1165"/>
      <c r="AD29" s="1165"/>
      <c r="AE29" s="1165"/>
      <c r="AF29" s="1165"/>
      <c r="AG29" s="1165"/>
      <c r="AH29" s="1165"/>
      <c r="AI29" s="1165"/>
      <c r="AJ29" s="1165"/>
      <c r="AK29" s="1165"/>
    </row>
    <row r="30" spans="1:37" ht="14.1" customHeight="1"/>
    <row r="31" spans="1:37" ht="14.1" customHeight="1">
      <c r="C31" s="1" t="s">
        <v>49</v>
      </c>
    </row>
    <row r="32" spans="1:37" ht="14.1" customHeight="1">
      <c r="D32" s="1152"/>
      <c r="E32" s="1152"/>
      <c r="F32" s="1152"/>
      <c r="G32" s="1152"/>
      <c r="H32" s="1152"/>
      <c r="I32" s="1152"/>
      <c r="J32" s="1152"/>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row>
    <row r="33" spans="3:37" ht="14.1" customHeight="1">
      <c r="D33" s="1153"/>
      <c r="E33" s="1153"/>
      <c r="F33" s="1153"/>
      <c r="G33" s="1153"/>
      <c r="H33" s="1153"/>
      <c r="I33" s="1153"/>
      <c r="J33" s="1153"/>
      <c r="K33" s="1153"/>
      <c r="L33" s="1153"/>
      <c r="M33" s="1153"/>
      <c r="N33" s="1153"/>
      <c r="O33" s="1153"/>
      <c r="P33" s="1153"/>
      <c r="Q33" s="1153"/>
      <c r="R33" s="1153"/>
      <c r="S33" s="1153"/>
      <c r="T33" s="1153"/>
      <c r="U33" s="1153"/>
      <c r="V33" s="1153"/>
      <c r="W33" s="1153"/>
      <c r="X33" s="1153"/>
      <c r="Y33" s="1153"/>
      <c r="Z33" s="1153"/>
      <c r="AA33" s="1153"/>
      <c r="AB33" s="1153"/>
      <c r="AC33" s="1153"/>
      <c r="AD33" s="1153"/>
      <c r="AE33" s="1153"/>
      <c r="AF33" s="1153"/>
      <c r="AG33" s="1153"/>
      <c r="AH33" s="1153"/>
      <c r="AI33" s="1153"/>
      <c r="AJ33" s="1153"/>
      <c r="AK33" s="1153"/>
    </row>
    <row r="34" spans="3:37" ht="14.1" customHeight="1"/>
    <row r="35" spans="3:37" ht="14.1" customHeight="1">
      <c r="C35" s="1" t="s">
        <v>50</v>
      </c>
    </row>
    <row r="36" spans="3:37" ht="14.1" customHeight="1">
      <c r="D36" s="1152"/>
      <c r="E36" s="1152"/>
      <c r="F36" s="1152"/>
      <c r="G36" s="1152"/>
      <c r="H36" s="1152"/>
      <c r="I36" s="1152"/>
      <c r="J36" s="1152"/>
      <c r="K36" s="1152"/>
      <c r="L36" s="1152"/>
      <c r="M36" s="1152"/>
      <c r="N36" s="1152"/>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row>
    <row r="37" spans="3:37" ht="14.1" customHeight="1">
      <c r="D37" s="1152"/>
      <c r="E37" s="1152"/>
      <c r="F37" s="1152"/>
      <c r="G37" s="1152"/>
      <c r="H37" s="1152"/>
      <c r="I37" s="1152"/>
      <c r="J37" s="1152"/>
      <c r="K37" s="1152"/>
      <c r="L37" s="1152"/>
      <c r="M37" s="1152"/>
      <c r="N37" s="1152"/>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row>
    <row r="38" spans="3:37" ht="14.1" customHeight="1">
      <c r="D38" s="1153"/>
      <c r="E38" s="1153"/>
      <c r="F38" s="1153"/>
      <c r="G38" s="1153"/>
      <c r="H38" s="1153"/>
      <c r="I38" s="1153"/>
      <c r="J38" s="1153"/>
      <c r="K38" s="1153"/>
      <c r="L38" s="1153"/>
      <c r="M38" s="1153"/>
      <c r="N38" s="1153"/>
      <c r="O38" s="1153"/>
      <c r="P38" s="1153"/>
      <c r="Q38" s="1153"/>
      <c r="R38" s="1153"/>
      <c r="S38" s="1153"/>
      <c r="T38" s="1153"/>
      <c r="U38" s="1153"/>
      <c r="V38" s="1153"/>
      <c r="W38" s="1153"/>
      <c r="X38" s="1153"/>
      <c r="Y38" s="1153"/>
      <c r="Z38" s="1153"/>
      <c r="AA38" s="1153"/>
      <c r="AB38" s="1153"/>
      <c r="AC38" s="1153"/>
      <c r="AD38" s="1153"/>
      <c r="AE38" s="1153"/>
      <c r="AF38" s="1153"/>
      <c r="AG38" s="1153"/>
      <c r="AH38" s="1153"/>
      <c r="AI38" s="1153"/>
      <c r="AJ38" s="1153"/>
      <c r="AK38" s="1153"/>
    </row>
    <row r="39" spans="3:37" ht="14.1" customHeight="1"/>
    <row r="40" spans="3:37" ht="14.1" customHeight="1">
      <c r="C40" s="1" t="s">
        <v>51</v>
      </c>
    </row>
    <row r="41" spans="3:37" ht="14.1" customHeight="1"/>
    <row r="42" spans="3:37" ht="12.75" customHeight="1">
      <c r="E42" s="106"/>
      <c r="G42" s="1" t="s">
        <v>52</v>
      </c>
    </row>
    <row r="43" spans="3:37" ht="2.1" customHeight="1">
      <c r="E43" s="106"/>
    </row>
    <row r="44" spans="3:37" ht="14.1" customHeight="1">
      <c r="E44" s="106"/>
      <c r="G44" s="1" t="s">
        <v>53</v>
      </c>
    </row>
    <row r="45" spans="3:37" ht="2.1" customHeight="1">
      <c r="E45" s="106"/>
    </row>
    <row r="46" spans="3:37" ht="14.1" customHeight="1">
      <c r="E46" s="106"/>
      <c r="G46" s="1" t="s">
        <v>54</v>
      </c>
    </row>
    <row r="47" spans="3:37" ht="2.1" customHeight="1">
      <c r="E47" s="106"/>
    </row>
    <row r="48" spans="3:37" ht="14.1" customHeight="1">
      <c r="E48" s="106"/>
      <c r="G48" s="1" t="s">
        <v>55</v>
      </c>
    </row>
    <row r="49" spans="1:37" ht="2.1" customHeight="1">
      <c r="E49" s="106"/>
    </row>
    <row r="50" spans="1:37" ht="14.1" customHeight="1">
      <c r="E50" s="106"/>
      <c r="G50" s="1" t="s">
        <v>56</v>
      </c>
    </row>
    <row r="51" spans="1:37" ht="2.1" customHeight="1">
      <c r="E51" s="106"/>
    </row>
    <row r="52" spans="1:37" ht="14.1" customHeight="1">
      <c r="E52" s="106"/>
      <c r="G52" s="1" t="s">
        <v>57</v>
      </c>
    </row>
    <row r="53" spans="1:37" ht="2.1" customHeight="1">
      <c r="E53" s="106"/>
    </row>
    <row r="54" spans="1:37" ht="14.1" customHeight="1">
      <c r="E54" s="106"/>
      <c r="G54" s="1" t="s">
        <v>58</v>
      </c>
    </row>
    <row r="55" spans="1:37" ht="2.1" customHeight="1">
      <c r="E55" s="106"/>
    </row>
    <row r="56" spans="1:37" ht="14.1" customHeight="1">
      <c r="E56" s="106"/>
      <c r="G56" s="1" t="s">
        <v>59</v>
      </c>
    </row>
    <row r="57" spans="1:37" ht="2.1" customHeight="1">
      <c r="E57" s="106"/>
    </row>
    <row r="58" spans="1:37" ht="14.1" customHeight="1">
      <c r="E58" s="106"/>
      <c r="G58" s="1" t="s">
        <v>60</v>
      </c>
    </row>
    <row r="59" spans="1:37" ht="2.1" customHeight="1"/>
    <row r="60" spans="1:37" ht="14.1" customHeight="1"/>
    <row r="61" spans="1:37" ht="2.1" customHeight="1"/>
    <row r="62" spans="1:37" ht="14.1" customHeight="1"/>
    <row r="63" spans="1:37" ht="14.1" customHeight="1"/>
    <row r="64" spans="1:37" ht="14.1" customHeight="1">
      <c r="A64" s="1159" t="s">
        <v>39</v>
      </c>
      <c r="B64" s="1159"/>
      <c r="C64" s="1159"/>
      <c r="D64" s="1159"/>
      <c r="E64" s="1159"/>
      <c r="F64" s="1159"/>
      <c r="G64" s="1159"/>
      <c r="H64" s="1159"/>
      <c r="I64" s="1159"/>
      <c r="J64" s="1159"/>
      <c r="K64" s="1159"/>
      <c r="L64" s="1159"/>
      <c r="M64" s="1159"/>
      <c r="N64" s="1159"/>
      <c r="O64" s="1159"/>
      <c r="P64" s="1159"/>
      <c r="Q64" s="1159"/>
      <c r="R64" s="1159"/>
      <c r="S64" s="1159"/>
      <c r="T64" s="1159"/>
      <c r="U64" s="1159"/>
      <c r="V64" s="1159"/>
      <c r="W64" s="1159"/>
      <c r="X64" s="1159"/>
      <c r="Y64" s="1159"/>
      <c r="Z64" s="1159"/>
      <c r="AA64" s="1159"/>
      <c r="AB64" s="1159"/>
      <c r="AC64" s="1159"/>
      <c r="AD64" s="1159"/>
      <c r="AE64" s="1159"/>
      <c r="AF64" s="1159"/>
      <c r="AG64" s="1159"/>
      <c r="AH64" s="1159"/>
      <c r="AI64" s="1159"/>
      <c r="AJ64" s="1159"/>
      <c r="AK64" s="1159"/>
    </row>
    <row r="65" spans="1:37" ht="14.1" customHeight="1">
      <c r="A65" s="1159"/>
      <c r="B65" s="1159"/>
      <c r="C65" s="1159"/>
      <c r="D65" s="1159"/>
      <c r="E65" s="1159"/>
      <c r="F65" s="1159"/>
      <c r="G65" s="1159"/>
      <c r="H65" s="1159"/>
      <c r="I65" s="1159"/>
      <c r="J65" s="1159"/>
      <c r="K65" s="1159"/>
      <c r="L65" s="1159"/>
      <c r="M65" s="1159"/>
      <c r="N65" s="1159"/>
      <c r="O65" s="1159"/>
      <c r="P65" s="1159"/>
      <c r="Q65" s="1159"/>
      <c r="R65" s="1159"/>
      <c r="S65" s="1159"/>
      <c r="T65" s="1159"/>
      <c r="U65" s="1159"/>
      <c r="V65" s="1159"/>
      <c r="W65" s="1159"/>
      <c r="X65" s="1159"/>
      <c r="Y65" s="1159"/>
      <c r="Z65" s="1159"/>
      <c r="AA65" s="1159"/>
      <c r="AB65" s="1159"/>
      <c r="AC65" s="1159"/>
      <c r="AD65" s="1159"/>
      <c r="AE65" s="1159"/>
      <c r="AF65" s="1159"/>
      <c r="AG65" s="1159"/>
      <c r="AH65" s="1159"/>
      <c r="AI65" s="1159"/>
      <c r="AJ65" s="1159"/>
      <c r="AK65" s="1159"/>
    </row>
    <row r="66" spans="1:37" ht="14.1" customHeight="1"/>
    <row r="67" spans="1:37" ht="14.1" customHeight="1">
      <c r="AA67" s="1150"/>
      <c r="AB67" s="1150"/>
      <c r="AC67" s="1150"/>
      <c r="AD67" s="1150"/>
      <c r="AE67" s="1" t="s">
        <v>40</v>
      </c>
      <c r="AF67" s="1150"/>
      <c r="AG67" s="1150"/>
      <c r="AH67" s="1" t="s">
        <v>41</v>
      </c>
      <c r="AI67" s="1150"/>
      <c r="AJ67" s="1150"/>
      <c r="AK67" s="1" t="s">
        <v>42</v>
      </c>
    </row>
    <row r="68" spans="1:37" ht="14.1" customHeight="1"/>
    <row r="69" spans="1:37" ht="14.1" customHeight="1"/>
    <row r="70" spans="1:37" ht="14.1" customHeight="1">
      <c r="B70" s="1165" t="s">
        <v>61</v>
      </c>
      <c r="C70" s="1165"/>
      <c r="D70" s="1165"/>
      <c r="E70" s="1165"/>
      <c r="F70" s="1165"/>
      <c r="G70" s="1165"/>
      <c r="H70" s="1165"/>
      <c r="I70" s="1165"/>
      <c r="J70" s="1165"/>
      <c r="K70" s="1165"/>
      <c r="L70" s="1165"/>
    </row>
    <row r="71" spans="1:37" ht="14.1" customHeight="1">
      <c r="B71" s="1165"/>
      <c r="C71" s="1165"/>
      <c r="D71" s="1165"/>
      <c r="E71" s="1165"/>
      <c r="F71" s="1165"/>
      <c r="G71" s="1165"/>
      <c r="H71" s="1165"/>
      <c r="I71" s="1165"/>
      <c r="J71" s="1165"/>
      <c r="K71" s="1165"/>
      <c r="L71" s="1165"/>
      <c r="M71" s="1" t="s">
        <v>62</v>
      </c>
    </row>
    <row r="72" spans="1:37" ht="14.1" customHeight="1"/>
    <row r="73" spans="1:37" ht="14.1" customHeight="1"/>
    <row r="74" spans="1:37" ht="14.1" customHeight="1">
      <c r="V74" s="1" t="s">
        <v>44</v>
      </c>
    </row>
    <row r="75" spans="1:37" ht="14.1" customHeight="1">
      <c r="V75" s="1152"/>
      <c r="W75" s="1152"/>
      <c r="X75" s="1152"/>
      <c r="Y75" s="1152"/>
      <c r="Z75" s="1152"/>
      <c r="AA75" s="1152"/>
      <c r="AB75" s="1152"/>
      <c r="AC75" s="1152"/>
      <c r="AD75" s="1152"/>
      <c r="AE75" s="1152"/>
      <c r="AF75" s="1152"/>
      <c r="AG75" s="1152"/>
      <c r="AH75" s="1152"/>
      <c r="AI75" s="1152"/>
      <c r="AJ75" s="1152"/>
      <c r="AK75" s="1152"/>
    </row>
    <row r="76" spans="1:37" ht="14.1" customHeight="1">
      <c r="V76" s="1152"/>
      <c r="W76" s="1152"/>
      <c r="X76" s="1152"/>
      <c r="Y76" s="1152"/>
      <c r="Z76" s="1152"/>
      <c r="AA76" s="1152"/>
      <c r="AB76" s="1152"/>
      <c r="AC76" s="1152"/>
      <c r="AD76" s="1152"/>
      <c r="AE76" s="1152"/>
      <c r="AF76" s="1152"/>
      <c r="AG76" s="1152"/>
      <c r="AH76" s="1152"/>
      <c r="AI76" s="1152"/>
      <c r="AJ76" s="1152"/>
      <c r="AK76" s="1152"/>
    </row>
    <row r="77" spans="1:37" ht="14.1" customHeight="1">
      <c r="V77" s="1152"/>
      <c r="W77" s="1152"/>
      <c r="X77" s="1152"/>
      <c r="Y77" s="1152"/>
      <c r="Z77" s="1152"/>
      <c r="AA77" s="1152"/>
      <c r="AB77" s="1152"/>
      <c r="AC77" s="1152"/>
      <c r="AD77" s="1152"/>
      <c r="AE77" s="1152"/>
      <c r="AF77" s="1152"/>
      <c r="AG77" s="1152"/>
      <c r="AH77" s="1152"/>
      <c r="AI77" s="1152"/>
      <c r="AJ77" s="1152"/>
      <c r="AK77" s="1152"/>
    </row>
    <row r="78" spans="1:37" ht="14.1" customHeight="1">
      <c r="V78" s="1" t="s">
        <v>45</v>
      </c>
    </row>
    <row r="79" spans="1:37" ht="14.1" customHeight="1">
      <c r="V79" s="1163"/>
      <c r="W79" s="1163"/>
      <c r="X79" s="1163"/>
      <c r="Y79" s="1163"/>
      <c r="Z79" s="1163"/>
      <c r="AA79" s="1163"/>
      <c r="AB79" s="1163"/>
      <c r="AC79" s="1163"/>
      <c r="AD79" s="1163"/>
      <c r="AE79" s="1163"/>
      <c r="AF79" s="1163"/>
      <c r="AG79" s="1163"/>
      <c r="AH79" s="1163"/>
      <c r="AI79" s="1163"/>
      <c r="AJ79" s="1163"/>
      <c r="AK79" s="1163"/>
    </row>
    <row r="80" spans="1:37" ht="14.1" customHeight="1">
      <c r="V80" s="1163"/>
      <c r="W80" s="1163"/>
      <c r="X80" s="1163"/>
      <c r="Y80" s="1163"/>
      <c r="Z80" s="1163"/>
      <c r="AA80" s="1163"/>
      <c r="AB80" s="1163"/>
      <c r="AC80" s="1163"/>
      <c r="AD80" s="1163"/>
      <c r="AE80" s="1163"/>
      <c r="AF80" s="1163"/>
      <c r="AG80" s="1163"/>
      <c r="AH80" s="1163"/>
      <c r="AI80" s="1163"/>
      <c r="AJ80" s="1163"/>
      <c r="AK80" s="1163"/>
    </row>
    <row r="81" spans="1:37" ht="14.1" customHeight="1"/>
    <row r="82" spans="1:37" ht="14.1" customHeight="1"/>
    <row r="83" spans="1:37" ht="14.1" customHeight="1">
      <c r="B83" s="1161" t="s">
        <v>2484</v>
      </c>
      <c r="C83" s="1161"/>
      <c r="D83" s="1161"/>
      <c r="E83" s="1161"/>
      <c r="F83" s="1161"/>
      <c r="G83" s="1161"/>
      <c r="H83" s="1161"/>
      <c r="I83" s="1161"/>
      <c r="J83" s="1161"/>
      <c r="K83" s="1161"/>
      <c r="L83" s="1161"/>
      <c r="M83" s="1161"/>
      <c r="N83" s="1161"/>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row>
    <row r="84" spans="1:37" ht="14.1" customHeight="1">
      <c r="A84" s="40"/>
      <c r="B84" s="1161"/>
      <c r="C84" s="1161"/>
      <c r="D84" s="1161"/>
      <c r="E84" s="1161"/>
      <c r="F84" s="1161"/>
      <c r="G84" s="1161"/>
      <c r="H84" s="1161"/>
      <c r="I84" s="1161"/>
      <c r="J84" s="1161"/>
      <c r="K84" s="1161"/>
      <c r="L84" s="1161"/>
      <c r="M84" s="1161"/>
      <c r="N84" s="1161"/>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row>
    <row r="85" spans="1:37" ht="14.1"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4.1" customHeight="1">
      <c r="A86" s="1006"/>
      <c r="B86" s="1006"/>
      <c r="C86" s="1006"/>
      <c r="D86" s="1006"/>
      <c r="E86" s="1006"/>
      <c r="F86" s="1006"/>
      <c r="G86" s="1006"/>
      <c r="H86" s="1006"/>
      <c r="I86" s="1006"/>
      <c r="J86" s="1006"/>
      <c r="K86" s="1006"/>
      <c r="L86" s="1006"/>
      <c r="M86" s="1006"/>
      <c r="N86" s="1006"/>
      <c r="O86" s="1006"/>
      <c r="P86" s="1006"/>
      <c r="Q86" s="1006"/>
      <c r="R86" s="1006"/>
      <c r="S86" s="1006"/>
      <c r="T86" s="1006"/>
      <c r="U86" s="1006"/>
      <c r="V86" s="1006"/>
      <c r="W86" s="1006"/>
      <c r="X86" s="1006"/>
      <c r="Y86" s="1006"/>
      <c r="Z86" s="1006"/>
      <c r="AA86" s="1006"/>
      <c r="AB86" s="1006"/>
      <c r="AC86" s="1006"/>
      <c r="AD86" s="1006"/>
      <c r="AE86" s="1006"/>
      <c r="AF86" s="1006"/>
      <c r="AG86" s="1006"/>
      <c r="AH86" s="1006"/>
      <c r="AI86" s="1006"/>
      <c r="AJ86" s="1006"/>
      <c r="AK86" s="1006"/>
    </row>
    <row r="87" spans="1:37" ht="14.1" customHeight="1">
      <c r="A87" s="1006"/>
      <c r="B87" s="1006"/>
      <c r="C87" s="1006"/>
      <c r="D87" s="1006"/>
      <c r="E87" s="1006"/>
      <c r="F87" s="1006"/>
      <c r="G87" s="1006"/>
      <c r="H87" s="1006"/>
      <c r="I87" s="1006"/>
      <c r="J87" s="1006"/>
      <c r="K87" s="1006"/>
      <c r="L87" s="1006"/>
      <c r="M87" s="1006"/>
      <c r="N87" s="1006"/>
      <c r="O87" s="1006"/>
      <c r="P87" s="1006"/>
      <c r="Q87" s="1006"/>
      <c r="R87" s="1006"/>
      <c r="S87" s="1006"/>
      <c r="T87" s="1006"/>
      <c r="U87" s="1006"/>
      <c r="V87" s="1006"/>
      <c r="W87" s="1006"/>
      <c r="X87" s="1006"/>
      <c r="Y87" s="1006"/>
      <c r="Z87" s="1006"/>
      <c r="AA87" s="1006"/>
      <c r="AB87" s="1006"/>
      <c r="AC87" s="1006"/>
      <c r="AD87" s="1006"/>
      <c r="AE87" s="1006"/>
      <c r="AF87" s="1006"/>
      <c r="AG87" s="1006"/>
      <c r="AH87" s="1006"/>
      <c r="AI87" s="1006"/>
      <c r="AJ87" s="1006"/>
      <c r="AK87" s="1006"/>
    </row>
    <row r="88" spans="1:37" ht="14.1" customHeight="1">
      <c r="C88" s="3" t="s">
        <v>47</v>
      </c>
      <c r="D88" s="3"/>
      <c r="E88" s="3"/>
      <c r="F88" s="3"/>
      <c r="G88" s="1164"/>
      <c r="H88" s="1164"/>
      <c r="I88" s="1164"/>
      <c r="J88" s="1164"/>
      <c r="K88" s="1164"/>
      <c r="L88" s="1164"/>
      <c r="M88" s="1164"/>
      <c r="N88" s="1164"/>
      <c r="O88" s="1164"/>
      <c r="P88" s="1164"/>
      <c r="Q88" s="1164"/>
      <c r="R88" s="1164"/>
      <c r="S88" s="1164"/>
      <c r="T88" s="1164"/>
      <c r="U88" s="1164"/>
      <c r="V88" s="1164"/>
      <c r="W88" s="1164"/>
      <c r="X88" s="1164"/>
      <c r="Y88" s="1164"/>
      <c r="Z88" s="1164"/>
      <c r="AA88" s="1164"/>
      <c r="AB88" s="1164"/>
      <c r="AC88" s="1164"/>
      <c r="AD88" s="1164"/>
      <c r="AE88" s="1164"/>
      <c r="AF88" s="1164"/>
      <c r="AG88" s="1164"/>
      <c r="AH88" s="1164"/>
      <c r="AI88" s="1164"/>
      <c r="AJ88" s="1164"/>
      <c r="AK88" s="1164"/>
    </row>
    <row r="89" spans="1:37" ht="14.1" customHeight="1"/>
    <row r="90" spans="1:37" ht="14.1" customHeight="1"/>
    <row r="91" spans="1:37" ht="14.1" customHeight="1">
      <c r="A91" s="1165" t="s">
        <v>48</v>
      </c>
      <c r="B91" s="1165"/>
      <c r="C91" s="1165"/>
      <c r="D91" s="1165"/>
      <c r="E91" s="1165"/>
      <c r="F91" s="1165"/>
      <c r="G91" s="1165"/>
      <c r="H91" s="1165"/>
      <c r="I91" s="1165"/>
      <c r="J91" s="1165"/>
      <c r="K91" s="1165"/>
      <c r="L91" s="1165"/>
      <c r="M91" s="1165"/>
      <c r="N91" s="1165"/>
      <c r="O91" s="1165"/>
      <c r="P91" s="1165"/>
      <c r="Q91" s="1165"/>
      <c r="R91" s="1165"/>
      <c r="S91" s="1165"/>
      <c r="T91" s="1165"/>
      <c r="U91" s="1165"/>
      <c r="V91" s="1165"/>
      <c r="W91" s="1165"/>
      <c r="X91" s="1165"/>
      <c r="Y91" s="1165"/>
      <c r="Z91" s="1165"/>
      <c r="AA91" s="1165"/>
      <c r="AB91" s="1165"/>
      <c r="AC91" s="1165"/>
      <c r="AD91" s="1165"/>
      <c r="AE91" s="1165"/>
      <c r="AF91" s="1165"/>
      <c r="AG91" s="1165"/>
      <c r="AH91" s="1165"/>
      <c r="AI91" s="1165"/>
      <c r="AJ91" s="1165"/>
      <c r="AK91" s="1165"/>
    </row>
    <row r="92" spans="1:37" ht="14.1" customHeight="1"/>
    <row r="93" spans="1:37" ht="14.1" customHeight="1">
      <c r="C93" s="1" t="s">
        <v>49</v>
      </c>
    </row>
    <row r="94" spans="1:37" ht="14.1" customHeight="1">
      <c r="D94" s="1152"/>
      <c r="E94" s="1152"/>
      <c r="F94" s="1152"/>
      <c r="G94" s="1152"/>
      <c r="H94" s="1152"/>
      <c r="I94" s="1152"/>
      <c r="J94" s="1152"/>
      <c r="K94" s="1152"/>
      <c r="L94" s="1152"/>
      <c r="M94" s="1152"/>
      <c r="N94" s="1152"/>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row>
    <row r="95" spans="1:37" ht="14.1" customHeight="1">
      <c r="D95" s="1153"/>
      <c r="E95" s="1153"/>
      <c r="F95" s="1153"/>
      <c r="G95" s="1153"/>
      <c r="H95" s="1153"/>
      <c r="I95" s="1153"/>
      <c r="J95" s="1153"/>
      <c r="K95" s="1153"/>
      <c r="L95" s="1153"/>
      <c r="M95" s="1153"/>
      <c r="N95" s="1153"/>
      <c r="O95" s="1153"/>
      <c r="P95" s="1153"/>
      <c r="Q95" s="1153"/>
      <c r="R95" s="1153"/>
      <c r="S95" s="1153"/>
      <c r="T95" s="1153"/>
      <c r="U95" s="1153"/>
      <c r="V95" s="1153"/>
      <c r="W95" s="1153"/>
      <c r="X95" s="1153"/>
      <c r="Y95" s="1153"/>
      <c r="Z95" s="1153"/>
      <c r="AA95" s="1153"/>
      <c r="AB95" s="1153"/>
      <c r="AC95" s="1153"/>
      <c r="AD95" s="1153"/>
      <c r="AE95" s="1153"/>
      <c r="AF95" s="1153"/>
      <c r="AG95" s="1153"/>
      <c r="AH95" s="1153"/>
      <c r="AI95" s="1153"/>
      <c r="AJ95" s="1153"/>
      <c r="AK95" s="1153"/>
    </row>
    <row r="96" spans="1:37" ht="14.1" customHeight="1"/>
    <row r="97" spans="1:37" ht="14.1" customHeight="1">
      <c r="C97" s="1" t="s">
        <v>50</v>
      </c>
    </row>
    <row r="98" spans="1:37" ht="14.1" customHeight="1">
      <c r="D98" s="1152"/>
      <c r="E98" s="1152"/>
      <c r="F98" s="1152"/>
      <c r="G98" s="1152"/>
      <c r="H98" s="1152"/>
      <c r="I98" s="1152"/>
      <c r="J98" s="1152"/>
      <c r="K98" s="1152"/>
      <c r="L98" s="1152"/>
      <c r="M98" s="1152"/>
      <c r="N98" s="1152"/>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row>
    <row r="99" spans="1:37" ht="14.1" customHeight="1">
      <c r="D99" s="1156"/>
      <c r="E99" s="1156"/>
      <c r="F99" s="1156"/>
      <c r="G99" s="1156"/>
      <c r="H99" s="1156"/>
      <c r="I99" s="1156"/>
      <c r="J99" s="1156"/>
      <c r="K99" s="1156"/>
      <c r="L99" s="1156"/>
      <c r="M99" s="1156"/>
      <c r="N99" s="1156"/>
      <c r="O99" s="1156"/>
      <c r="P99" s="1156"/>
      <c r="Q99" s="1156"/>
      <c r="R99" s="1156"/>
      <c r="S99" s="1156"/>
      <c r="T99" s="1156"/>
      <c r="U99" s="1156"/>
      <c r="V99" s="1156"/>
      <c r="W99" s="1156"/>
      <c r="X99" s="1156"/>
      <c r="Y99" s="1156"/>
      <c r="Z99" s="1156"/>
      <c r="AA99" s="1156"/>
      <c r="AB99" s="1156"/>
      <c r="AC99" s="1156"/>
      <c r="AD99" s="1156"/>
      <c r="AE99" s="1156"/>
      <c r="AF99" s="1156"/>
      <c r="AG99" s="1156"/>
      <c r="AH99" s="1156"/>
      <c r="AI99" s="1156"/>
      <c r="AJ99" s="1156"/>
      <c r="AK99" s="1156"/>
    </row>
    <row r="100" spans="1:37" ht="14.1" customHeight="1">
      <c r="D100" s="1157"/>
      <c r="E100" s="1157"/>
      <c r="F100" s="1157"/>
      <c r="G100" s="1157"/>
      <c r="H100" s="1157"/>
      <c r="I100" s="1157"/>
      <c r="J100" s="1157"/>
      <c r="K100" s="1157"/>
      <c r="L100" s="1157"/>
      <c r="M100" s="1157"/>
      <c r="N100" s="1157"/>
      <c r="O100" s="1157"/>
      <c r="P100" s="1157"/>
      <c r="Q100" s="1157"/>
      <c r="R100" s="1157"/>
      <c r="S100" s="1157"/>
      <c r="T100" s="1157"/>
      <c r="U100" s="1157"/>
      <c r="V100" s="1157"/>
      <c r="W100" s="1157"/>
      <c r="X100" s="1157"/>
      <c r="Y100" s="1157"/>
      <c r="Z100" s="1157"/>
      <c r="AA100" s="1157"/>
      <c r="AB100" s="1157"/>
      <c r="AC100" s="1157"/>
      <c r="AD100" s="1157"/>
      <c r="AE100" s="1157"/>
      <c r="AF100" s="1157"/>
      <c r="AG100" s="1157"/>
      <c r="AH100" s="1157"/>
      <c r="AI100" s="1157"/>
      <c r="AJ100" s="1157"/>
      <c r="AK100" s="1157"/>
    </row>
    <row r="101" spans="1:37" ht="14.1" customHeight="1"/>
    <row r="102" spans="1:37" ht="14.1" customHeight="1">
      <c r="C102" s="1" t="s">
        <v>51</v>
      </c>
    </row>
    <row r="103" spans="1:37" ht="14.1" customHeight="1"/>
    <row r="104" spans="1:37" ht="18.75" customHeight="1">
      <c r="E104" s="106"/>
      <c r="G104" s="1" t="s">
        <v>2485</v>
      </c>
    </row>
    <row r="105" spans="1:37">
      <c r="E105" s="106"/>
      <c r="G105" s="1" t="s">
        <v>2486</v>
      </c>
    </row>
    <row r="106" spans="1:37">
      <c r="E106" s="106"/>
      <c r="G106" s="1" t="s">
        <v>2487</v>
      </c>
    </row>
    <row r="108" spans="1:37">
      <c r="A108" s="1154"/>
      <c r="B108" s="1154"/>
      <c r="C108" s="1154"/>
      <c r="D108" s="1154"/>
      <c r="E108" s="1158"/>
      <c r="F108" s="1154"/>
      <c r="G108" s="1154"/>
      <c r="H108" s="1154"/>
      <c r="I108" s="1154"/>
      <c r="J108" s="1154"/>
      <c r="K108" s="1154"/>
      <c r="L108" s="1154"/>
      <c r="M108" s="1154"/>
      <c r="N108" s="1154"/>
      <c r="O108" s="1154"/>
      <c r="P108" s="1154"/>
      <c r="Q108" s="1154"/>
      <c r="R108" s="1154"/>
      <c r="S108" s="1154"/>
      <c r="T108" s="1154"/>
      <c r="U108" s="1154"/>
      <c r="V108" s="1154"/>
      <c r="W108" s="1154"/>
      <c r="X108" s="1154"/>
      <c r="Y108" s="1154"/>
      <c r="Z108" s="1154"/>
      <c r="AA108" s="1154"/>
      <c r="AB108" s="1154"/>
      <c r="AC108" s="1154"/>
      <c r="AD108" s="1154"/>
      <c r="AE108" s="1154"/>
      <c r="AF108" s="1154"/>
      <c r="AG108" s="1154"/>
      <c r="AH108" s="1154"/>
      <c r="AI108" s="1154"/>
      <c r="AJ108" s="1154"/>
      <c r="AK108" s="1154"/>
    </row>
    <row r="109" spans="1:37">
      <c r="A109" s="1154"/>
      <c r="B109" s="1154"/>
      <c r="C109" s="1154"/>
      <c r="D109" s="1154"/>
      <c r="E109" s="1158"/>
      <c r="F109" s="1154"/>
      <c r="G109" s="1154"/>
      <c r="H109" s="1154"/>
      <c r="I109" s="1154"/>
      <c r="J109" s="1154"/>
      <c r="K109" s="1154"/>
      <c r="L109" s="1154"/>
      <c r="M109" s="1154"/>
      <c r="N109" s="1154"/>
      <c r="O109" s="1154"/>
      <c r="P109" s="1154"/>
      <c r="Q109" s="1154"/>
      <c r="R109" s="1154"/>
      <c r="S109" s="1154"/>
      <c r="T109" s="1154"/>
      <c r="U109" s="1154"/>
      <c r="V109" s="1154"/>
      <c r="W109" s="1154"/>
      <c r="X109" s="1154"/>
      <c r="Y109" s="1154"/>
      <c r="Z109" s="1154"/>
      <c r="AA109" s="1154"/>
      <c r="AB109" s="1154"/>
      <c r="AC109" s="1154"/>
      <c r="AD109" s="1154"/>
      <c r="AE109" s="1154"/>
      <c r="AF109" s="1154"/>
      <c r="AG109" s="1154"/>
      <c r="AH109" s="1154"/>
      <c r="AI109" s="1154"/>
      <c r="AJ109" s="1154"/>
      <c r="AK109" s="1154"/>
    </row>
    <row r="110" spans="1:37">
      <c r="E110" s="1025"/>
    </row>
    <row r="111" spans="1:37">
      <c r="E111" s="1025"/>
      <c r="AA111" s="1154"/>
      <c r="AB111" s="1154"/>
      <c r="AC111" s="1154"/>
      <c r="AD111" s="1154"/>
      <c r="AF111" s="1154"/>
      <c r="AG111" s="1154"/>
      <c r="AI111" s="1154"/>
      <c r="AJ111" s="1154"/>
    </row>
    <row r="112" spans="1:37">
      <c r="E112" s="1025"/>
    </row>
    <row r="113" spans="1:78">
      <c r="E113" s="1025"/>
    </row>
    <row r="114" spans="1:78" s="2" customFormat="1" ht="14.1" customHeight="1">
      <c r="A114" s="1159" t="s">
        <v>39</v>
      </c>
      <c r="B114" s="1159"/>
      <c r="C114" s="1159"/>
      <c r="D114" s="1159"/>
      <c r="E114" s="1159"/>
      <c r="F114" s="1159"/>
      <c r="G114" s="1159"/>
      <c r="H114" s="1159"/>
      <c r="I114" s="1159"/>
      <c r="J114" s="1159"/>
      <c r="K114" s="1159"/>
      <c r="L114" s="1159"/>
      <c r="M114" s="1159"/>
      <c r="N114" s="1159"/>
      <c r="O114" s="1159"/>
      <c r="P114" s="1159"/>
      <c r="Q114" s="1159"/>
      <c r="R114" s="1159"/>
      <c r="S114" s="1159"/>
      <c r="T114" s="1159"/>
      <c r="U114" s="1159"/>
      <c r="V114" s="1159"/>
      <c r="W114" s="1159"/>
      <c r="X114" s="1159"/>
      <c r="Y114" s="1159"/>
      <c r="Z114" s="1159"/>
      <c r="AA114" s="1159"/>
      <c r="AB114" s="1159"/>
      <c r="AC114" s="1159"/>
      <c r="AD114" s="1159"/>
      <c r="AE114" s="1159"/>
      <c r="AF114" s="1159"/>
      <c r="AG114" s="1159"/>
      <c r="AH114" s="1159"/>
      <c r="AI114" s="1159"/>
      <c r="AJ114" s="1159"/>
      <c r="AK114" s="1159"/>
      <c r="AL114" s="1025"/>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s="2" customFormat="1" ht="14.1" customHeight="1">
      <c r="A115" s="1159"/>
      <c r="B115" s="1159"/>
      <c r="C115" s="1159"/>
      <c r="D115" s="1159"/>
      <c r="E115" s="1159"/>
      <c r="F115" s="1159"/>
      <c r="G115" s="1159"/>
      <c r="H115" s="1159"/>
      <c r="I115" s="1159"/>
      <c r="J115" s="1159"/>
      <c r="K115" s="1159"/>
      <c r="L115" s="1159"/>
      <c r="M115" s="1159"/>
      <c r="N115" s="1159"/>
      <c r="O115" s="1159"/>
      <c r="P115" s="1159"/>
      <c r="Q115" s="1159"/>
      <c r="R115" s="1159"/>
      <c r="S115" s="1159"/>
      <c r="T115" s="1159"/>
      <c r="U115" s="1159"/>
      <c r="V115" s="1159"/>
      <c r="W115" s="1159"/>
      <c r="X115" s="1159"/>
      <c r="Y115" s="1159"/>
      <c r="Z115" s="1159"/>
      <c r="AA115" s="1159"/>
      <c r="AB115" s="1159"/>
      <c r="AC115" s="1159"/>
      <c r="AD115" s="1159"/>
      <c r="AE115" s="1159"/>
      <c r="AF115" s="1159"/>
      <c r="AG115" s="1159"/>
      <c r="AH115" s="1159"/>
      <c r="AI115" s="1159"/>
      <c r="AJ115" s="1159"/>
      <c r="AK115" s="1159"/>
      <c r="AL115" s="1025"/>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s="2" customFormat="1" ht="14.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025"/>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s="2" customFormat="1" ht="14.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025"/>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s="2" customFormat="1" ht="14.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025"/>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s="2" customFormat="1" ht="14.1" customHeight="1">
      <c r="A119" s="1"/>
      <c r="B119" s="1160" t="s">
        <v>61</v>
      </c>
      <c r="C119" s="1160"/>
      <c r="D119" s="1160"/>
      <c r="E119" s="1160"/>
      <c r="F119" s="1160"/>
      <c r="G119" s="1160"/>
      <c r="H119" s="1160"/>
      <c r="I119" s="1160"/>
      <c r="J119" s="1160"/>
      <c r="K119" s="1160"/>
      <c r="L119" s="1160"/>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025"/>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s="2" customFormat="1" ht="14.1" customHeight="1">
      <c r="A120" s="1"/>
      <c r="B120" s="1160"/>
      <c r="C120" s="1160"/>
      <c r="D120" s="1160"/>
      <c r="E120" s="1160"/>
      <c r="F120" s="1160"/>
      <c r="G120" s="1160"/>
      <c r="H120" s="1160"/>
      <c r="I120" s="1160"/>
      <c r="J120" s="1160"/>
      <c r="K120" s="1160"/>
      <c r="L120" s="1160"/>
      <c r="M120" s="1" t="s">
        <v>62</v>
      </c>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025"/>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s="2" customFormat="1" ht="14.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025"/>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s="2" customFormat="1" ht="14.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025"/>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s="2" customFormat="1" ht="14.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025"/>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s="2" customFormat="1" ht="14.1" customHeight="1">
      <c r="A124" s="1"/>
      <c r="B124" s="1161" t="s">
        <v>2484</v>
      </c>
      <c r="C124" s="1161"/>
      <c r="D124" s="1161"/>
      <c r="E124" s="1161"/>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025"/>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s="2" customFormat="1" ht="14.1" customHeight="1">
      <c r="A125" s="40"/>
      <c r="B125" s="1161"/>
      <c r="C125" s="1161"/>
      <c r="D125" s="1161"/>
      <c r="E125" s="1161"/>
      <c r="F125" s="1161"/>
      <c r="G125" s="1161"/>
      <c r="H125" s="1161"/>
      <c r="I125" s="1161"/>
      <c r="J125" s="1161"/>
      <c r="K125" s="1161"/>
      <c r="L125" s="1161"/>
      <c r="M125" s="1161"/>
      <c r="N125" s="1161"/>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025"/>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s="2" customFormat="1" ht="14.1"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1025"/>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s="2" customFormat="1" ht="14.1" customHeight="1">
      <c r="A127" s="1006"/>
      <c r="B127" s="1006"/>
      <c r="C127" s="1006"/>
      <c r="D127" s="1006"/>
      <c r="E127" s="1006"/>
      <c r="F127" s="1006"/>
      <c r="G127" s="1006"/>
      <c r="H127" s="1006"/>
      <c r="I127" s="1006"/>
      <c r="J127" s="1006"/>
      <c r="K127" s="1006"/>
      <c r="L127" s="1006"/>
      <c r="M127" s="1006"/>
      <c r="N127" s="1006"/>
      <c r="O127" s="1006"/>
      <c r="P127" s="1006"/>
      <c r="Q127" s="1006"/>
      <c r="R127" s="1006"/>
      <c r="S127" s="1006"/>
      <c r="T127" s="1006"/>
      <c r="U127" s="1006"/>
      <c r="V127" s="1006"/>
      <c r="W127" s="1006"/>
      <c r="X127" s="1006"/>
      <c r="Y127" s="1006"/>
      <c r="Z127" s="1006"/>
      <c r="AA127" s="1006"/>
      <c r="AB127" s="1006"/>
      <c r="AC127" s="1006"/>
      <c r="AD127" s="1006"/>
      <c r="AE127" s="1006"/>
      <c r="AF127" s="1006"/>
      <c r="AG127" s="1006"/>
      <c r="AH127" s="1006"/>
      <c r="AI127" s="1006"/>
      <c r="AJ127" s="1006"/>
      <c r="AK127" s="1006"/>
      <c r="AL127" s="1025"/>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s="2" customFormat="1" ht="14.1" customHeight="1">
      <c r="A128" s="1006"/>
      <c r="B128" s="1006"/>
      <c r="C128" s="1162" t="s">
        <v>2370</v>
      </c>
      <c r="D128" s="1162"/>
      <c r="E128" s="1162"/>
      <c r="F128" s="1162"/>
      <c r="G128" s="1162"/>
      <c r="H128" s="1162"/>
      <c r="I128" s="1006"/>
      <c r="J128" s="1006"/>
      <c r="K128" s="1006"/>
      <c r="L128" s="1006"/>
      <c r="M128" s="1006"/>
      <c r="N128" s="1006"/>
      <c r="O128" s="1006"/>
      <c r="P128" s="1006"/>
      <c r="Q128" s="1006"/>
      <c r="R128" s="1006"/>
      <c r="S128" s="1006"/>
      <c r="T128" s="1006"/>
      <c r="U128" s="1006"/>
      <c r="V128" s="1006"/>
      <c r="W128" s="1006"/>
      <c r="X128" s="1006"/>
      <c r="Y128" s="1006"/>
      <c r="Z128" s="1006"/>
      <c r="AA128" s="1006"/>
      <c r="AB128" s="1006"/>
      <c r="AC128" s="1006"/>
      <c r="AD128" s="1006"/>
      <c r="AE128" s="1006"/>
      <c r="AF128" s="1006"/>
      <c r="AG128" s="1006"/>
      <c r="AH128" s="1006"/>
      <c r="AI128" s="1006"/>
      <c r="AJ128" s="1006"/>
      <c r="AK128" s="1006"/>
      <c r="AL128" s="1025"/>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s="2" customFormat="1" ht="14.1" customHeight="1">
      <c r="A129" s="1"/>
      <c r="B129" s="1"/>
      <c r="C129" s="1169" t="s">
        <v>2371</v>
      </c>
      <c r="D129" s="1169"/>
      <c r="E129" s="1169"/>
      <c r="F129" s="1169"/>
      <c r="G129" s="1151" t="s">
        <v>2488</v>
      </c>
      <c r="H129" s="1151"/>
      <c r="I129" s="1151"/>
      <c r="J129" s="1151"/>
      <c r="K129" s="1151"/>
      <c r="L129" s="1151"/>
      <c r="M129" s="1151"/>
      <c r="N129" s="1151"/>
      <c r="O129" s="1151"/>
      <c r="P129" s="1151"/>
      <c r="Q129" s="1151"/>
      <c r="R129" s="1151"/>
      <c r="S129" s="1151"/>
      <c r="T129" s="1151"/>
      <c r="U129" s="1151"/>
      <c r="V129" s="1151"/>
      <c r="W129" s="1151"/>
      <c r="X129" s="1151"/>
      <c r="Y129" s="1151"/>
      <c r="Z129" s="1151"/>
      <c r="AA129" s="1151"/>
      <c r="AB129" s="1151"/>
      <c r="AC129" s="1151"/>
      <c r="AD129" s="1151"/>
      <c r="AE129" s="1151"/>
      <c r="AF129" s="1151"/>
      <c r="AG129" s="1151"/>
      <c r="AH129" s="1151"/>
      <c r="AI129" s="1151"/>
      <c r="AJ129" s="1151"/>
      <c r="AK129" s="1151"/>
      <c r="AL129" s="1025"/>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s="2" customFormat="1" ht="14.1" customHeight="1">
      <c r="A130" s="1"/>
      <c r="B130" s="1"/>
      <c r="C130" s="1005" t="s">
        <v>2372</v>
      </c>
      <c r="D130" s="1005"/>
      <c r="E130" s="1005"/>
      <c r="F130" s="1005"/>
      <c r="G130" s="1145"/>
      <c r="H130" s="1145"/>
      <c r="I130" s="1145"/>
      <c r="J130" s="1145"/>
      <c r="K130" s="1145"/>
      <c r="L130" s="1145"/>
      <c r="M130" s="1145"/>
      <c r="N130" s="1145"/>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025"/>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s="2" customFormat="1" ht="14.1" customHeight="1">
      <c r="A131" s="1"/>
      <c r="B131" s="1"/>
      <c r="C131" s="1005"/>
      <c r="D131" s="1005"/>
      <c r="E131" s="1005"/>
      <c r="F131" s="1005"/>
      <c r="G131" s="1147"/>
      <c r="H131" s="1147"/>
      <c r="I131" s="1147"/>
      <c r="J131" s="1147"/>
      <c r="K131" s="1147"/>
      <c r="L131" s="1147"/>
      <c r="M131" s="1147"/>
      <c r="N131" s="1147"/>
      <c r="O131" s="1147"/>
      <c r="P131" s="1147"/>
      <c r="Q131" s="1147"/>
      <c r="R131" s="1147"/>
      <c r="S131" s="1147"/>
      <c r="T131" s="1147"/>
      <c r="U131" s="1147"/>
      <c r="V131" s="1147"/>
      <c r="W131" s="1147"/>
      <c r="X131" s="1147"/>
      <c r="Y131" s="1147"/>
      <c r="Z131" s="1147"/>
      <c r="AA131" s="1147"/>
      <c r="AB131" s="1147"/>
      <c r="AC131" s="1147"/>
      <c r="AD131" s="1147"/>
      <c r="AE131" s="1147"/>
      <c r="AF131" s="1147"/>
      <c r="AG131" s="1147"/>
      <c r="AH131" s="1147"/>
      <c r="AI131" s="1147"/>
      <c r="AJ131" s="1147"/>
      <c r="AK131" s="1147"/>
      <c r="AL131" s="1025"/>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s="2" customFormat="1" ht="14.1" customHeight="1">
      <c r="A132" s="1"/>
      <c r="B132" s="1"/>
      <c r="C132" s="1166" t="s">
        <v>2373</v>
      </c>
      <c r="D132" s="1166"/>
      <c r="E132" s="1166"/>
      <c r="F132" s="1166"/>
      <c r="G132" s="1147" t="s">
        <v>2489</v>
      </c>
      <c r="H132" s="1147"/>
      <c r="I132" s="1147"/>
      <c r="J132" s="1147"/>
      <c r="K132" s="1147"/>
      <c r="L132" s="1147"/>
      <c r="M132" s="1147"/>
      <c r="N132" s="1147"/>
      <c r="O132" s="1147"/>
      <c r="P132" s="1147"/>
      <c r="Q132" s="1147"/>
      <c r="R132" s="1147"/>
      <c r="S132" s="1147"/>
      <c r="T132" s="1147"/>
      <c r="U132" s="1147"/>
      <c r="V132" s="1147"/>
      <c r="W132" s="1147"/>
      <c r="X132" s="1147"/>
      <c r="Y132" s="1147"/>
      <c r="Z132" s="1147"/>
      <c r="AA132" s="1147"/>
      <c r="AB132" s="1147"/>
      <c r="AC132" s="1147"/>
      <c r="AD132" s="1147"/>
      <c r="AE132" s="1147"/>
      <c r="AF132" s="1147"/>
      <c r="AG132" s="1147"/>
      <c r="AH132" s="1147"/>
      <c r="AI132" s="1147"/>
      <c r="AJ132" s="1147"/>
      <c r="AK132" s="1147"/>
      <c r="AL132" s="1025"/>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s="2" customFormat="1" ht="14.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025"/>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s="2" customFormat="1" ht="14.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025"/>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s="2" customFormat="1" ht="14.1" customHeight="1">
      <c r="A135" s="1165" t="s">
        <v>48</v>
      </c>
      <c r="B135" s="1165"/>
      <c r="C135" s="1165"/>
      <c r="D135" s="1165"/>
      <c r="E135" s="1165"/>
      <c r="F135" s="1165"/>
      <c r="G135" s="1165"/>
      <c r="H135" s="1165"/>
      <c r="I135" s="1165"/>
      <c r="J135" s="1165"/>
      <c r="K135" s="1165"/>
      <c r="L135" s="1165"/>
      <c r="M135" s="1165"/>
      <c r="N135" s="1165"/>
      <c r="O135" s="1165"/>
      <c r="P135" s="1165"/>
      <c r="Q135" s="1165"/>
      <c r="R135" s="1165"/>
      <c r="S135" s="1165"/>
      <c r="T135" s="1165"/>
      <c r="U135" s="1165"/>
      <c r="V135" s="1165"/>
      <c r="W135" s="1165"/>
      <c r="X135" s="1165"/>
      <c r="Y135" s="1165"/>
      <c r="Z135" s="1165"/>
      <c r="AA135" s="1165"/>
      <c r="AB135" s="1165"/>
      <c r="AC135" s="1165"/>
      <c r="AD135" s="1165"/>
      <c r="AE135" s="1165"/>
      <c r="AF135" s="1165"/>
      <c r="AG135" s="1165"/>
      <c r="AH135" s="1165"/>
      <c r="AI135" s="1165"/>
      <c r="AJ135" s="1165"/>
      <c r="AK135" s="1165"/>
      <c r="AL135" s="1025"/>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s="2" customFormat="1" ht="14.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025"/>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s="2" customFormat="1" ht="14.1" customHeight="1">
      <c r="A137" s="1"/>
      <c r="B137" s="1"/>
      <c r="C137" s="1" t="s">
        <v>49</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025"/>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s="2" customFormat="1" ht="14.1" customHeight="1">
      <c r="A138" s="1"/>
      <c r="B138" s="1"/>
      <c r="C138" s="1"/>
      <c r="D138" s="1167"/>
      <c r="E138" s="1167"/>
      <c r="F138" s="1167"/>
      <c r="G138" s="1167"/>
      <c r="H138" s="1167"/>
      <c r="I138" s="1167"/>
      <c r="J138" s="1167"/>
      <c r="K138" s="1167"/>
      <c r="L138" s="1167"/>
      <c r="M138" s="1167"/>
      <c r="N138" s="1167"/>
      <c r="O138" s="1167"/>
      <c r="P138" s="1167"/>
      <c r="Q138" s="1167"/>
      <c r="R138" s="1167"/>
      <c r="S138" s="1167"/>
      <c r="T138" s="1167"/>
      <c r="U138" s="1167"/>
      <c r="V138" s="1167"/>
      <c r="W138" s="1167"/>
      <c r="X138" s="1167"/>
      <c r="Y138" s="1167"/>
      <c r="Z138" s="1167"/>
      <c r="AA138" s="1167"/>
      <c r="AB138" s="1167"/>
      <c r="AC138" s="1167"/>
      <c r="AD138" s="1167"/>
      <c r="AE138" s="1167"/>
      <c r="AF138" s="1167"/>
      <c r="AG138" s="1167"/>
      <c r="AH138" s="1167"/>
      <c r="AI138" s="1167"/>
      <c r="AJ138" s="1167"/>
      <c r="AK138" s="1167"/>
      <c r="AL138" s="1025"/>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s="2" customFormat="1" ht="14.1" customHeight="1">
      <c r="A139" s="1"/>
      <c r="B139" s="1"/>
      <c r="C139" s="1"/>
      <c r="D139" s="1168"/>
      <c r="E139" s="1168"/>
      <c r="F139" s="1168"/>
      <c r="G139" s="1168"/>
      <c r="H139" s="1168"/>
      <c r="I139" s="1168"/>
      <c r="J139" s="1168"/>
      <c r="K139" s="1168"/>
      <c r="L139" s="1168"/>
      <c r="M139" s="1168"/>
      <c r="N139" s="1168"/>
      <c r="O139" s="1168"/>
      <c r="P139" s="1168"/>
      <c r="Q139" s="1168"/>
      <c r="R139" s="1168"/>
      <c r="S139" s="1168"/>
      <c r="T139" s="1168"/>
      <c r="U139" s="1168"/>
      <c r="V139" s="1168"/>
      <c r="W139" s="1168"/>
      <c r="X139" s="1168"/>
      <c r="Y139" s="1168"/>
      <c r="Z139" s="1168"/>
      <c r="AA139" s="1168"/>
      <c r="AB139" s="1168"/>
      <c r="AC139" s="1168"/>
      <c r="AD139" s="1168"/>
      <c r="AE139" s="1168"/>
      <c r="AF139" s="1168"/>
      <c r="AG139" s="1168"/>
      <c r="AH139" s="1168"/>
      <c r="AI139" s="1168"/>
      <c r="AJ139" s="1168"/>
      <c r="AK139" s="1168"/>
      <c r="AL139" s="1025"/>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s="2" customFormat="1" ht="14.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025"/>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s="2" customFormat="1" ht="14.1" customHeight="1">
      <c r="A141" s="1"/>
      <c r="B141" s="1"/>
      <c r="C141" s="1" t="s">
        <v>50</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025"/>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s="2" customFormat="1" ht="14.1" customHeight="1">
      <c r="A142" s="1"/>
      <c r="B142" s="1"/>
      <c r="C142" s="1"/>
      <c r="D142" s="1155"/>
      <c r="E142" s="1155"/>
      <c r="F142" s="1155"/>
      <c r="G142" s="1155"/>
      <c r="H142" s="1155"/>
      <c r="I142" s="1155"/>
      <c r="J142" s="1155"/>
      <c r="K142" s="1155"/>
      <c r="L142" s="1155"/>
      <c r="M142" s="1155"/>
      <c r="N142" s="1155"/>
      <c r="O142" s="1155"/>
      <c r="P142" s="1155"/>
      <c r="Q142" s="1155"/>
      <c r="R142" s="1155"/>
      <c r="S142" s="1155"/>
      <c r="T142" s="1155"/>
      <c r="U142" s="1155"/>
      <c r="V142" s="1155"/>
      <c r="W142" s="1155"/>
      <c r="X142" s="1155"/>
      <c r="Y142" s="1155"/>
      <c r="Z142" s="1155"/>
      <c r="AA142" s="1155"/>
      <c r="AB142" s="1155"/>
      <c r="AC142" s="1155"/>
      <c r="AD142" s="1155"/>
      <c r="AE142" s="1155"/>
      <c r="AF142" s="1155"/>
      <c r="AG142" s="1155"/>
      <c r="AH142" s="1155"/>
      <c r="AI142" s="1155"/>
      <c r="AJ142" s="1155"/>
      <c r="AK142" s="1155"/>
      <c r="AL142" s="1025"/>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s="2" customFormat="1" ht="14.1" customHeight="1">
      <c r="A143" s="1"/>
      <c r="B143" s="1"/>
      <c r="C143" s="1"/>
      <c r="D143" s="1155"/>
      <c r="E143" s="1155"/>
      <c r="F143" s="1155"/>
      <c r="G143" s="1155"/>
      <c r="H143" s="1155"/>
      <c r="I143" s="1155"/>
      <c r="J143" s="1155"/>
      <c r="K143" s="1155"/>
      <c r="L143" s="1155"/>
      <c r="M143" s="1155"/>
      <c r="N143" s="1155"/>
      <c r="O143" s="1155"/>
      <c r="P143" s="1155"/>
      <c r="Q143" s="1155"/>
      <c r="R143" s="1155"/>
      <c r="S143" s="1155"/>
      <c r="T143" s="1155"/>
      <c r="U143" s="1155"/>
      <c r="V143" s="1155"/>
      <c r="W143" s="1155"/>
      <c r="X143" s="1155"/>
      <c r="Y143" s="1155"/>
      <c r="Z143" s="1155"/>
      <c r="AA143" s="1155"/>
      <c r="AB143" s="1155"/>
      <c r="AC143" s="1155"/>
      <c r="AD143" s="1155"/>
      <c r="AE143" s="1155"/>
      <c r="AF143" s="1155"/>
      <c r="AG143" s="1155"/>
      <c r="AH143" s="1155"/>
      <c r="AI143" s="1155"/>
      <c r="AJ143" s="1155"/>
      <c r="AK143" s="1155"/>
      <c r="AL143" s="1025"/>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s="2" customFormat="1" ht="14.1" customHeight="1">
      <c r="A144" s="1"/>
      <c r="B144" s="1"/>
      <c r="C144" s="1"/>
      <c r="D144" s="1149"/>
      <c r="E144" s="1149"/>
      <c r="F144" s="1149"/>
      <c r="G144" s="1149"/>
      <c r="H144" s="1149"/>
      <c r="I144" s="1149"/>
      <c r="J144" s="1149"/>
      <c r="K144" s="1149"/>
      <c r="L144" s="1149"/>
      <c r="M144" s="1149"/>
      <c r="N144" s="1149"/>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025"/>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80" s="2" customFormat="1" ht="14.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025"/>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80" s="2" customFormat="1" ht="14.1" customHeight="1">
      <c r="A146" s="1"/>
      <c r="B146" s="1"/>
      <c r="C146" s="1" t="s">
        <v>51</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025"/>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80" s="2" customFormat="1" ht="14.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025"/>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80" s="2" customFormat="1" ht="14.1" customHeight="1">
      <c r="A148" s="1"/>
      <c r="B148" s="1"/>
      <c r="C148" s="1"/>
      <c r="D148" s="1"/>
      <c r="E148" s="1"/>
      <c r="F148" s="1"/>
      <c r="G148" s="106"/>
      <c r="H148" s="1"/>
      <c r="I148" s="1" t="s">
        <v>2485</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025"/>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2" customFormat="1" ht="2.1" customHeight="1">
      <c r="A149" s="1"/>
      <c r="B149" s="1"/>
      <c r="C149" s="1"/>
      <c r="D149" s="1"/>
      <c r="E149" s="1"/>
      <c r="F149" s="1"/>
      <c r="G149" s="106"/>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025"/>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2" customFormat="1" ht="14.1" customHeight="1">
      <c r="A150" s="1"/>
      <c r="B150" s="1"/>
      <c r="C150" s="1"/>
      <c r="D150" s="1"/>
      <c r="E150" s="1"/>
      <c r="F150" s="1"/>
      <c r="G150" s="106"/>
      <c r="H150" s="1"/>
      <c r="I150" s="1" t="s">
        <v>2490</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025"/>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2" customFormat="1" ht="2.1" customHeight="1">
      <c r="A151" s="1"/>
      <c r="B151" s="1"/>
      <c r="C151" s="1"/>
      <c r="D151" s="1"/>
      <c r="E151" s="1"/>
      <c r="F151" s="1"/>
      <c r="G151" s="106"/>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02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2" customFormat="1" ht="14.1" customHeight="1">
      <c r="A152" s="1"/>
      <c r="B152" s="1"/>
      <c r="C152" s="1"/>
      <c r="D152" s="1"/>
      <c r="E152" s="1"/>
      <c r="F152" s="1"/>
      <c r="G152" s="106"/>
      <c r="H152" s="1"/>
      <c r="I152" s="1" t="s">
        <v>2487</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025"/>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2" customFormat="1" ht="2.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025"/>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80" ht="14.1" customHeight="1">
      <c r="AL154" s="1025"/>
    </row>
    <row r="155" spans="1:80" ht="14.1" customHeight="1">
      <c r="AL155" s="1025"/>
    </row>
    <row r="156" spans="1:80" ht="14.1" customHeight="1">
      <c r="AL156" s="1025"/>
    </row>
    <row r="157" spans="1:80" ht="14.1" customHeight="1">
      <c r="AL157" s="1025"/>
    </row>
    <row r="158" spans="1:80" s="2" customFormat="1" ht="14.1" customHeight="1">
      <c r="A158" s="1"/>
      <c r="B158" s="1"/>
      <c r="C158" s="1"/>
      <c r="D158" s="1"/>
      <c r="E158" s="1"/>
      <c r="F158" s="1"/>
      <c r="G158" s="1"/>
      <c r="H158" s="1"/>
      <c r="I158" s="1"/>
      <c r="J158" s="1"/>
      <c r="K158" s="1"/>
      <c r="L158" s="1"/>
      <c r="M158" s="1"/>
      <c r="N158" s="1"/>
      <c r="O158" s="1150"/>
      <c r="P158" s="1150"/>
      <c r="Q158" s="1150"/>
      <c r="R158" s="1150"/>
      <c r="S158" s="1" t="s">
        <v>40</v>
      </c>
      <c r="T158" s="1150"/>
      <c r="U158" s="1150"/>
      <c r="V158" s="1" t="s">
        <v>41</v>
      </c>
      <c r="W158" s="1150"/>
      <c r="X158" s="1150"/>
      <c r="Y158" s="1" t="s">
        <v>42</v>
      </c>
      <c r="Z158" s="1"/>
      <c r="AA158" s="1"/>
      <c r="AB158" s="1"/>
      <c r="AC158" s="1"/>
      <c r="AD158" s="1"/>
      <c r="AE158" s="1"/>
      <c r="AF158" s="1"/>
      <c r="AG158" s="1"/>
      <c r="AH158" s="1"/>
      <c r="AI158" s="1"/>
      <c r="AJ158" s="1"/>
      <c r="AK158" s="1"/>
      <c r="AL158" s="1025"/>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80" s="2" customFormat="1" ht="14.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37"/>
      <c r="AB159" s="37"/>
      <c r="AC159" s="37"/>
      <c r="AD159" s="37"/>
      <c r="AE159" s="1"/>
      <c r="AF159" s="37"/>
      <c r="AG159" s="37"/>
      <c r="AH159" s="1"/>
      <c r="AI159" s="37"/>
      <c r="AJ159" s="37"/>
      <c r="AK159" s="1"/>
      <c r="AL159" s="1025"/>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80" s="2" customFormat="1" ht="14.1" customHeight="1">
      <c r="A160" s="1"/>
      <c r="B160" s="1"/>
      <c r="C160" s="1"/>
      <c r="D160" s="1"/>
      <c r="E160" s="1"/>
      <c r="F160" s="1"/>
      <c r="G160" s="955"/>
      <c r="H160" s="955"/>
      <c r="I160" s="955"/>
      <c r="J160" s="955"/>
      <c r="K160" s="955"/>
      <c r="L160" s="955"/>
      <c r="M160" s="955"/>
      <c r="N160" s="955"/>
      <c r="O160" s="3" t="s">
        <v>2374</v>
      </c>
      <c r="P160" s="3"/>
      <c r="Q160" s="3"/>
      <c r="R160" s="3"/>
      <c r="S160" s="1151" t="s">
        <v>2491</v>
      </c>
      <c r="T160" s="1151"/>
      <c r="U160" s="1151"/>
      <c r="V160" s="1151"/>
      <c r="W160" s="1151"/>
      <c r="X160" s="1151"/>
      <c r="Y160" s="1151"/>
      <c r="Z160" s="1151"/>
      <c r="AA160" s="1151"/>
      <c r="AB160" s="1151"/>
      <c r="AC160" s="1151"/>
      <c r="AD160" s="1151"/>
      <c r="AE160" s="1151"/>
      <c r="AF160" s="1151"/>
      <c r="AG160" s="1151"/>
      <c r="AH160" s="1151"/>
      <c r="AI160" s="1151"/>
      <c r="AJ160" s="1151"/>
      <c r="AK160" s="1151"/>
      <c r="AL160" s="102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s="2" customFormat="1" ht="14.1" customHeight="1">
      <c r="A161" s="1"/>
      <c r="B161" s="1"/>
      <c r="C161" s="1"/>
      <c r="D161" s="1"/>
      <c r="E161" s="1"/>
      <c r="F161" s="1"/>
      <c r="G161" s="956"/>
      <c r="H161" s="956"/>
      <c r="I161" s="956"/>
      <c r="J161" s="956"/>
      <c r="K161" s="956"/>
      <c r="L161" s="956"/>
      <c r="M161" s="956"/>
      <c r="N161" s="956"/>
      <c r="O161" s="1" t="s">
        <v>2375</v>
      </c>
      <c r="P161" s="1"/>
      <c r="Q161" s="1"/>
      <c r="R161" s="1"/>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02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s="2" customFormat="1" ht="14.1" customHeight="1">
      <c r="A162" s="1"/>
      <c r="B162" s="1"/>
      <c r="C162" s="1"/>
      <c r="D162" s="1"/>
      <c r="E162" s="1"/>
      <c r="F162" s="1"/>
      <c r="G162" s="956"/>
      <c r="H162" s="956"/>
      <c r="I162" s="956"/>
      <c r="J162" s="956"/>
      <c r="K162" s="956"/>
      <c r="L162" s="956"/>
      <c r="M162" s="956"/>
      <c r="N162" s="956"/>
      <c r="O162" s="1"/>
      <c r="P162" s="1"/>
      <c r="Q162" s="1"/>
      <c r="R162" s="1"/>
      <c r="S162" s="1147"/>
      <c r="T162" s="1147"/>
      <c r="U162" s="1147"/>
      <c r="V162" s="1147"/>
      <c r="W162" s="1147"/>
      <c r="X162" s="1147"/>
      <c r="Y162" s="1147"/>
      <c r="Z162" s="1147"/>
      <c r="AA162" s="1147"/>
      <c r="AB162" s="1147"/>
      <c r="AC162" s="1147"/>
      <c r="AD162" s="1147"/>
      <c r="AE162" s="1147"/>
      <c r="AF162" s="1147"/>
      <c r="AG162" s="1147"/>
      <c r="AH162" s="1147"/>
      <c r="AI162" s="1147"/>
      <c r="AJ162" s="1147"/>
      <c r="AK162" s="1147"/>
      <c r="AL162" s="1025"/>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4.1" customHeight="1">
      <c r="O163" s="1" t="s">
        <v>2376</v>
      </c>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025"/>
    </row>
    <row r="164" spans="1:78" ht="14.1" customHeight="1">
      <c r="AL164" s="1025"/>
    </row>
    <row r="165" spans="1:78" ht="14.1" customHeigh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row>
    <row r="166" spans="1:78" ht="14.1" customHeight="1">
      <c r="A166"/>
      <c r="B166" s="1146"/>
      <c r="C166" s="1146"/>
      <c r="D166" s="1146"/>
      <c r="E166" s="1146"/>
      <c r="F166" s="1146"/>
      <c r="G166" s="1146"/>
      <c r="H166" s="1146"/>
      <c r="I166" s="1146"/>
      <c r="J166" s="1146"/>
      <c r="K166" s="1146"/>
      <c r="L166" s="1146"/>
      <c r="M166"/>
      <c r="N166"/>
      <c r="O166"/>
      <c r="P166"/>
      <c r="Q166"/>
      <c r="R166"/>
      <c r="S166"/>
      <c r="T166"/>
      <c r="U166"/>
      <c r="V166"/>
      <c r="W166"/>
      <c r="X166"/>
      <c r="Y166"/>
      <c r="Z166"/>
      <c r="AA166"/>
      <c r="AB166"/>
      <c r="AC166"/>
      <c r="AD166"/>
      <c r="AE166"/>
      <c r="AF166"/>
      <c r="AG166"/>
      <c r="AH166"/>
      <c r="AI166"/>
      <c r="AJ166"/>
      <c r="AK166"/>
    </row>
    <row r="167" spans="1:78" ht="14.1" customHeight="1">
      <c r="A167"/>
      <c r="B167" s="1146"/>
      <c r="C167" s="1146"/>
      <c r="D167" s="1146"/>
      <c r="E167" s="1146"/>
      <c r="F167" s="1146"/>
      <c r="G167" s="1146"/>
      <c r="H167" s="1146"/>
      <c r="I167" s="1146"/>
      <c r="J167" s="1146"/>
      <c r="K167" s="1146"/>
      <c r="L167" s="1146"/>
      <c r="M167"/>
      <c r="N167"/>
      <c r="O167"/>
      <c r="P167"/>
      <c r="Q167"/>
      <c r="R167"/>
      <c r="S167"/>
      <c r="T167"/>
      <c r="U167"/>
      <c r="V167"/>
      <c r="W167"/>
      <c r="X167"/>
      <c r="Y167"/>
      <c r="Z167"/>
      <c r="AA167"/>
      <c r="AB167"/>
      <c r="AC167"/>
      <c r="AD167"/>
      <c r="AE167"/>
      <c r="AF167"/>
      <c r="AG167"/>
      <c r="AH167"/>
      <c r="AI167"/>
      <c r="AJ167"/>
      <c r="AK167"/>
    </row>
    <row r="168" spans="1:78" ht="14.1" customHeight="1">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row>
    <row r="169" spans="1:78" ht="14.1" customHeight="1">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row>
    <row r="170" spans="1:78" ht="14.1" customHeight="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row>
    <row r="171" spans="1:78" ht="2.1" customHeight="1">
      <c r="A171"/>
      <c r="B171" s="1146"/>
      <c r="C171" s="1146"/>
      <c r="D171" s="1146"/>
      <c r="E171" s="1146"/>
      <c r="F171" s="1146"/>
      <c r="G171" s="1146"/>
      <c r="H171" s="1146"/>
      <c r="I171" s="1146"/>
      <c r="J171" s="1146"/>
      <c r="K171" s="1146"/>
      <c r="L171" s="1146"/>
      <c r="M171" s="1146"/>
      <c r="N171" s="1146"/>
      <c r="O171" s="1146"/>
      <c r="P171" s="1146"/>
      <c r="Q171" s="1146"/>
      <c r="R171" s="1146"/>
      <c r="S171" s="1146"/>
      <c r="T171" s="1146"/>
      <c r="U171" s="1146"/>
      <c r="V171" s="1146"/>
      <c r="W171" s="1146"/>
      <c r="X171" s="1146"/>
      <c r="Y171" s="1146"/>
      <c r="Z171" s="1146"/>
      <c r="AA171" s="1146"/>
      <c r="AB171" s="1146"/>
      <c r="AC171" s="1146"/>
      <c r="AD171" s="1146"/>
      <c r="AE171" s="1146"/>
      <c r="AF171" s="1146"/>
      <c r="AG171" s="1146"/>
      <c r="AH171" s="1146"/>
      <c r="AI171" s="1146"/>
      <c r="AJ171" s="1146"/>
      <c r="AK171" s="1146"/>
    </row>
    <row r="172" spans="1:78" ht="14.1" customHeight="1">
      <c r="A172"/>
      <c r="B172" s="1146"/>
      <c r="C172" s="1146"/>
      <c r="D172" s="1146"/>
      <c r="E172" s="1146"/>
      <c r="F172" s="1146"/>
      <c r="G172" s="1146"/>
      <c r="H172" s="1146"/>
      <c r="I172" s="1146"/>
      <c r="J172" s="1146"/>
      <c r="K172" s="1146"/>
      <c r="L172" s="1146"/>
      <c r="M172" s="1146"/>
      <c r="N172" s="1146"/>
      <c r="O172" s="1146"/>
      <c r="P172" s="1146"/>
      <c r="Q172" s="1146"/>
      <c r="R172" s="1146"/>
      <c r="S172" s="1146"/>
      <c r="T172" s="1146"/>
      <c r="U172" s="1146"/>
      <c r="V172" s="1146"/>
      <c r="W172" s="1146"/>
      <c r="X172" s="1146"/>
      <c r="Y172" s="1146"/>
      <c r="Z172" s="1146"/>
      <c r="AA172" s="1146"/>
      <c r="AB172" s="1146"/>
      <c r="AC172" s="1146"/>
      <c r="AD172" s="1146"/>
      <c r="AE172" s="1146"/>
      <c r="AF172" s="1146"/>
      <c r="AG172" s="1146"/>
      <c r="AH172" s="1146"/>
      <c r="AI172" s="1146"/>
      <c r="AJ172" s="1146"/>
      <c r="AK172" s="1146"/>
    </row>
    <row r="173" spans="1:78" ht="2.1" customHeight="1">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row>
    <row r="174" spans="1:78" ht="14.1" customHeigh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row>
    <row r="175" spans="1:78" ht="2.1" customHeight="1">
      <c r="A175"/>
      <c r="B175"/>
      <c r="C175" s="1146"/>
      <c r="D175" s="1146"/>
      <c r="E175" s="1146"/>
      <c r="F175" s="1146"/>
      <c r="G175" s="1146"/>
      <c r="H175" s="1146"/>
      <c r="I175"/>
      <c r="J175"/>
      <c r="K175"/>
      <c r="L175"/>
      <c r="M175"/>
      <c r="N175"/>
      <c r="O175"/>
      <c r="P175"/>
      <c r="Q175"/>
      <c r="R175"/>
      <c r="S175"/>
      <c r="T175"/>
      <c r="U175"/>
      <c r="V175"/>
      <c r="W175"/>
      <c r="X175"/>
      <c r="Y175"/>
      <c r="Z175"/>
      <c r="AA175"/>
      <c r="AB175"/>
      <c r="AC175"/>
      <c r="AD175"/>
      <c r="AE175"/>
      <c r="AF175"/>
      <c r="AG175"/>
      <c r="AH175"/>
      <c r="AI175"/>
      <c r="AJ175"/>
      <c r="AK175"/>
    </row>
    <row r="176" spans="1:78">
      <c r="A176"/>
      <c r="B176"/>
      <c r="C176" s="1146"/>
      <c r="D176" s="1146"/>
      <c r="E176" s="1146"/>
      <c r="F176" s="1146"/>
      <c r="G176" s="1146"/>
      <c r="H176" s="1146"/>
      <c r="I176" s="1146"/>
      <c r="J176" s="1146"/>
      <c r="K176" s="1146"/>
      <c r="L176" s="1146"/>
      <c r="M176" s="1146"/>
      <c r="N176" s="1146"/>
      <c r="O176" s="1146"/>
      <c r="P176" s="1146"/>
      <c r="Q176" s="1146"/>
      <c r="R176" s="1146"/>
      <c r="S176" s="1146"/>
      <c r="T176" s="1146"/>
      <c r="U176" s="1146"/>
      <c r="V176" s="1146"/>
      <c r="W176" s="1146"/>
      <c r="X176" s="1146"/>
      <c r="Y176" s="1146"/>
      <c r="Z176" s="1146"/>
      <c r="AA176" s="1146"/>
      <c r="AB176" s="1146"/>
      <c r="AC176" s="1146"/>
      <c r="AD176" s="1146"/>
      <c r="AE176" s="1146"/>
      <c r="AF176" s="1146"/>
      <c r="AG176" s="1146"/>
      <c r="AH176" s="1146"/>
      <c r="AI176" s="1146"/>
      <c r="AJ176" s="1146"/>
      <c r="AK176" s="1146"/>
    </row>
    <row r="177" spans="1:76">
      <c r="A177"/>
      <c r="B177"/>
      <c r="C177"/>
      <c r="D177"/>
      <c r="E177"/>
      <c r="F177"/>
      <c r="G177" s="1146"/>
      <c r="H177" s="1146"/>
      <c r="I177" s="1146"/>
      <c r="J177" s="1146"/>
      <c r="K177" s="1146"/>
      <c r="L177" s="1146"/>
      <c r="M177" s="1146"/>
      <c r="N177" s="1146"/>
      <c r="O177" s="1146"/>
      <c r="P177" s="1146"/>
      <c r="Q177" s="1146"/>
      <c r="R177" s="1146"/>
      <c r="S177" s="1146"/>
      <c r="T177" s="1146"/>
      <c r="U177" s="1146"/>
      <c r="V177" s="1146"/>
      <c r="W177" s="1146"/>
      <c r="X177" s="1146"/>
      <c r="Y177" s="1146"/>
      <c r="Z177" s="1146"/>
      <c r="AA177" s="1146"/>
      <c r="AB177" s="1146"/>
      <c r="AC177" s="1146"/>
      <c r="AD177" s="1146"/>
      <c r="AE177" s="1146"/>
      <c r="AF177" s="1146"/>
      <c r="AG177" s="1146"/>
      <c r="AH177" s="1146"/>
      <c r="AI177" s="1146"/>
      <c r="AJ177" s="1146"/>
      <c r="AK177" s="1146"/>
    </row>
    <row r="178" spans="1:76">
      <c r="A178"/>
      <c r="B178"/>
      <c r="C178"/>
      <c r="D178"/>
      <c r="E178"/>
      <c r="F178"/>
      <c r="G178" s="1146"/>
      <c r="H178" s="1146"/>
      <c r="I178" s="1146"/>
      <c r="J178" s="1146"/>
      <c r="K178" s="1146"/>
      <c r="L178" s="1146"/>
      <c r="M178" s="1146"/>
      <c r="N178" s="1146"/>
      <c r="O178" s="1146"/>
      <c r="P178" s="1146"/>
      <c r="Q178" s="1146"/>
      <c r="R178" s="1146"/>
      <c r="S178" s="1146"/>
      <c r="T178" s="1146"/>
      <c r="U178" s="1146"/>
      <c r="V178" s="1146"/>
      <c r="W178" s="1146"/>
      <c r="X178" s="1146"/>
      <c r="Y178" s="1146"/>
      <c r="Z178" s="1146"/>
      <c r="AA178" s="1146"/>
      <c r="AB178" s="1146"/>
      <c r="AC178" s="1146"/>
      <c r="AD178" s="1146"/>
      <c r="AE178" s="1146"/>
      <c r="AF178" s="1146"/>
      <c r="AG178" s="1146"/>
      <c r="AH178" s="1146"/>
      <c r="AI178" s="1146"/>
      <c r="AJ178" s="1146"/>
      <c r="AK178" s="1146"/>
    </row>
    <row r="179" spans="1:76">
      <c r="A179"/>
      <c r="B179"/>
      <c r="C179" s="1146"/>
      <c r="D179" s="1146"/>
      <c r="E179" s="1146"/>
      <c r="F179" s="1146"/>
      <c r="G179" s="1146"/>
      <c r="H179" s="1146"/>
      <c r="I179" s="1146"/>
      <c r="J179" s="1146"/>
      <c r="K179" s="1146"/>
      <c r="L179" s="1146"/>
      <c r="M179" s="1146"/>
      <c r="N179" s="1146"/>
      <c r="O179" s="1146"/>
      <c r="P179" s="1146"/>
      <c r="Q179" s="1146"/>
      <c r="R179" s="1146"/>
      <c r="S179" s="1146"/>
      <c r="T179" s="1146"/>
      <c r="U179" s="1146"/>
      <c r="V179" s="1146"/>
      <c r="W179" s="1146"/>
      <c r="X179" s="1146"/>
      <c r="Y179" s="1146"/>
      <c r="Z179" s="1146"/>
      <c r="AA179" s="1146"/>
      <c r="AB179" s="1146"/>
      <c r="AC179" s="1146"/>
      <c r="AD179" s="1146"/>
      <c r="AE179" s="1146"/>
      <c r="AF179" s="1146"/>
      <c r="AG179" s="1146"/>
      <c r="AH179" s="1146"/>
      <c r="AI179" s="1146"/>
      <c r="AJ179" s="1146"/>
      <c r="AK179" s="1146"/>
    </row>
    <row r="180" spans="1:76">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row>
    <row r="181" spans="1:76" s="1" customFormat="1" ht="14.1" customHeigh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s="1026"/>
    </row>
    <row r="182" spans="1:76" s="1" customFormat="1" ht="14.1" customHeight="1">
      <c r="A182" s="1146"/>
      <c r="B182" s="1146"/>
      <c r="C182" s="1146"/>
      <c r="D182" s="1146"/>
      <c r="E182" s="1146"/>
      <c r="F182" s="1146"/>
      <c r="G182" s="1146"/>
      <c r="H182" s="1146"/>
      <c r="I182" s="1146"/>
      <c r="J182" s="1146"/>
      <c r="K182" s="1146"/>
      <c r="L182" s="1146"/>
      <c r="M182" s="1146"/>
      <c r="N182" s="1146"/>
      <c r="O182" s="1146"/>
      <c r="P182" s="1146"/>
      <c r="Q182" s="1146"/>
      <c r="R182" s="1146"/>
      <c r="S182" s="1146"/>
      <c r="T182" s="1146"/>
      <c r="U182" s="1146"/>
      <c r="V182" s="1146"/>
      <c r="W182" s="1146"/>
      <c r="X182" s="1146"/>
      <c r="Y182" s="1146"/>
      <c r="Z182" s="1146"/>
      <c r="AA182" s="1146"/>
      <c r="AB182" s="1146"/>
      <c r="AC182" s="1146"/>
      <c r="AD182" s="1146"/>
      <c r="AE182" s="1146"/>
      <c r="AF182" s="1146"/>
      <c r="AG182" s="1146"/>
      <c r="AH182" s="1146"/>
      <c r="AI182" s="1146"/>
      <c r="AJ182" s="1146"/>
      <c r="AK182" s="1146"/>
      <c r="AL182" s="1026"/>
    </row>
    <row r="183" spans="1:76" s="2" customFormat="1" ht="14.1" customHeigh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s="1026"/>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row>
    <row r="184" spans="1:76" s="2" customFormat="1" ht="14.1" customHeigh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s="1026"/>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row>
    <row r="185" spans="1:76" s="2" customFormat="1" ht="14.1" customHeight="1">
      <c r="A185"/>
      <c r="B185"/>
      <c r="C185"/>
      <c r="D185" s="1146"/>
      <c r="E185" s="1146"/>
      <c r="F185" s="1146"/>
      <c r="G185" s="1146"/>
      <c r="H185" s="1146"/>
      <c r="I185" s="1146"/>
      <c r="J185" s="1146"/>
      <c r="K185" s="1146"/>
      <c r="L185" s="1146"/>
      <c r="M185" s="1146"/>
      <c r="N185" s="1146"/>
      <c r="O185" s="1146"/>
      <c r="P185" s="1146"/>
      <c r="Q185" s="1146"/>
      <c r="R185" s="1146"/>
      <c r="S185" s="1146"/>
      <c r="T185" s="1146"/>
      <c r="U185" s="1146"/>
      <c r="V185" s="1146"/>
      <c r="W185" s="1146"/>
      <c r="X185" s="1146"/>
      <c r="Y185" s="1146"/>
      <c r="Z185" s="1146"/>
      <c r="AA185" s="1146"/>
      <c r="AB185" s="1146"/>
      <c r="AC185" s="1146"/>
      <c r="AD185" s="1146"/>
      <c r="AE185" s="1146"/>
      <c r="AF185" s="1146"/>
      <c r="AG185" s="1146"/>
      <c r="AH185" s="1146"/>
      <c r="AI185" s="1146"/>
      <c r="AJ185" s="1146"/>
      <c r="AK185" s="1146"/>
      <c r="AL185" s="1026"/>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row>
    <row r="186" spans="1:76" s="2" customFormat="1" ht="14.1" customHeight="1">
      <c r="A186"/>
      <c r="B186"/>
      <c r="C186"/>
      <c r="D186" s="1146"/>
      <c r="E186" s="1146"/>
      <c r="F186" s="1146"/>
      <c r="G186" s="1146"/>
      <c r="H186" s="1146"/>
      <c r="I186" s="1146"/>
      <c r="J186" s="1146"/>
      <c r="K186" s="1146"/>
      <c r="L186" s="1146"/>
      <c r="M186" s="1146"/>
      <c r="N186" s="1146"/>
      <c r="O186" s="1146"/>
      <c r="P186" s="1146"/>
      <c r="Q186" s="1146"/>
      <c r="R186" s="1146"/>
      <c r="S186" s="1146"/>
      <c r="T186" s="1146"/>
      <c r="U186" s="1146"/>
      <c r="V186" s="1146"/>
      <c r="W186" s="1146"/>
      <c r="X186" s="1146"/>
      <c r="Y186" s="1146"/>
      <c r="Z186" s="1146"/>
      <c r="AA186" s="1146"/>
      <c r="AB186" s="1146"/>
      <c r="AC186" s="1146"/>
      <c r="AD186" s="1146"/>
      <c r="AE186" s="1146"/>
      <c r="AF186" s="1146"/>
      <c r="AG186" s="1146"/>
      <c r="AH186" s="1146"/>
      <c r="AI186" s="1146"/>
      <c r="AJ186" s="1146"/>
      <c r="AK186" s="1146"/>
      <c r="AL186" s="1026"/>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row>
    <row r="187" spans="1:76" s="2" customFormat="1" ht="14.1"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s="1026"/>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row>
    <row r="188" spans="1:76" s="2" customFormat="1" ht="14.1"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s="1026"/>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row>
    <row r="189" spans="1:76" s="2" customFormat="1" ht="14.1" customHeight="1">
      <c r="A189"/>
      <c r="B189"/>
      <c r="C189"/>
      <c r="D189" s="1146"/>
      <c r="E189" s="1146"/>
      <c r="F189" s="1146"/>
      <c r="G189" s="1146"/>
      <c r="H189" s="1146"/>
      <c r="I189" s="1146"/>
      <c r="J189" s="1146"/>
      <c r="K189" s="1146"/>
      <c r="L189" s="1146"/>
      <c r="M189" s="1146"/>
      <c r="N189" s="1146"/>
      <c r="O189" s="1146"/>
      <c r="P189" s="1146"/>
      <c r="Q189" s="1146"/>
      <c r="R189" s="1146"/>
      <c r="S189" s="1146"/>
      <c r="T189" s="1146"/>
      <c r="U189" s="1146"/>
      <c r="V189" s="1146"/>
      <c r="W189" s="1146"/>
      <c r="X189" s="1146"/>
      <c r="Y189" s="1146"/>
      <c r="Z189" s="1146"/>
      <c r="AA189" s="1146"/>
      <c r="AB189" s="1146"/>
      <c r="AC189" s="1146"/>
      <c r="AD189" s="1146"/>
      <c r="AE189" s="1146"/>
      <c r="AF189" s="1146"/>
      <c r="AG189" s="1146"/>
      <c r="AH189" s="1146"/>
      <c r="AI189" s="1146"/>
      <c r="AJ189" s="1146"/>
      <c r="AK189" s="1146"/>
      <c r="AL189" s="1026"/>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row>
    <row r="190" spans="1:76" s="2" customFormat="1" ht="14.1" customHeight="1">
      <c r="A190"/>
      <c r="B190"/>
      <c r="C190"/>
      <c r="D190" s="1146"/>
      <c r="E190" s="1146"/>
      <c r="F190" s="1146"/>
      <c r="G190" s="1146"/>
      <c r="H190" s="1146"/>
      <c r="I190" s="1146"/>
      <c r="J190" s="1146"/>
      <c r="K190" s="1146"/>
      <c r="L190" s="1146"/>
      <c r="M190" s="1146"/>
      <c r="N190" s="1146"/>
      <c r="O190" s="1146"/>
      <c r="P190" s="1146"/>
      <c r="Q190" s="1146"/>
      <c r="R190" s="1146"/>
      <c r="S190" s="1146"/>
      <c r="T190" s="1146"/>
      <c r="U190" s="1146"/>
      <c r="V190" s="1146"/>
      <c r="W190" s="1146"/>
      <c r="X190" s="1146"/>
      <c r="Y190" s="1146"/>
      <c r="Z190" s="1146"/>
      <c r="AA190" s="1146"/>
      <c r="AB190" s="1146"/>
      <c r="AC190" s="1146"/>
      <c r="AD190" s="1146"/>
      <c r="AE190" s="1146"/>
      <c r="AF190" s="1146"/>
      <c r="AG190" s="1146"/>
      <c r="AH190" s="1146"/>
      <c r="AI190" s="1146"/>
      <c r="AJ190" s="1146"/>
      <c r="AK190" s="1146"/>
      <c r="AL190" s="1026"/>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row>
    <row r="191" spans="1:76" s="2" customFormat="1" ht="14.1" customHeight="1">
      <c r="A191"/>
      <c r="B191"/>
      <c r="C191"/>
      <c r="D191" s="1146"/>
      <c r="E191" s="1146"/>
      <c r="F191" s="1146"/>
      <c r="G191" s="1146"/>
      <c r="H191" s="1146"/>
      <c r="I191" s="1146"/>
      <c r="J191" s="1146"/>
      <c r="K191" s="1146"/>
      <c r="L191" s="1146"/>
      <c r="M191" s="1146"/>
      <c r="N191" s="1146"/>
      <c r="O191" s="1146"/>
      <c r="P191" s="1146"/>
      <c r="Q191" s="1146"/>
      <c r="R191" s="1146"/>
      <c r="S191" s="1146"/>
      <c r="T191" s="1146"/>
      <c r="U191" s="1146"/>
      <c r="V191" s="1146"/>
      <c r="W191" s="1146"/>
      <c r="X191" s="1146"/>
      <c r="Y191" s="1146"/>
      <c r="Z191" s="1146"/>
      <c r="AA191" s="1146"/>
      <c r="AB191" s="1146"/>
      <c r="AC191" s="1146"/>
      <c r="AD191" s="1146"/>
      <c r="AE191" s="1146"/>
      <c r="AF191" s="1146"/>
      <c r="AG191" s="1146"/>
      <c r="AH191" s="1146"/>
      <c r="AI191" s="1146"/>
      <c r="AJ191" s="1146"/>
      <c r="AK191" s="1146"/>
      <c r="AL191" s="1026"/>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row>
    <row r="192" spans="1:76" s="2" customFormat="1" ht="14.1" customHeigh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s="1026"/>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row>
    <row r="193" spans="1:76" s="2" customFormat="1" ht="14.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s="1026"/>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row>
    <row r="194" spans="1:76" s="2" customFormat="1" ht="14.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s="1026"/>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row>
    <row r="195" spans="1:76" s="2" customFormat="1" ht="14.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s="1026"/>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row>
    <row r="196" spans="1:76" s="2" customFormat="1" ht="14.1"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s="1026"/>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row>
    <row r="197" spans="1:76" s="2" customFormat="1" ht="14.1" customHeigh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s="1026"/>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row>
    <row r="198" spans="1:76" s="2" customFormat="1" ht="14.1" customHeigh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s="1026"/>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row>
    <row r="199" spans="1:76" s="2" customFormat="1" ht="14.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s="1026"/>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row>
    <row r="200" spans="1:76" s="2" customFormat="1" ht="14.1" customHeigh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s="1026"/>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row>
    <row r="201" spans="1:76" s="2" customFormat="1" ht="14.1" customHeigh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s="1026"/>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row>
    <row r="202" spans="1:76" s="2" customFormat="1" ht="14.1" customHeigh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s="1026"/>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row>
    <row r="203" spans="1:76" s="2" customFormat="1" ht="14.1" customHeigh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s="1026"/>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row>
    <row r="204" spans="1:76" s="2" customFormat="1" ht="14.1" customHeigh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s="1026"/>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row>
    <row r="205" spans="1:76" s="2" customFormat="1" ht="14.1" customHeight="1">
      <c r="A205"/>
      <c r="B205"/>
      <c r="C205"/>
      <c r="D205"/>
      <c r="E205"/>
      <c r="F205"/>
      <c r="G205"/>
      <c r="H205"/>
      <c r="I205"/>
      <c r="J205"/>
      <c r="K205"/>
      <c r="L205"/>
      <c r="M205"/>
      <c r="N205"/>
      <c r="O205" s="1146"/>
      <c r="P205" s="1146"/>
      <c r="Q205" s="1146"/>
      <c r="R205" s="1146"/>
      <c r="S205"/>
      <c r="T205" s="1146"/>
      <c r="U205" s="1146"/>
      <c r="V205"/>
      <c r="W205" s="1146"/>
      <c r="X205" s="1146"/>
      <c r="Y205"/>
      <c r="Z205"/>
      <c r="AA205"/>
      <c r="AB205"/>
      <c r="AC205"/>
      <c r="AD205"/>
      <c r="AE205"/>
      <c r="AF205"/>
      <c r="AG205"/>
      <c r="AH205"/>
      <c r="AI205"/>
      <c r="AJ205"/>
      <c r="AK205"/>
      <c r="AL205" s="1026"/>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row>
    <row r="206" spans="1:76" s="2" customFormat="1" ht="14.1" customHeigh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s="1026"/>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row>
    <row r="207" spans="1:76" s="2" customFormat="1" ht="14.1" customHeight="1">
      <c r="A207"/>
      <c r="B207"/>
      <c r="C207"/>
      <c r="D207"/>
      <c r="E207"/>
      <c r="F207"/>
      <c r="G207"/>
      <c r="H207"/>
      <c r="I207"/>
      <c r="J207"/>
      <c r="K207"/>
      <c r="L207"/>
      <c r="M207"/>
      <c r="N207"/>
      <c r="O207"/>
      <c r="P207"/>
      <c r="Q207"/>
      <c r="R207"/>
      <c r="S207" s="1146"/>
      <c r="T207" s="1146"/>
      <c r="U207" s="1146"/>
      <c r="V207" s="1146"/>
      <c r="W207" s="1146"/>
      <c r="X207" s="1146"/>
      <c r="Y207" s="1146"/>
      <c r="Z207" s="1146"/>
      <c r="AA207" s="1146"/>
      <c r="AB207" s="1146"/>
      <c r="AC207" s="1146"/>
      <c r="AD207" s="1146"/>
      <c r="AE207" s="1146"/>
      <c r="AF207" s="1146"/>
      <c r="AG207" s="1146"/>
      <c r="AH207" s="1146"/>
      <c r="AI207" s="1146"/>
      <c r="AJ207" s="1146"/>
      <c r="AK207" s="1146"/>
      <c r="AL207" s="1026"/>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row>
    <row r="208" spans="1:76" s="2" customFormat="1" ht="14.1" customHeight="1">
      <c r="A208"/>
      <c r="B208"/>
      <c r="C208"/>
      <c r="D208"/>
      <c r="E208"/>
      <c r="F208"/>
      <c r="G208"/>
      <c r="H208"/>
      <c r="I208"/>
      <c r="J208"/>
      <c r="K208"/>
      <c r="L208"/>
      <c r="M208"/>
      <c r="N208"/>
      <c r="O208"/>
      <c r="P208"/>
      <c r="Q208"/>
      <c r="R208"/>
      <c r="S208" s="1146"/>
      <c r="T208" s="1146"/>
      <c r="U208" s="1146"/>
      <c r="V208" s="1146"/>
      <c r="W208" s="1146"/>
      <c r="X208" s="1146"/>
      <c r="Y208" s="1146"/>
      <c r="Z208" s="1146"/>
      <c r="AA208" s="1146"/>
      <c r="AB208" s="1146"/>
      <c r="AC208" s="1146"/>
      <c r="AD208" s="1146"/>
      <c r="AE208" s="1146"/>
      <c r="AF208" s="1146"/>
      <c r="AG208" s="1146"/>
      <c r="AH208" s="1146"/>
      <c r="AI208" s="1146"/>
      <c r="AJ208" s="1146"/>
      <c r="AK208" s="1146"/>
      <c r="AL208" s="1026"/>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row>
    <row r="209" spans="1:78" s="2" customFormat="1" ht="14.1" customHeight="1">
      <c r="A209"/>
      <c r="B209"/>
      <c r="C209"/>
      <c r="D209"/>
      <c r="E209"/>
      <c r="F209"/>
      <c r="G209"/>
      <c r="H209"/>
      <c r="I209"/>
      <c r="J209"/>
      <c r="K209"/>
      <c r="L209"/>
      <c r="M209"/>
      <c r="N209"/>
      <c r="O209"/>
      <c r="P209"/>
      <c r="Q209"/>
      <c r="R209"/>
      <c r="S209" s="1146"/>
      <c r="T209" s="1146"/>
      <c r="U209" s="1146"/>
      <c r="V209" s="1146"/>
      <c r="W209" s="1146"/>
      <c r="X209" s="1146"/>
      <c r="Y209" s="1146"/>
      <c r="Z209" s="1146"/>
      <c r="AA209" s="1146"/>
      <c r="AB209" s="1146"/>
      <c r="AC209" s="1146"/>
      <c r="AD209" s="1146"/>
      <c r="AE209" s="1146"/>
      <c r="AF209" s="1146"/>
      <c r="AG209" s="1146"/>
      <c r="AH209" s="1146"/>
      <c r="AI209" s="1146"/>
      <c r="AJ209" s="1146"/>
      <c r="AK209" s="1146"/>
      <c r="AL209" s="1026"/>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row>
    <row r="210" spans="1:78" s="2" customFormat="1" ht="14.1" customHeight="1">
      <c r="A210"/>
      <c r="B210"/>
      <c r="C210"/>
      <c r="D210"/>
      <c r="E210"/>
      <c r="F210"/>
      <c r="G210"/>
      <c r="H210"/>
      <c r="I210"/>
      <c r="J210"/>
      <c r="K210"/>
      <c r="L210"/>
      <c r="M210"/>
      <c r="N210"/>
      <c r="O210"/>
      <c r="P210"/>
      <c r="Q210"/>
      <c r="R210"/>
      <c r="S210" s="1146"/>
      <c r="T210" s="1146"/>
      <c r="U210" s="1146"/>
      <c r="V210" s="1146"/>
      <c r="W210" s="1146"/>
      <c r="X210" s="1146"/>
      <c r="Y210" s="1146"/>
      <c r="Z210" s="1146"/>
      <c r="AA210" s="1146"/>
      <c r="AB210" s="1146"/>
      <c r="AC210" s="1146"/>
      <c r="AD210" s="1146"/>
      <c r="AE210" s="1146"/>
      <c r="AF210" s="1146"/>
      <c r="AG210" s="1146"/>
      <c r="AH210" s="1146"/>
      <c r="AI210" s="1146"/>
      <c r="AJ210" s="1146"/>
      <c r="AK210" s="1146"/>
      <c r="AL210" s="1026"/>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row>
    <row r="211" spans="1:78" s="2" customFormat="1" ht="14.1" customHeigh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s="1026"/>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row>
    <row r="212" spans="1:78" s="2" customFormat="1" ht="14.1" customHeigh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s="1026"/>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row>
    <row r="213" spans="1:78" s="2" customFormat="1" ht="14.1" customHeigh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s="1026"/>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row>
    <row r="214" spans="1:78" s="2" customFormat="1" ht="14.1" customHeigh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s="1026"/>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row>
    <row r="215" spans="1:78" s="2" customFormat="1" ht="14.1" customHeigh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s="1026"/>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row>
    <row r="216" spans="1:78" s="2" customFormat="1" ht="14.1" customHeigh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s="1026"/>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row>
    <row r="217" spans="1:78" s="2" customFormat="1" ht="14.1" customHeigh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s="1026"/>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row>
    <row r="218" spans="1:78" s="2" customFormat="1" ht="2.1" customHeigh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s="1026"/>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row>
    <row r="219" spans="1:78" s="2" customFormat="1" ht="14.1" customHeigh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s="1026"/>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row>
    <row r="220" spans="1:78" s="2" customFormat="1" ht="2.1"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s="1026"/>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row>
    <row r="221" spans="1:78" s="2" customFormat="1" ht="14.1" customHeigh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s="1026"/>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row>
    <row r="222" spans="1:78" s="2" customFormat="1" ht="2.1" customHeigh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s="1026"/>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row>
    <row r="223" spans="1:78" ht="14.1" customHeigh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row>
    <row r="224" spans="1:78" ht="14.1" customHeigh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row>
    <row r="225" spans="1:76" ht="14.1" customHeigh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row>
    <row r="226" spans="1:76" ht="14.1" customHeigh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row>
    <row r="227" spans="1:76" s="2" customFormat="1" ht="14.1" customHeigh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s="1026"/>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row>
    <row r="228" spans="1:76" s="2" customFormat="1" ht="14.1" customHeigh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s="1026"/>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row>
    <row r="229" spans="1:76" s="2" customFormat="1" ht="14.1" customHeigh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s="1026"/>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row>
    <row r="230" spans="1:76" s="2" customFormat="1" ht="14.1" customHeigh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s="1026"/>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row>
    <row r="231" spans="1:76" s="2" customFormat="1" ht="14.1" customHeigh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s="1026"/>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row>
    <row r="232" spans="1:76" ht="14.1" customHeigh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row>
    <row r="233" spans="1:76" ht="14.1" customHeigh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row>
    <row r="234" spans="1:76" ht="13.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row>
    <row r="235" spans="1:76" ht="14.1"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row>
    <row r="236" spans="1:76">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row>
  </sheetData>
  <mergeCells count="74">
    <mergeCell ref="A3:AK4"/>
    <mergeCell ref="C132:F132"/>
    <mergeCell ref="G132:AK132"/>
    <mergeCell ref="A135:AK135"/>
    <mergeCell ref="D138:AK139"/>
    <mergeCell ref="C129:F129"/>
    <mergeCell ref="G129:AK129"/>
    <mergeCell ref="G130:AK130"/>
    <mergeCell ref="G131:AK131"/>
    <mergeCell ref="D32:AK33"/>
    <mergeCell ref="A29:AK29"/>
    <mergeCell ref="G26:AK26"/>
    <mergeCell ref="AA6:AD6"/>
    <mergeCell ref="AF6:AG6"/>
    <mergeCell ref="AI6:AJ6"/>
    <mergeCell ref="V14:AK16"/>
    <mergeCell ref="A182:AK182"/>
    <mergeCell ref="D185:AK186"/>
    <mergeCell ref="D189:AK189"/>
    <mergeCell ref="D190:AK190"/>
    <mergeCell ref="D191:AK191"/>
    <mergeCell ref="C176:F176"/>
    <mergeCell ref="G176:AK176"/>
    <mergeCell ref="G177:AK177"/>
    <mergeCell ref="G178:AK178"/>
    <mergeCell ref="C179:F179"/>
    <mergeCell ref="G179:AK179"/>
    <mergeCell ref="S210:AK210"/>
    <mergeCell ref="O205:R205"/>
    <mergeCell ref="T205:U205"/>
    <mergeCell ref="W205:X205"/>
    <mergeCell ref="S207:AK207"/>
    <mergeCell ref="S208:AK208"/>
    <mergeCell ref="S209:AK209"/>
    <mergeCell ref="V18:AK19"/>
    <mergeCell ref="B21:AK23"/>
    <mergeCell ref="D36:AK36"/>
    <mergeCell ref="D37:AK37"/>
    <mergeCell ref="D38:AK38"/>
    <mergeCell ref="A64:AK65"/>
    <mergeCell ref="AA67:AD67"/>
    <mergeCell ref="AF67:AG67"/>
    <mergeCell ref="AI67:AJ67"/>
    <mergeCell ref="B70:L71"/>
    <mergeCell ref="V75:AK77"/>
    <mergeCell ref="V79:AK80"/>
    <mergeCell ref="B83:AK84"/>
    <mergeCell ref="G88:AK88"/>
    <mergeCell ref="A91:AK91"/>
    <mergeCell ref="D94:AK95"/>
    <mergeCell ref="AA111:AD111"/>
    <mergeCell ref="AF111:AG111"/>
    <mergeCell ref="AI111:AJ111"/>
    <mergeCell ref="D143:AK143"/>
    <mergeCell ref="D142:AK142"/>
    <mergeCell ref="D98:AK98"/>
    <mergeCell ref="D99:AK99"/>
    <mergeCell ref="D100:AK100"/>
    <mergeCell ref="A108:AK109"/>
    <mergeCell ref="A114:AK115"/>
    <mergeCell ref="B119:L120"/>
    <mergeCell ref="B124:AK125"/>
    <mergeCell ref="C128:H128"/>
    <mergeCell ref="D144:AK144"/>
    <mergeCell ref="O158:R158"/>
    <mergeCell ref="T158:U158"/>
    <mergeCell ref="W158:X158"/>
    <mergeCell ref="S160:AK160"/>
    <mergeCell ref="S161:AK161"/>
    <mergeCell ref="B171:AK172"/>
    <mergeCell ref="C175:H175"/>
    <mergeCell ref="B166:L167"/>
    <mergeCell ref="S162:AK162"/>
    <mergeCell ref="S163:AK163"/>
  </mergeCells>
  <phoneticPr fontId="2"/>
  <pageMargins left="0.62992125984251968" right="0.39370078740157483" top="0.74803149606299213" bottom="0.59055118110236227" header="0.31496062992125984" footer="0.31496062992125984"/>
  <pageSetup paperSize="9" scale="98" orientation="portrait" r:id="rId1"/>
  <rowBreaks count="3" manualBreakCount="3">
    <brk id="61" max="16383" man="1"/>
    <brk id="112" max="36" man="1"/>
    <brk id="169"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3</xdr:col>
                    <xdr:colOff>152400</xdr:colOff>
                    <xdr:row>40</xdr:row>
                    <xdr:rowOff>152400</xdr:rowOff>
                  </from>
                  <to>
                    <xdr:col>5</xdr:col>
                    <xdr:colOff>85725</xdr:colOff>
                    <xdr:row>43</xdr:row>
                    <xdr:rowOff>9525</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3</xdr:col>
                    <xdr:colOff>152400</xdr:colOff>
                    <xdr:row>42</xdr:row>
                    <xdr:rowOff>19050</xdr:rowOff>
                  </from>
                  <to>
                    <xdr:col>5</xdr:col>
                    <xdr:colOff>85725</xdr:colOff>
                    <xdr:row>45</xdr:row>
                    <xdr:rowOff>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3</xdr:col>
                    <xdr:colOff>152400</xdr:colOff>
                    <xdr:row>44</xdr:row>
                    <xdr:rowOff>9525</xdr:rowOff>
                  </from>
                  <to>
                    <xdr:col>5</xdr:col>
                    <xdr:colOff>85725</xdr:colOff>
                    <xdr:row>46</xdr:row>
                    <xdr:rowOff>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3</xdr:col>
                    <xdr:colOff>152400</xdr:colOff>
                    <xdr:row>45</xdr:row>
                    <xdr:rowOff>161925</xdr:rowOff>
                  </from>
                  <to>
                    <xdr:col>5</xdr:col>
                    <xdr:colOff>76200</xdr:colOff>
                    <xdr:row>49</xdr:row>
                    <xdr:rowOff>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3</xdr:col>
                    <xdr:colOff>152400</xdr:colOff>
                    <xdr:row>48</xdr:row>
                    <xdr:rowOff>0</xdr:rowOff>
                  </from>
                  <to>
                    <xdr:col>5</xdr:col>
                    <xdr:colOff>85725</xdr:colOff>
                    <xdr:row>51</xdr:row>
                    <xdr:rowOff>0</xdr:rowOff>
                  </to>
                </anchor>
              </controlPr>
            </control>
          </mc:Choice>
        </mc:AlternateContent>
        <mc:AlternateContent xmlns:mc="http://schemas.openxmlformats.org/markup-compatibility/2006">
          <mc:Choice Requires="x14">
            <control shapeId="4104" r:id="rId9" name="Check Box 8">
              <controlPr defaultSize="0" autoFill="0" autoLine="0" autoPict="0">
                <anchor moveWithCells="1">
                  <from>
                    <xdr:col>3</xdr:col>
                    <xdr:colOff>152400</xdr:colOff>
                    <xdr:row>52</xdr:row>
                    <xdr:rowOff>9525</xdr:rowOff>
                  </from>
                  <to>
                    <xdr:col>5</xdr:col>
                    <xdr:colOff>76200</xdr:colOff>
                    <xdr:row>55</xdr:row>
                    <xdr:rowOff>0</xdr:rowOff>
                  </to>
                </anchor>
              </controlPr>
            </control>
          </mc:Choice>
        </mc:AlternateContent>
        <mc:AlternateContent xmlns:mc="http://schemas.openxmlformats.org/markup-compatibility/2006">
          <mc:Choice Requires="x14">
            <control shapeId="4113" r:id="rId10" name="Check Box 17">
              <controlPr defaultSize="0" autoFill="0" autoLine="0" autoPict="0">
                <anchor moveWithCells="1">
                  <from>
                    <xdr:col>3</xdr:col>
                    <xdr:colOff>152400</xdr:colOff>
                    <xdr:row>54</xdr:row>
                    <xdr:rowOff>0</xdr:rowOff>
                  </from>
                  <to>
                    <xdr:col>5</xdr:col>
                    <xdr:colOff>76200</xdr:colOff>
                    <xdr:row>56</xdr:row>
                    <xdr:rowOff>9525</xdr:rowOff>
                  </to>
                </anchor>
              </controlPr>
            </control>
          </mc:Choice>
        </mc:AlternateContent>
        <mc:AlternateContent xmlns:mc="http://schemas.openxmlformats.org/markup-compatibility/2006">
          <mc:Choice Requires="x14">
            <control shapeId="4114" r:id="rId11" name="Check Box 18">
              <controlPr defaultSize="0" autoFill="0" autoLine="0" autoPict="0">
                <anchor moveWithCells="1">
                  <from>
                    <xdr:col>3</xdr:col>
                    <xdr:colOff>152400</xdr:colOff>
                    <xdr:row>56</xdr:row>
                    <xdr:rowOff>0</xdr:rowOff>
                  </from>
                  <to>
                    <xdr:col>5</xdr:col>
                    <xdr:colOff>76200</xdr:colOff>
                    <xdr:row>58</xdr:row>
                    <xdr:rowOff>9525</xdr:rowOff>
                  </to>
                </anchor>
              </controlPr>
            </control>
          </mc:Choice>
        </mc:AlternateContent>
        <mc:AlternateContent xmlns:mc="http://schemas.openxmlformats.org/markup-compatibility/2006">
          <mc:Choice Requires="x14">
            <control shapeId="4116" r:id="rId12" name="Check Box 20">
              <controlPr defaultSize="0" autoFill="0" autoLine="0" autoPict="0">
                <anchor moveWithCells="1">
                  <from>
                    <xdr:col>3</xdr:col>
                    <xdr:colOff>152400</xdr:colOff>
                    <xdr:row>50</xdr:row>
                    <xdr:rowOff>9525</xdr:rowOff>
                  </from>
                  <to>
                    <xdr:col>5</xdr:col>
                    <xdr:colOff>76200</xdr:colOff>
                    <xdr:row>53</xdr:row>
                    <xdr:rowOff>0</xdr:rowOff>
                  </to>
                </anchor>
              </controlPr>
            </control>
          </mc:Choice>
        </mc:AlternateContent>
        <mc:AlternateContent xmlns:mc="http://schemas.openxmlformats.org/markup-compatibility/2006">
          <mc:Choice Requires="x14">
            <control shapeId="4132" r:id="rId13" name="Check Box 36">
              <controlPr defaultSize="0" autoFill="0" autoLine="0" autoPict="0">
                <anchor moveWithCells="1">
                  <from>
                    <xdr:col>3</xdr:col>
                    <xdr:colOff>142875</xdr:colOff>
                    <xdr:row>103</xdr:row>
                    <xdr:rowOff>19050</xdr:rowOff>
                  </from>
                  <to>
                    <xdr:col>5</xdr:col>
                    <xdr:colOff>19050</xdr:colOff>
                    <xdr:row>103</xdr:row>
                    <xdr:rowOff>228600</xdr:rowOff>
                  </to>
                </anchor>
              </controlPr>
            </control>
          </mc:Choice>
        </mc:AlternateContent>
        <mc:AlternateContent xmlns:mc="http://schemas.openxmlformats.org/markup-compatibility/2006">
          <mc:Choice Requires="x14">
            <control shapeId="4133" r:id="rId14" name="Check Box 37">
              <controlPr defaultSize="0" autoFill="0" autoLine="0" autoPict="0">
                <anchor moveWithCells="1">
                  <from>
                    <xdr:col>3</xdr:col>
                    <xdr:colOff>142875</xdr:colOff>
                    <xdr:row>104</xdr:row>
                    <xdr:rowOff>0</xdr:rowOff>
                  </from>
                  <to>
                    <xdr:col>5</xdr:col>
                    <xdr:colOff>19050</xdr:colOff>
                    <xdr:row>104</xdr:row>
                    <xdr:rowOff>228600</xdr:rowOff>
                  </to>
                </anchor>
              </controlPr>
            </control>
          </mc:Choice>
        </mc:AlternateContent>
        <mc:AlternateContent xmlns:mc="http://schemas.openxmlformats.org/markup-compatibility/2006">
          <mc:Choice Requires="x14">
            <control shapeId="4134" r:id="rId15" name="Check Box 38">
              <controlPr defaultSize="0" autoFill="0" autoLine="0" autoPict="0">
                <anchor moveWithCells="1">
                  <from>
                    <xdr:col>3</xdr:col>
                    <xdr:colOff>142875</xdr:colOff>
                    <xdr:row>104</xdr:row>
                    <xdr:rowOff>209550</xdr:rowOff>
                  </from>
                  <to>
                    <xdr:col>5</xdr:col>
                    <xdr:colOff>19050</xdr:colOff>
                    <xdr:row>106</xdr:row>
                    <xdr:rowOff>0</xdr:rowOff>
                  </to>
                </anchor>
              </controlPr>
            </control>
          </mc:Choice>
        </mc:AlternateContent>
        <mc:AlternateContent xmlns:mc="http://schemas.openxmlformats.org/markup-compatibility/2006">
          <mc:Choice Requires="x14">
            <control shapeId="4137" r:id="rId16" name="Check Box 41">
              <controlPr defaultSize="0" autoFill="0" autoLine="0" autoPict="0">
                <anchor moveWithCells="1">
                  <from>
                    <xdr:col>5</xdr:col>
                    <xdr:colOff>142875</xdr:colOff>
                    <xdr:row>146</xdr:row>
                    <xdr:rowOff>152400</xdr:rowOff>
                  </from>
                  <to>
                    <xdr:col>7</xdr:col>
                    <xdr:colOff>19050</xdr:colOff>
                    <xdr:row>148</xdr:row>
                    <xdr:rowOff>9525</xdr:rowOff>
                  </to>
                </anchor>
              </controlPr>
            </control>
          </mc:Choice>
        </mc:AlternateContent>
        <mc:AlternateContent xmlns:mc="http://schemas.openxmlformats.org/markup-compatibility/2006">
          <mc:Choice Requires="x14">
            <control shapeId="4138" r:id="rId17" name="Check Box 42">
              <controlPr defaultSize="0" autoFill="0" autoLine="0" autoPict="0">
                <anchor moveWithCells="1">
                  <from>
                    <xdr:col>5</xdr:col>
                    <xdr:colOff>142875</xdr:colOff>
                    <xdr:row>148</xdr:row>
                    <xdr:rowOff>0</xdr:rowOff>
                  </from>
                  <to>
                    <xdr:col>7</xdr:col>
                    <xdr:colOff>19050</xdr:colOff>
                    <xdr:row>151</xdr:row>
                    <xdr:rowOff>0</xdr:rowOff>
                  </to>
                </anchor>
              </controlPr>
            </control>
          </mc:Choice>
        </mc:AlternateContent>
        <mc:AlternateContent xmlns:mc="http://schemas.openxmlformats.org/markup-compatibility/2006">
          <mc:Choice Requires="x14">
            <control shapeId="4139" r:id="rId18" name="Check Box 43">
              <controlPr defaultSize="0" autoFill="0" autoLine="0" autoPict="0">
                <anchor moveWithCells="1">
                  <from>
                    <xdr:col>5</xdr:col>
                    <xdr:colOff>142875</xdr:colOff>
                    <xdr:row>150</xdr:row>
                    <xdr:rowOff>0</xdr:rowOff>
                  </from>
                  <to>
                    <xdr:col>7</xdr:col>
                    <xdr:colOff>19050</xdr:colOff>
                    <xdr:row>153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79998168889431442"/>
  </sheetPr>
  <dimension ref="A1:CA896"/>
  <sheetViews>
    <sheetView showGridLines="0" showZeros="0" zoomScaleNormal="100" zoomScaleSheetLayoutView="100" workbookViewId="0">
      <selection activeCell="A54" sqref="A54:AM110"/>
    </sheetView>
  </sheetViews>
  <sheetFormatPr defaultColWidth="9" defaultRowHeight="18.75"/>
  <cols>
    <col min="1" max="37" width="2.125" style="263" customWidth="1"/>
    <col min="38" max="38" width="2.625" style="263" customWidth="1"/>
    <col min="39" max="39" width="2.625" customWidth="1"/>
    <col min="40" max="40" width="6.625" customWidth="1"/>
    <col min="41" max="41" width="12.625" customWidth="1"/>
    <col min="42" max="48" width="2.625" customWidth="1"/>
    <col min="49" max="49" width="6.625" customWidth="1"/>
    <col min="50" max="50" width="20.875" customWidth="1"/>
    <col min="51" max="51" width="2.625" customWidth="1"/>
    <col min="52" max="52" width="23.25" customWidth="1"/>
    <col min="53" max="53" width="20.625" style="841" customWidth="1"/>
    <col min="54" max="209" width="2.625" style="263" customWidth="1"/>
    <col min="210" max="16384" width="9" style="263"/>
  </cols>
  <sheetData>
    <row r="1" spans="1:53" s="117" customFormat="1" ht="14.1" customHeight="1">
      <c r="AL1" s="118">
        <v>1</v>
      </c>
      <c r="AM1" s="552" t="e">
        <f>IF(AND(設計&lt;&gt;0,C87&lt;&gt;0),0,1)</f>
        <v>#REF!</v>
      </c>
      <c r="AN1" s="553" t="e">
        <f>IF(AM1=1,AL1,0)</f>
        <v>#REF!</v>
      </c>
      <c r="AO1" s="105" t="e">
        <f>AN1&amp;","&amp;AN2&amp;","&amp;AN3&amp;","&amp;AN4&amp;","&amp;AN5&amp;","&amp;AN6&amp;","&amp;AN7&amp;","&amp;AN8&amp;","&amp;AN9&amp;","&amp;AN10&amp;","&amp;AN11&amp;","&amp;AN12&amp;","&amp;AN13&amp;","&amp;AN14&amp;","&amp;AN15&amp;","&amp;AN16&amp;","&amp;AN17&amp;","&amp;AN18</f>
        <v>#REF!</v>
      </c>
      <c r="AP1" s="105"/>
      <c r="AQ1" s="105"/>
      <c r="AR1" s="105"/>
      <c r="AS1" s="105"/>
      <c r="AT1" s="105"/>
      <c r="AU1" s="105"/>
      <c r="AV1" s="105"/>
      <c r="AW1" s="105"/>
      <c r="AX1" s="105"/>
      <c r="AY1" s="1"/>
      <c r="AZ1" s="1"/>
      <c r="BA1" s="835" t="s">
        <v>2074</v>
      </c>
    </row>
    <row r="2" spans="1:53" s="117" customFormat="1" ht="14.1" customHeight="1">
      <c r="A2" s="117" t="s">
        <v>100</v>
      </c>
      <c r="AL2" s="118"/>
      <c r="AM2" s="1" t="e">
        <f t="shared" ref="AM2:AM33" si="0">AM1</f>
        <v>#REF!</v>
      </c>
      <c r="AN2" s="553">
        <f>IF(AM54=1,AL54,0)</f>
        <v>2</v>
      </c>
      <c r="AO2" s="105"/>
      <c r="AP2" s="105"/>
      <c r="AQ2" s="105"/>
      <c r="AR2" s="105"/>
      <c r="AS2" s="105"/>
      <c r="AT2" s="105"/>
      <c r="AU2" s="105"/>
      <c r="AV2" s="105"/>
      <c r="AW2" s="105"/>
      <c r="AX2" s="105"/>
      <c r="AY2" s="1"/>
      <c r="AZ2" s="1" t="s">
        <v>2075</v>
      </c>
      <c r="BA2" s="834" t="e">
        <f>#REF!</f>
        <v>#REF!</v>
      </c>
    </row>
    <row r="3" spans="1:53" s="117" customFormat="1" ht="14.1" customHeight="1">
      <c r="AL3" s="118"/>
      <c r="AM3" s="1" t="e">
        <f t="shared" si="0"/>
        <v>#REF!</v>
      </c>
      <c r="AN3" s="553">
        <f>IF(AM111=1,AL111,0)</f>
        <v>3</v>
      </c>
      <c r="AO3" s="105"/>
      <c r="AP3" s="105"/>
      <c r="AQ3" s="105"/>
      <c r="AR3" s="105"/>
      <c r="AS3" s="105"/>
      <c r="AT3" s="105"/>
      <c r="AU3" s="105"/>
      <c r="AV3" s="105"/>
      <c r="AW3" s="105"/>
      <c r="AX3" s="105"/>
      <c r="AY3" s="1"/>
      <c r="AZ3" s="1" t="s">
        <v>2076</v>
      </c>
      <c r="BA3" s="834" t="e">
        <f>建築物名称</f>
        <v>#REF!</v>
      </c>
    </row>
    <row r="4" spans="1:53" s="117" customFormat="1" ht="14.1" customHeight="1">
      <c r="A4" s="1525" t="s">
        <v>101</v>
      </c>
      <c r="B4" s="1525"/>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c r="AE4" s="1525"/>
      <c r="AF4" s="1525"/>
      <c r="AG4" s="1525"/>
      <c r="AH4" s="1525"/>
      <c r="AI4" s="1525"/>
      <c r="AJ4" s="1525"/>
      <c r="AK4" s="1525"/>
      <c r="AL4" s="118"/>
      <c r="AM4" s="1" t="e">
        <f t="shared" si="0"/>
        <v>#REF!</v>
      </c>
      <c r="AN4" s="553" t="e">
        <f>IF(AM149=1,AL149,0)</f>
        <v>#REF!</v>
      </c>
      <c r="AO4" s="105"/>
      <c r="AP4" s="105"/>
      <c r="AQ4" s="105"/>
      <c r="AR4" s="105"/>
      <c r="AS4" s="105"/>
      <c r="AT4" s="105"/>
      <c r="AU4" s="105"/>
      <c r="AV4" s="105"/>
      <c r="AW4" s="105"/>
      <c r="AX4" s="105"/>
      <c r="AY4" s="1"/>
      <c r="AZ4" s="1" t="s">
        <v>2077</v>
      </c>
      <c r="BA4" s="834" t="e">
        <f>建築物地名地番&amp;建築物地名地番2&amp;建築物地名地番3</f>
        <v>#REF!</v>
      </c>
    </row>
    <row r="5" spans="1:53" s="117" customFormat="1" ht="14.1" customHeight="1">
      <c r="AL5" s="118"/>
      <c r="AM5" s="1" t="e">
        <f t="shared" si="0"/>
        <v>#REF!</v>
      </c>
      <c r="AN5" s="553">
        <f>IF(AM189=1,AL189,0)</f>
        <v>5</v>
      </c>
      <c r="AO5" s="105"/>
      <c r="AP5" s="105"/>
      <c r="AQ5" s="105"/>
      <c r="AR5" s="105"/>
      <c r="AS5" s="105"/>
      <c r="AT5" s="105"/>
      <c r="AU5" s="105"/>
      <c r="AV5" s="105"/>
      <c r="AW5" s="105"/>
      <c r="AX5" s="105"/>
      <c r="AY5" s="1"/>
      <c r="AZ5" s="1" t="s">
        <v>2078</v>
      </c>
      <c r="BA5" s="834" t="e">
        <f>#REF!</f>
        <v>#REF!</v>
      </c>
    </row>
    <row r="6" spans="1:53" s="117" customFormat="1" ht="14.1" customHeight="1">
      <c r="A6" s="1504" t="s">
        <v>102</v>
      </c>
      <c r="B6" s="1504"/>
      <c r="C6" s="1504"/>
      <c r="D6" s="1504"/>
      <c r="E6" s="1504"/>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c r="AE6" s="1504"/>
      <c r="AF6" s="1504"/>
      <c r="AG6" s="1504"/>
      <c r="AH6" s="1504"/>
      <c r="AI6" s="1504"/>
      <c r="AJ6" s="1504"/>
      <c r="AK6" s="1504"/>
      <c r="AL6" s="118"/>
      <c r="AM6" s="1" t="e">
        <f t="shared" si="0"/>
        <v>#REF!</v>
      </c>
      <c r="AN6" s="553">
        <f>IF(AM243=1,AL243,0)</f>
        <v>6</v>
      </c>
      <c r="AO6" s="105"/>
      <c r="AP6" s="105"/>
      <c r="AQ6" s="105"/>
      <c r="AR6" s="105"/>
      <c r="AS6" s="105"/>
      <c r="AT6" s="105"/>
      <c r="AU6" s="105"/>
      <c r="AV6" s="105"/>
      <c r="AW6" s="105"/>
      <c r="AX6" s="105"/>
      <c r="AY6" s="1"/>
      <c r="AZ6" s="1" t="s">
        <v>2079</v>
      </c>
      <c r="BA6" s="834" t="e">
        <f>#REF!</f>
        <v>#REF!</v>
      </c>
    </row>
    <row r="7" spans="1:53" s="117" customFormat="1" ht="14.1" customHeight="1">
      <c r="A7" s="119" t="s">
        <v>103</v>
      </c>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528" t="e">
        <f>申請_年</f>
        <v>#REF!</v>
      </c>
      <c r="AB7" s="1528"/>
      <c r="AC7" s="1528"/>
      <c r="AD7" s="1528"/>
      <c r="AE7" s="119" t="s">
        <v>104</v>
      </c>
      <c r="AF7" s="1528" t="e">
        <f>申請_月</f>
        <v>#REF!</v>
      </c>
      <c r="AG7" s="1528"/>
      <c r="AH7" s="119" t="s">
        <v>105</v>
      </c>
      <c r="AI7" s="1528" t="e">
        <f>申請_日</f>
        <v>#REF!</v>
      </c>
      <c r="AJ7" s="1528"/>
      <c r="AK7" s="119" t="s">
        <v>106</v>
      </c>
      <c r="AL7" s="118"/>
      <c r="AM7" s="1" t="e">
        <f t="shared" si="0"/>
        <v>#REF!</v>
      </c>
      <c r="AN7" s="553">
        <f>IF(AM273=1,AL273,0)</f>
        <v>7</v>
      </c>
      <c r="AO7" s="105"/>
      <c r="AP7" s="105"/>
      <c r="AQ7" s="105"/>
      <c r="AR7" s="105"/>
      <c r="AS7" s="105"/>
      <c r="AT7" s="105"/>
      <c r="AU7" s="105"/>
      <c r="AV7" s="105"/>
      <c r="AW7" s="105"/>
      <c r="AX7" s="105"/>
      <c r="AY7" s="1"/>
      <c r="AZ7" s="1" t="s">
        <v>2080</v>
      </c>
      <c r="BA7" s="834" t="e">
        <f>#REF!</f>
        <v>#REF!</v>
      </c>
    </row>
    <row r="8" spans="1:53" s="117" customFormat="1" ht="14.1" customHeight="1">
      <c r="A8" s="119"/>
      <c r="B8" s="119"/>
      <c r="C8" s="119" t="s">
        <v>107</v>
      </c>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8"/>
      <c r="AM8" s="1" t="e">
        <f t="shared" si="0"/>
        <v>#REF!</v>
      </c>
      <c r="AN8" s="553" t="e">
        <f>IF(AM299=1,AL299,0)</f>
        <v>#REF!</v>
      </c>
      <c r="AO8" s="105"/>
      <c r="AP8" s="105"/>
      <c r="AQ8" s="105"/>
      <c r="AR8" s="105"/>
      <c r="AS8" s="105"/>
      <c r="AT8" s="105"/>
      <c r="AU8" s="105"/>
      <c r="AV8" s="105"/>
      <c r="AW8" s="105"/>
      <c r="AX8" s="105"/>
      <c r="AY8" s="1"/>
      <c r="AZ8" s="1" t="s">
        <v>2081</v>
      </c>
      <c r="BA8" s="834" t="e">
        <f>認定申請先</f>
        <v>#REF!</v>
      </c>
    </row>
    <row r="9" spans="1:53" s="117" customFormat="1" ht="14.1" customHeight="1">
      <c r="A9" s="119"/>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8"/>
      <c r="AM9" s="1" t="e">
        <f t="shared" si="0"/>
        <v>#REF!</v>
      </c>
      <c r="AN9" s="553" t="e">
        <f>IF(AM361=1,AL361,0)</f>
        <v>#REF!</v>
      </c>
      <c r="AO9" s="105"/>
      <c r="AP9" s="105"/>
      <c r="AQ9" s="105"/>
      <c r="AR9" s="105"/>
      <c r="AS9" s="105"/>
      <c r="AT9" s="105"/>
      <c r="AU9" s="105"/>
      <c r="AV9" s="105"/>
      <c r="AW9" s="105"/>
      <c r="AX9" s="105"/>
      <c r="AY9" s="1"/>
      <c r="AZ9" s="1" t="s">
        <v>2082</v>
      </c>
      <c r="BA9" s="834" t="str">
        <f>IFERROR(DATEVALUE(検査対象工程１年&amp;"/"&amp;検査対象工程１月&amp;"/"&amp;検査対象工程１日),"")</f>
        <v/>
      </c>
    </row>
    <row r="10" spans="1:53" s="117" customFormat="1" ht="14.1" customHeight="1">
      <c r="A10" s="119"/>
      <c r="B10" s="119"/>
      <c r="C10" s="119"/>
      <c r="D10" s="119"/>
      <c r="E10" s="119"/>
      <c r="F10" s="119"/>
      <c r="G10" s="119"/>
      <c r="H10" s="119"/>
      <c r="I10" s="119"/>
      <c r="J10" s="119"/>
      <c r="K10" s="119"/>
      <c r="L10" s="119"/>
      <c r="M10" s="119"/>
      <c r="N10" s="119"/>
      <c r="O10" s="119"/>
      <c r="P10" s="119"/>
      <c r="Q10" s="119"/>
      <c r="R10" s="119"/>
      <c r="S10" s="119"/>
      <c r="T10" s="119"/>
      <c r="U10" s="119"/>
      <c r="V10" s="119"/>
      <c r="W10" s="119" t="s">
        <v>108</v>
      </c>
      <c r="X10" s="119"/>
      <c r="Y10" s="119"/>
      <c r="Z10" s="119"/>
      <c r="AA10" s="119"/>
      <c r="AB10" s="119"/>
      <c r="AC10" s="119"/>
      <c r="AD10" s="119"/>
      <c r="AE10" s="119"/>
      <c r="AF10" s="119"/>
      <c r="AG10" s="119"/>
      <c r="AH10" s="119"/>
      <c r="AI10" s="119"/>
      <c r="AJ10" s="119"/>
      <c r="AK10" s="119"/>
      <c r="AL10" s="118"/>
      <c r="AM10" s="1" t="e">
        <f t="shared" si="0"/>
        <v>#REF!</v>
      </c>
      <c r="AN10" s="553" t="e">
        <f>IF(AM425=1,AL425,0)</f>
        <v>#REF!</v>
      </c>
      <c r="AO10" s="105"/>
      <c r="AP10" s="105"/>
      <c r="AQ10" s="105"/>
      <c r="AR10" s="105"/>
      <c r="AS10" s="105"/>
      <c r="AT10" s="105"/>
      <c r="AU10" s="105"/>
      <c r="AV10" s="105"/>
      <c r="AW10" s="105"/>
      <c r="AX10" s="105"/>
      <c r="AY10" s="1"/>
      <c r="AZ10" s="1" t="s">
        <v>2083</v>
      </c>
      <c r="BA10" s="834" t="e">
        <f>検査対象工程１</f>
        <v>#REF!</v>
      </c>
    </row>
    <row r="11" spans="1:53" s="117" customFormat="1" ht="14.1" customHeight="1">
      <c r="A11" s="119"/>
      <c r="B11" s="119"/>
      <c r="C11" s="119"/>
      <c r="D11" s="119"/>
      <c r="E11" s="119"/>
      <c r="F11" s="119"/>
      <c r="G11" s="119"/>
      <c r="H11" s="119"/>
      <c r="I11" s="119"/>
      <c r="J11" s="119"/>
      <c r="K11" s="119"/>
      <c r="L11" s="119"/>
      <c r="M11" s="119"/>
      <c r="N11" s="119"/>
      <c r="O11" s="119"/>
      <c r="P11" s="119"/>
      <c r="Q11" s="119"/>
      <c r="R11" s="119"/>
      <c r="S11" s="119"/>
      <c r="T11" s="119"/>
      <c r="U11" s="119"/>
      <c r="V11" s="119"/>
      <c r="W11" s="1529" t="e">
        <f>"  "&amp;#REF!</f>
        <v>#REF!</v>
      </c>
      <c r="X11" s="1529"/>
      <c r="Y11" s="1529"/>
      <c r="Z11" s="1529"/>
      <c r="AA11" s="1529"/>
      <c r="AB11" s="1529"/>
      <c r="AC11" s="1529"/>
      <c r="AD11" s="1529"/>
      <c r="AE11" s="1529"/>
      <c r="AF11" s="1529"/>
      <c r="AG11" s="1529"/>
      <c r="AH11" s="1529"/>
      <c r="AI11" s="1529"/>
      <c r="AJ11" s="1529"/>
      <c r="AK11" s="1529"/>
      <c r="AL11" s="118"/>
      <c r="AM11" s="1" t="e">
        <f t="shared" si="0"/>
        <v>#REF!</v>
      </c>
      <c r="AN11" s="553" t="e">
        <f>IF(AM472=1,AL472,0)</f>
        <v>#REF!</v>
      </c>
      <c r="AO11" s="105"/>
      <c r="AP11" s="105"/>
      <c r="AQ11" s="105"/>
      <c r="AR11" s="105"/>
      <c r="AS11" s="105"/>
      <c r="AT11" s="105"/>
      <c r="AU11" s="105"/>
      <c r="AV11" s="105"/>
      <c r="AW11" s="105"/>
      <c r="AX11" s="105"/>
      <c r="AY11" s="1"/>
      <c r="AZ11" s="1" t="s">
        <v>2084</v>
      </c>
      <c r="BA11" s="834" t="str">
        <f>IFERROR(DATEVALUE(検査対象工程２年&amp;"/"&amp;検査対象工程２月&amp;"/"&amp;検査対象工程２日),"")</f>
        <v/>
      </c>
    </row>
    <row r="12" spans="1:53" s="117" customFormat="1" ht="14.1" customHeight="1">
      <c r="A12" s="119"/>
      <c r="B12" s="119"/>
      <c r="C12" s="119"/>
      <c r="D12" s="119"/>
      <c r="E12" s="119"/>
      <c r="F12" s="119"/>
      <c r="G12" s="119"/>
      <c r="H12" s="119"/>
      <c r="I12" s="119"/>
      <c r="J12" s="119"/>
      <c r="K12" s="119"/>
      <c r="L12" s="119"/>
      <c r="M12" s="119"/>
      <c r="N12" s="119"/>
      <c r="O12" s="119"/>
      <c r="P12" s="119"/>
      <c r="Q12" s="119"/>
      <c r="R12" s="119"/>
      <c r="S12" s="119"/>
      <c r="T12" s="119"/>
      <c r="U12" s="119"/>
      <c r="V12" s="119"/>
      <c r="W12" s="1529"/>
      <c r="X12" s="1529"/>
      <c r="Y12" s="1529"/>
      <c r="Z12" s="1529"/>
      <c r="AA12" s="1529"/>
      <c r="AB12" s="1529"/>
      <c r="AC12" s="1529"/>
      <c r="AD12" s="1529"/>
      <c r="AE12" s="1529"/>
      <c r="AF12" s="1529"/>
      <c r="AG12" s="1529"/>
      <c r="AH12" s="1529"/>
      <c r="AI12" s="1529"/>
      <c r="AJ12" s="1529"/>
      <c r="AK12" s="1529"/>
      <c r="AL12" s="118"/>
      <c r="AM12" s="1" t="e">
        <f t="shared" si="0"/>
        <v>#REF!</v>
      </c>
      <c r="AN12" s="553">
        <f>IF(AM535=1,AL535,0)</f>
        <v>12</v>
      </c>
      <c r="AO12" s="105"/>
      <c r="AP12" s="105"/>
      <c r="AQ12" s="105"/>
      <c r="AR12" s="105"/>
      <c r="AS12" s="105"/>
      <c r="AT12" s="105"/>
      <c r="AU12" s="105"/>
      <c r="AV12" s="105"/>
      <c r="AW12" s="105"/>
      <c r="AX12" s="105"/>
      <c r="AY12" s="1"/>
      <c r="AZ12" s="1" t="s">
        <v>2085</v>
      </c>
      <c r="BA12" s="834" t="e">
        <f>検査対象工程２</f>
        <v>#REF!</v>
      </c>
    </row>
    <row r="13" spans="1:53" s="117" customFormat="1" ht="14.1" customHeight="1">
      <c r="A13" s="119"/>
      <c r="B13" s="119"/>
      <c r="C13" s="119"/>
      <c r="D13" s="119"/>
      <c r="E13" s="119"/>
      <c r="F13" s="119"/>
      <c r="G13" s="119"/>
      <c r="H13" s="119"/>
      <c r="I13" s="119"/>
      <c r="J13" s="119"/>
      <c r="K13" s="119"/>
      <c r="L13" s="119"/>
      <c r="M13" s="119"/>
      <c r="N13" s="119"/>
      <c r="O13" s="119"/>
      <c r="P13" s="119"/>
      <c r="Q13" s="119"/>
      <c r="R13" s="119"/>
      <c r="S13" s="119"/>
      <c r="T13" s="119"/>
      <c r="U13" s="119"/>
      <c r="V13" s="119"/>
      <c r="W13" s="119" t="s">
        <v>109</v>
      </c>
      <c r="X13" s="119"/>
      <c r="Y13" s="119"/>
      <c r="Z13" s="119"/>
      <c r="AA13" s="119"/>
      <c r="AB13" s="119"/>
      <c r="AC13" s="119"/>
      <c r="AD13" s="119"/>
      <c r="AE13" s="119"/>
      <c r="AF13" s="119"/>
      <c r="AG13" s="119"/>
      <c r="AH13" s="119"/>
      <c r="AI13" s="119"/>
      <c r="AJ13" s="119"/>
      <c r="AK13" s="119"/>
      <c r="AL13" s="118"/>
      <c r="AM13" s="1" t="e">
        <f t="shared" si="0"/>
        <v>#REF!</v>
      </c>
      <c r="AN13" s="553">
        <f>IF(AM590=1,AL590,0)</f>
        <v>13</v>
      </c>
      <c r="AO13" s="105"/>
      <c r="AP13" s="105"/>
      <c r="AQ13" s="105"/>
      <c r="AR13" s="105"/>
      <c r="AS13" s="105"/>
      <c r="AT13" s="105"/>
      <c r="AU13" s="105"/>
      <c r="AV13" s="105"/>
      <c r="AW13" s="105"/>
      <c r="AX13" s="105"/>
      <c r="AY13" s="1"/>
      <c r="AZ13" s="1" t="s">
        <v>2086</v>
      </c>
      <c r="BA13" s="834" t="str">
        <f>IFERROR(DATEVALUE(検査対象工程３年&amp;"/"&amp;検査対象工程３月&amp;"/"&amp;検査対象工程３日),"")</f>
        <v/>
      </c>
    </row>
    <row r="14" spans="1:53" s="117" customFormat="1" ht="14.1" customHeight="1">
      <c r="A14" s="119"/>
      <c r="B14" s="119"/>
      <c r="C14" s="119"/>
      <c r="D14" s="119"/>
      <c r="E14" s="119"/>
      <c r="F14" s="119"/>
      <c r="G14" s="119"/>
      <c r="H14" s="119"/>
      <c r="I14" s="119"/>
      <c r="J14" s="119"/>
      <c r="K14" s="119"/>
      <c r="L14" s="119"/>
      <c r="M14" s="119"/>
      <c r="N14" s="119"/>
      <c r="O14" s="119"/>
      <c r="P14" s="119"/>
      <c r="Q14" s="119"/>
      <c r="R14" s="119"/>
      <c r="S14" s="119"/>
      <c r="T14" s="119"/>
      <c r="U14" s="119"/>
      <c r="V14" s="119"/>
      <c r="W14" s="1402" t="e">
        <f>"  "&amp;#REF!</f>
        <v>#REF!</v>
      </c>
      <c r="X14" s="1402"/>
      <c r="Y14" s="1402"/>
      <c r="Z14" s="1402"/>
      <c r="AA14" s="1402"/>
      <c r="AB14" s="1402"/>
      <c r="AC14" s="1402"/>
      <c r="AD14" s="1402"/>
      <c r="AE14" s="1402"/>
      <c r="AF14" s="1402"/>
      <c r="AG14" s="1402"/>
      <c r="AH14" s="1402"/>
      <c r="AI14" s="1402"/>
      <c r="AJ14" s="1402"/>
      <c r="AK14" s="1402"/>
      <c r="AL14" s="118"/>
      <c r="AM14" s="1" t="e">
        <f t="shared" si="0"/>
        <v>#REF!</v>
      </c>
      <c r="AN14" s="553">
        <f>IF(AM650=1,AL650,0)</f>
        <v>14</v>
      </c>
      <c r="AO14" s="105"/>
      <c r="AP14" s="105"/>
      <c r="AQ14" s="105"/>
      <c r="AR14" s="105"/>
      <c r="AS14" s="105"/>
      <c r="AT14" s="105"/>
      <c r="AU14" s="105"/>
      <c r="AV14" s="105"/>
      <c r="AW14" s="105"/>
      <c r="AX14" s="105"/>
      <c r="AY14" s="1"/>
      <c r="AZ14" s="1" t="s">
        <v>2087</v>
      </c>
      <c r="BA14" s="834" t="e">
        <f>検査対象工程３</f>
        <v>#REF!</v>
      </c>
    </row>
    <row r="15" spans="1:53" s="117" customFormat="1" ht="14.1" customHeight="1">
      <c r="A15" s="119"/>
      <c r="B15" s="119"/>
      <c r="C15" s="119"/>
      <c r="D15" s="119"/>
      <c r="E15" s="119"/>
      <c r="F15" s="119"/>
      <c r="G15" s="119"/>
      <c r="H15" s="119"/>
      <c r="I15" s="119"/>
      <c r="J15" s="119"/>
      <c r="K15" s="119"/>
      <c r="L15" s="119"/>
      <c r="M15" s="119"/>
      <c r="N15" s="119"/>
      <c r="O15" s="119"/>
      <c r="P15" s="119"/>
      <c r="Q15" s="119"/>
      <c r="R15" s="119"/>
      <c r="S15" s="119"/>
      <c r="T15" s="119"/>
      <c r="U15" s="119"/>
      <c r="V15" s="119"/>
      <c r="W15" s="1402"/>
      <c r="X15" s="1402"/>
      <c r="Y15" s="1402"/>
      <c r="Z15" s="1402"/>
      <c r="AA15" s="1402"/>
      <c r="AB15" s="1402"/>
      <c r="AC15" s="1402"/>
      <c r="AD15" s="1402"/>
      <c r="AE15" s="1402"/>
      <c r="AF15" s="1402"/>
      <c r="AG15" s="1402"/>
      <c r="AH15" s="1402"/>
      <c r="AI15" s="1402"/>
      <c r="AJ15" s="1402"/>
      <c r="AK15" s="1402"/>
      <c r="AL15" s="118"/>
      <c r="AM15" s="1" t="e">
        <f t="shared" si="0"/>
        <v>#REF!</v>
      </c>
      <c r="AN15" s="553">
        <f>IF(AM708=1,AL708,0)</f>
        <v>15</v>
      </c>
      <c r="AO15" s="105"/>
      <c r="AP15" s="105"/>
      <c r="AQ15" s="105"/>
      <c r="AR15" s="105"/>
      <c r="AS15" s="105"/>
      <c r="AT15" s="105"/>
      <c r="AU15" s="105"/>
      <c r="AV15" s="105"/>
      <c r="AW15" s="105"/>
      <c r="AX15" s="105"/>
      <c r="AY15" s="1"/>
      <c r="AZ15" s="1" t="s">
        <v>2088</v>
      </c>
      <c r="BA15" s="834" t="str">
        <f>IFERROR(DATEVALUE(検査対象工程４年&amp;"/"&amp;検査対象工程４月&amp;"/"&amp;検査対象工程４日),"")</f>
        <v/>
      </c>
    </row>
    <row r="16" spans="1:53" s="117" customFormat="1" ht="14.1" customHeight="1">
      <c r="AL16" s="118"/>
      <c r="AM16" s="1" t="e">
        <f t="shared" si="0"/>
        <v>#REF!</v>
      </c>
      <c r="AN16" s="553" t="e">
        <f>IF(AM758=1,AL758,0)</f>
        <v>#REF!</v>
      </c>
      <c r="AO16" s="105"/>
      <c r="AP16" s="105"/>
      <c r="AQ16" s="105"/>
      <c r="AR16" s="105"/>
      <c r="AS16" s="105"/>
      <c r="AT16" s="105"/>
      <c r="AU16" s="105"/>
      <c r="AV16" s="105"/>
      <c r="AW16" s="105"/>
      <c r="AX16" s="105"/>
      <c r="AY16" s="1"/>
      <c r="AZ16" s="1" t="s">
        <v>2089</v>
      </c>
      <c r="BA16" s="834" t="e">
        <f>検査対象工程４</f>
        <v>#REF!</v>
      </c>
    </row>
    <row r="17" spans="1:53" s="117" customFormat="1" ht="14.1" customHeight="1">
      <c r="A17" s="1526" t="s">
        <v>110</v>
      </c>
      <c r="B17" s="1527"/>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c r="AL17" s="118"/>
      <c r="AM17" s="1" t="e">
        <f t="shared" si="0"/>
        <v>#REF!</v>
      </c>
      <c r="AN17" s="553">
        <f>IF(AM791=1,AL791,0)</f>
        <v>17</v>
      </c>
      <c r="AO17" s="105"/>
      <c r="AP17" s="105"/>
      <c r="AQ17" s="105"/>
      <c r="AR17" s="105"/>
      <c r="AS17" s="105"/>
      <c r="AT17" s="105"/>
      <c r="AU17" s="105"/>
      <c r="AV17" s="105"/>
      <c r="AW17" s="105"/>
      <c r="AX17" s="105"/>
      <c r="AY17" s="1"/>
      <c r="AZ17" s="1" t="s">
        <v>2090</v>
      </c>
      <c r="BA17" s="834" t="str">
        <f>IFERROR(DATEVALUE(検査対象工程５年&amp;"/"&amp;検査対象工程５月&amp;"/"&amp;検査対象工程５日),"")</f>
        <v/>
      </c>
    </row>
    <row r="18" spans="1:53" s="117" customFormat="1" ht="14.1" customHeight="1">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18"/>
      <c r="AM18" s="1" t="e">
        <f t="shared" si="0"/>
        <v>#REF!</v>
      </c>
      <c r="AN18" s="553">
        <f>IF(AM853=1,AL853,0)</f>
        <v>18</v>
      </c>
      <c r="AO18" s="105"/>
      <c r="AP18" s="105"/>
      <c r="AQ18" s="105"/>
      <c r="AR18" s="105"/>
      <c r="AS18" s="105"/>
      <c r="AT18" s="105"/>
      <c r="AU18" s="105"/>
      <c r="AV18" s="105"/>
      <c r="AW18" s="105"/>
      <c r="AX18" s="105"/>
      <c r="AY18" s="1"/>
      <c r="AZ18" s="1" t="s">
        <v>2091</v>
      </c>
      <c r="BA18" s="834" t="e">
        <f>検査対象工程５</f>
        <v>#REF!</v>
      </c>
    </row>
    <row r="19" spans="1:53" s="117" customFormat="1" ht="14.1" customHeight="1">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t="b">
        <v>1</v>
      </c>
      <c r="AK19" s="1527"/>
      <c r="AL19" s="118"/>
      <c r="AM19" s="1" t="e">
        <f t="shared" si="0"/>
        <v>#REF!</v>
      </c>
      <c r="AN19" s="5">
        <f ca="1">CELL("col",AN2)</f>
        <v>40</v>
      </c>
      <c r="AO19" s="105"/>
      <c r="AP19" s="105"/>
      <c r="AQ19" s="105"/>
      <c r="AR19" s="105"/>
      <c r="AS19" s="105"/>
      <c r="AT19" s="105"/>
      <c r="AU19" s="105"/>
      <c r="AV19" s="105"/>
      <c r="AW19" s="105"/>
      <c r="AX19" s="105"/>
      <c r="AY19" s="1"/>
      <c r="AZ19" s="1" t="s">
        <v>2092</v>
      </c>
      <c r="BA19" s="834" t="str">
        <f>IFERROR(DATEVALUE(検査対象工程６年&amp;"/"&amp;検査対象工程６月&amp;"/"&amp;検査対象工程６日),"")</f>
        <v/>
      </c>
    </row>
    <row r="20" spans="1:53" s="117" customFormat="1" ht="14.1" customHeight="1">
      <c r="AL20" s="118"/>
      <c r="AM20" s="1" t="e">
        <f t="shared" si="0"/>
        <v>#REF!</v>
      </c>
      <c r="AN20" s="5"/>
      <c r="AO20" s="105"/>
      <c r="AP20" s="105"/>
      <c r="AQ20" s="105"/>
      <c r="AR20" s="105"/>
      <c r="AS20" s="105"/>
      <c r="AT20" s="105"/>
      <c r="AU20" s="105"/>
      <c r="AV20" s="105"/>
      <c r="AW20" s="105"/>
      <c r="AX20" s="105"/>
      <c r="AY20" s="1"/>
      <c r="AZ20" s="1" t="s">
        <v>2093</v>
      </c>
      <c r="BA20" s="834" t="e">
        <f>検査対象工程６</f>
        <v>#REF!</v>
      </c>
    </row>
    <row r="21" spans="1:53" s="117" customFormat="1" ht="14.1" customHeight="1">
      <c r="AL21" s="118"/>
      <c r="AM21" s="1" t="e">
        <f t="shared" si="0"/>
        <v>#REF!</v>
      </c>
      <c r="AN21" s="5"/>
      <c r="AO21" s="105"/>
      <c r="AP21" s="105"/>
      <c r="AQ21" s="105"/>
      <c r="AR21" s="105"/>
      <c r="AS21" s="105"/>
      <c r="AT21" s="105"/>
      <c r="AU21" s="105"/>
      <c r="AV21" s="105"/>
      <c r="AW21" s="105"/>
      <c r="AX21" s="105"/>
      <c r="AY21" s="1"/>
      <c r="AZ21" s="1" t="s">
        <v>2221</v>
      </c>
      <c r="BA21" s="834" t="e">
        <f>#REF!</f>
        <v>#REF!</v>
      </c>
    </row>
    <row r="22" spans="1:53" s="117" customFormat="1" ht="14.1" customHeight="1">
      <c r="AL22" s="118"/>
      <c r="AM22" s="1" t="e">
        <f t="shared" si="0"/>
        <v>#REF!</v>
      </c>
      <c r="AN22" s="5"/>
      <c r="AO22" s="105"/>
      <c r="AP22" s="105"/>
      <c r="AQ22" s="105"/>
      <c r="AR22" s="105"/>
      <c r="AS22" s="105"/>
      <c r="AT22" s="105"/>
      <c r="AU22" s="105"/>
      <c r="AV22" s="105"/>
      <c r="AW22" s="105"/>
      <c r="AX22" s="105"/>
      <c r="AY22" s="1"/>
      <c r="AZ22" s="1" t="s">
        <v>2094</v>
      </c>
      <c r="BA22" s="834" t="e">
        <f>#REF!</f>
        <v>#REF!</v>
      </c>
    </row>
    <row r="23" spans="1:53" s="117" customFormat="1" ht="14.1" customHeight="1">
      <c r="AL23" s="118"/>
      <c r="AM23" s="1" t="e">
        <f t="shared" si="0"/>
        <v>#REF!</v>
      </c>
      <c r="AN23" s="5"/>
      <c r="AO23" s="105"/>
      <c r="AP23" s="105"/>
      <c r="AQ23" s="105"/>
      <c r="AR23" s="105"/>
      <c r="AS23" s="105"/>
      <c r="AT23" s="105"/>
      <c r="AU23" s="105"/>
      <c r="AV23" s="105"/>
      <c r="AW23" s="105"/>
      <c r="AX23" s="105"/>
      <c r="AY23" s="1"/>
      <c r="AZ23" s="1" t="s">
        <v>2095</v>
      </c>
      <c r="BA23" s="834" t="e">
        <f>#REF!</f>
        <v>#REF!</v>
      </c>
    </row>
    <row r="24" spans="1:53" s="117" customFormat="1" ht="14.1" customHeight="1">
      <c r="AL24" s="118"/>
      <c r="AM24" s="1" t="e">
        <f t="shared" si="0"/>
        <v>#REF!</v>
      </c>
      <c r="AN24" s="5"/>
      <c r="AO24" s="105"/>
      <c r="AP24" s="105"/>
      <c r="AQ24" s="105"/>
      <c r="AR24" s="105"/>
      <c r="AS24" s="105"/>
      <c r="AT24" s="105"/>
      <c r="AU24" s="105"/>
      <c r="AV24" s="105"/>
      <c r="AW24" s="105"/>
      <c r="AX24" s="105"/>
      <c r="AY24" s="1"/>
      <c r="AZ24" s="1" t="s">
        <v>2096</v>
      </c>
      <c r="BA24" s="834" t="e">
        <f>#REF!</f>
        <v>#REF!</v>
      </c>
    </row>
    <row r="25" spans="1:53" s="117" customFormat="1" ht="14.1" customHeight="1">
      <c r="AL25" s="118"/>
      <c r="AM25" s="1" t="e">
        <f t="shared" si="0"/>
        <v>#REF!</v>
      </c>
      <c r="AN25" s="5"/>
      <c r="AO25" s="105"/>
      <c r="AP25" s="105"/>
      <c r="AQ25" s="105"/>
      <c r="AR25" s="105"/>
      <c r="AS25" s="105"/>
      <c r="AT25" s="105"/>
      <c r="AU25" s="105"/>
      <c r="AV25" s="105"/>
      <c r="AW25" s="105"/>
      <c r="AX25" s="105"/>
      <c r="AY25" s="1"/>
      <c r="AZ25" s="1" t="s">
        <v>2097</v>
      </c>
      <c r="BA25" s="834" t="e">
        <f>#REF!</f>
        <v>#REF!</v>
      </c>
    </row>
    <row r="26" spans="1:53" s="117" customFormat="1" ht="14.1" customHeight="1">
      <c r="AL26" s="118"/>
      <c r="AM26" s="1" t="e">
        <f t="shared" si="0"/>
        <v>#REF!</v>
      </c>
      <c r="AN26" s="5"/>
      <c r="AO26" s="105"/>
      <c r="AP26" s="105"/>
      <c r="AQ26" s="105"/>
      <c r="AR26" s="105"/>
      <c r="AS26" s="105"/>
      <c r="AT26" s="105"/>
      <c r="AU26" s="105"/>
      <c r="AV26" s="105"/>
      <c r="AW26" s="105"/>
      <c r="AX26" s="105"/>
      <c r="AY26" s="1"/>
      <c r="AZ26" s="1" t="s">
        <v>2222</v>
      </c>
      <c r="BA26" s="834" t="e">
        <f>#REF!</f>
        <v>#REF!</v>
      </c>
    </row>
    <row r="27" spans="1:53" s="117" customFormat="1" ht="14.1" customHeight="1">
      <c r="AL27" s="118"/>
      <c r="AM27" s="1" t="e">
        <f t="shared" si="0"/>
        <v>#REF!</v>
      </c>
      <c r="AN27" s="5"/>
      <c r="AO27" s="105"/>
      <c r="AP27" s="105"/>
      <c r="AQ27" s="105"/>
      <c r="AR27" s="105"/>
      <c r="AS27" s="105"/>
      <c r="AT27" s="105"/>
      <c r="AU27" s="105"/>
      <c r="AV27" s="105"/>
      <c r="AW27" s="105"/>
      <c r="AX27" s="105"/>
      <c r="AY27" s="1"/>
      <c r="AZ27" s="1" t="s">
        <v>2098</v>
      </c>
      <c r="BA27" s="834" t="e">
        <f>#REF!</f>
        <v>#REF!</v>
      </c>
    </row>
    <row r="28" spans="1:53" s="117" customFormat="1" ht="14.1" customHeight="1">
      <c r="AL28" s="118"/>
      <c r="AM28" s="1" t="e">
        <f t="shared" si="0"/>
        <v>#REF!</v>
      </c>
      <c r="AN28" s="5"/>
      <c r="AO28" s="105"/>
      <c r="AP28" s="105"/>
      <c r="AQ28" s="105"/>
      <c r="AR28" s="105"/>
      <c r="AS28" s="105"/>
      <c r="AT28" s="105"/>
      <c r="AU28" s="105"/>
      <c r="AV28" s="105"/>
      <c r="AW28" s="105"/>
      <c r="AX28" s="105"/>
      <c r="AY28" s="1"/>
      <c r="AZ28" s="1" t="s">
        <v>2099</v>
      </c>
      <c r="BA28" s="834" t="e">
        <f>#REF!</f>
        <v>#REF!</v>
      </c>
    </row>
    <row r="29" spans="1:53" s="117" customFormat="1" ht="14.1" customHeight="1">
      <c r="AL29" s="118"/>
      <c r="AM29" s="1" t="e">
        <f t="shared" si="0"/>
        <v>#REF!</v>
      </c>
      <c r="AN29" s="5"/>
      <c r="AO29" s="105"/>
      <c r="AP29" s="105"/>
      <c r="AQ29" s="105"/>
      <c r="AR29" s="105"/>
      <c r="AS29" s="105"/>
      <c r="AT29" s="105"/>
      <c r="AU29" s="105"/>
      <c r="AV29" s="105"/>
      <c r="AW29" s="105"/>
      <c r="AX29" s="105"/>
      <c r="AY29" s="1"/>
      <c r="AZ29" s="1" t="s">
        <v>2100</v>
      </c>
      <c r="BA29" s="834" t="e">
        <f>構造１</f>
        <v>#REF!</v>
      </c>
    </row>
    <row r="30" spans="1:53" s="117" customFormat="1" ht="14.1" customHeight="1">
      <c r="AL30" s="118"/>
      <c r="AM30" s="1" t="e">
        <f t="shared" si="0"/>
        <v>#REF!</v>
      </c>
      <c r="AN30" s="5"/>
      <c r="AO30" s="105"/>
      <c r="AP30" s="105"/>
      <c r="AQ30" s="105"/>
      <c r="AR30" s="105"/>
      <c r="AS30" s="105"/>
      <c r="AT30" s="105"/>
      <c r="AU30" s="105"/>
      <c r="AV30" s="105"/>
      <c r="AW30" s="105"/>
      <c r="AX30" s="105"/>
      <c r="AY30" s="1"/>
      <c r="AZ30" s="1" t="s">
        <v>2101</v>
      </c>
      <c r="BA30" s="834" t="e">
        <f>構造２</f>
        <v>#REF!</v>
      </c>
    </row>
    <row r="31" spans="1:53" s="117" customFormat="1" ht="14.1" customHeight="1">
      <c r="AL31" s="118"/>
      <c r="AM31" s="1" t="e">
        <f t="shared" si="0"/>
        <v>#REF!</v>
      </c>
      <c r="AN31" s="5"/>
      <c r="AO31" s="105"/>
      <c r="AP31" s="105"/>
      <c r="AQ31" s="105"/>
      <c r="AR31" s="105"/>
      <c r="AS31" s="105"/>
      <c r="AT31" s="105"/>
      <c r="AU31" s="105"/>
      <c r="AV31" s="105"/>
      <c r="AW31" s="105"/>
      <c r="AX31" s="105"/>
      <c r="AY31" s="1"/>
      <c r="AZ31" s="1" t="s">
        <v>2102</v>
      </c>
      <c r="BA31" s="834" t="e">
        <f>最高高さ</f>
        <v>#REF!</v>
      </c>
    </row>
    <row r="32" spans="1:53" s="117" customFormat="1" ht="14.1" customHeight="1">
      <c r="AL32" s="118"/>
      <c r="AM32" s="1" t="e">
        <f t="shared" si="0"/>
        <v>#REF!</v>
      </c>
      <c r="AN32" s="5"/>
      <c r="AO32" s="105"/>
      <c r="AP32" s="105"/>
      <c r="AQ32" s="105"/>
      <c r="AR32" s="105"/>
      <c r="AS32" s="105"/>
      <c r="AT32" s="105"/>
      <c r="AU32" s="105"/>
      <c r="AV32" s="105"/>
      <c r="AW32" s="105"/>
      <c r="AX32" s="105"/>
      <c r="AY32" s="1"/>
      <c r="AZ32" s="1" t="s">
        <v>2103</v>
      </c>
      <c r="BA32" s="834" t="e">
        <f>最高軒高</f>
        <v>#REF!</v>
      </c>
    </row>
    <row r="33" spans="38:53" s="117" customFormat="1" ht="14.1" customHeight="1">
      <c r="AL33" s="118"/>
      <c r="AM33" s="1" t="e">
        <f t="shared" si="0"/>
        <v>#REF!</v>
      </c>
      <c r="AN33" s="5"/>
      <c r="AO33" s="105"/>
      <c r="AP33" s="105"/>
      <c r="AQ33" s="105"/>
      <c r="AR33" s="105"/>
      <c r="AS33" s="105"/>
      <c r="AT33" s="105"/>
      <c r="AU33" s="105"/>
      <c r="AV33" s="105"/>
      <c r="AW33" s="105"/>
      <c r="AX33" s="105"/>
      <c r="AY33" s="1"/>
      <c r="AZ33" s="1" t="s">
        <v>2104</v>
      </c>
      <c r="BA33" s="834" t="e">
        <f>敷地面積</f>
        <v>#REF!</v>
      </c>
    </row>
    <row r="34" spans="38:53" s="117" customFormat="1" ht="14.1" customHeight="1">
      <c r="AL34" s="118"/>
      <c r="AM34" s="1" t="e">
        <f t="shared" ref="AM34:AM53" si="1">AM33</f>
        <v>#REF!</v>
      </c>
      <c r="AN34" s="5"/>
      <c r="AO34" s="105"/>
      <c r="AP34" s="105"/>
      <c r="AQ34" s="105"/>
      <c r="AR34" s="105"/>
      <c r="AS34" s="105"/>
      <c r="AT34" s="105"/>
      <c r="AU34" s="105"/>
      <c r="AV34" s="105"/>
      <c r="AW34" s="105"/>
      <c r="AX34" s="105"/>
      <c r="AY34" s="1"/>
      <c r="AZ34" s="1" t="s">
        <v>2105</v>
      </c>
      <c r="BA34" s="834" t="e">
        <f>建築面積</f>
        <v>#REF!</v>
      </c>
    </row>
    <row r="35" spans="38:53" s="117" customFormat="1" ht="14.1" customHeight="1">
      <c r="AL35" s="118"/>
      <c r="AM35" s="1" t="e">
        <f t="shared" si="1"/>
        <v>#REF!</v>
      </c>
      <c r="AN35" s="5"/>
      <c r="AO35" s="105"/>
      <c r="AP35" s="105"/>
      <c r="AQ35" s="105"/>
      <c r="AR35" s="105"/>
      <c r="AS35" s="105"/>
      <c r="AT35" s="105"/>
      <c r="AU35" s="105"/>
      <c r="AV35" s="105"/>
      <c r="AW35" s="105"/>
      <c r="AX35" s="105"/>
      <c r="AY35" s="1"/>
      <c r="AZ35" s="1" t="s">
        <v>2106</v>
      </c>
      <c r="BA35" s="834" t="e">
        <f>延べ面積</f>
        <v>#REF!</v>
      </c>
    </row>
    <row r="36" spans="38:53" s="117" customFormat="1" ht="14.1" customHeight="1">
      <c r="AL36" s="118"/>
      <c r="AM36" s="1" t="e">
        <f t="shared" si="1"/>
        <v>#REF!</v>
      </c>
      <c r="AN36" s="5"/>
      <c r="AO36" s="105"/>
      <c r="AP36" s="105"/>
      <c r="AQ36" s="105"/>
      <c r="AR36" s="105"/>
      <c r="AS36" s="105"/>
      <c r="AT36" s="105"/>
      <c r="AU36" s="105"/>
      <c r="AV36" s="105"/>
      <c r="AW36" s="105"/>
      <c r="AX36" s="105"/>
      <c r="AY36" s="1"/>
      <c r="AZ36" s="1" t="s">
        <v>2107</v>
      </c>
      <c r="BA36" s="834" t="e">
        <f>地上階数</f>
        <v>#REF!</v>
      </c>
    </row>
    <row r="37" spans="38:53" s="117" customFormat="1" ht="14.1" customHeight="1">
      <c r="AL37" s="118"/>
      <c r="AM37" s="1" t="e">
        <f t="shared" si="1"/>
        <v>#REF!</v>
      </c>
      <c r="AN37" s="5"/>
      <c r="AO37" s="105"/>
      <c r="AP37" s="105"/>
      <c r="AQ37" s="105"/>
      <c r="AR37" s="105"/>
      <c r="AS37" s="105"/>
      <c r="AT37" s="105"/>
      <c r="AU37" s="105"/>
      <c r="AV37" s="105"/>
      <c r="AW37" s="105"/>
      <c r="AX37" s="105"/>
      <c r="AY37" s="1"/>
      <c r="AZ37" s="1" t="s">
        <v>2108</v>
      </c>
      <c r="BA37" s="834" t="e">
        <f>地下階数</f>
        <v>#REF!</v>
      </c>
    </row>
    <row r="38" spans="38:53" s="117" customFormat="1" ht="14.1" customHeight="1">
      <c r="AL38" s="118"/>
      <c r="AM38" s="1" t="e">
        <f t="shared" si="1"/>
        <v>#REF!</v>
      </c>
      <c r="AN38" s="5"/>
      <c r="AO38" s="105"/>
      <c r="AP38" s="105"/>
      <c r="AQ38" s="105"/>
      <c r="AR38" s="105"/>
      <c r="AS38" s="105"/>
      <c r="AT38" s="105"/>
      <c r="AU38" s="105"/>
      <c r="AV38" s="105"/>
      <c r="AW38" s="105"/>
      <c r="AX38" s="105"/>
      <c r="AY38" s="1"/>
      <c r="AZ38" s="1" t="s">
        <v>2109</v>
      </c>
      <c r="BA38" s="834" t="e">
        <f>#REF!</f>
        <v>#REF!</v>
      </c>
    </row>
    <row r="39" spans="38:53" s="117" customFormat="1" ht="14.1" customHeight="1">
      <c r="AL39" s="118"/>
      <c r="AM39" s="1" t="e">
        <f t="shared" si="1"/>
        <v>#REF!</v>
      </c>
      <c r="AN39" s="5"/>
      <c r="AO39" s="105"/>
      <c r="AP39" s="105"/>
      <c r="AQ39" s="105"/>
      <c r="AR39" s="105"/>
      <c r="AS39" s="105"/>
      <c r="AT39" s="105"/>
      <c r="AU39" s="105"/>
      <c r="AV39" s="105"/>
      <c r="AW39" s="105"/>
      <c r="AX39" s="105"/>
      <c r="AY39" s="1"/>
      <c r="AZ39" s="1" t="s">
        <v>2110</v>
      </c>
      <c r="BA39" s="834" t="e">
        <f>#REF!</f>
        <v>#REF!</v>
      </c>
    </row>
    <row r="40" spans="38:53" s="117" customFormat="1" ht="14.1" customHeight="1">
      <c r="AL40" s="118"/>
      <c r="AM40" s="1" t="e">
        <f t="shared" si="1"/>
        <v>#REF!</v>
      </c>
      <c r="AN40" s="5"/>
      <c r="AO40" s="105"/>
      <c r="AP40" s="105"/>
      <c r="AQ40" s="105"/>
      <c r="AR40" s="105"/>
      <c r="AS40" s="105"/>
      <c r="AT40" s="105"/>
      <c r="AU40" s="105"/>
      <c r="AV40" s="105"/>
      <c r="AW40" s="105"/>
      <c r="AX40" s="105"/>
      <c r="AY40" s="1"/>
      <c r="AZ40" s="1" t="s">
        <v>2111</v>
      </c>
      <c r="BA40" s="834" t="e">
        <f>#REF!</f>
        <v>#REF!</v>
      </c>
    </row>
    <row r="41" spans="38:53" s="117" customFormat="1" ht="14.1" customHeight="1">
      <c r="AL41" s="118"/>
      <c r="AM41" s="1" t="e">
        <f t="shared" si="1"/>
        <v>#REF!</v>
      </c>
      <c r="AN41" s="5"/>
      <c r="AO41" s="105"/>
      <c r="AP41" s="105"/>
      <c r="AQ41" s="105"/>
      <c r="AR41" s="105"/>
      <c r="AS41" s="105"/>
      <c r="AT41" s="105"/>
      <c r="AU41" s="105"/>
      <c r="AV41" s="105"/>
      <c r="AW41" s="105"/>
      <c r="AX41" s="105"/>
      <c r="AY41" s="1"/>
      <c r="AZ41" s="1" t="s">
        <v>2112</v>
      </c>
      <c r="BA41" s="834" t="e">
        <f>#REF!</f>
        <v>#REF!</v>
      </c>
    </row>
    <row r="42" spans="38:53" s="117" customFormat="1" ht="14.1" customHeight="1">
      <c r="AL42" s="118"/>
      <c r="AM42" s="1" t="e">
        <f t="shared" si="1"/>
        <v>#REF!</v>
      </c>
      <c r="AN42" s="5"/>
      <c r="AO42" s="105"/>
      <c r="AP42" s="105"/>
      <c r="AQ42" s="105"/>
      <c r="AR42" s="105"/>
      <c r="AS42" s="105"/>
      <c r="AT42" s="105"/>
      <c r="AU42" s="105"/>
      <c r="AV42" s="105"/>
      <c r="AW42" s="105"/>
      <c r="AX42" s="105"/>
      <c r="AY42" s="1"/>
      <c r="AZ42" s="1" t="s">
        <v>2223</v>
      </c>
      <c r="BA42" s="834" t="e">
        <f>#REF!</f>
        <v>#REF!</v>
      </c>
    </row>
    <row r="43" spans="38:53" s="117" customFormat="1" ht="14.1" customHeight="1">
      <c r="AL43" s="118"/>
      <c r="AM43" s="1" t="e">
        <f t="shared" si="1"/>
        <v>#REF!</v>
      </c>
      <c r="AN43" s="5"/>
      <c r="AO43" s="105"/>
      <c r="AP43" s="105"/>
      <c r="AQ43" s="105"/>
      <c r="AR43" s="105"/>
      <c r="AS43" s="105"/>
      <c r="AT43" s="105"/>
      <c r="AU43" s="105"/>
      <c r="AV43" s="105"/>
      <c r="AW43" s="105"/>
      <c r="AX43" s="105"/>
      <c r="AY43" s="1"/>
      <c r="AZ43" s="1" t="s">
        <v>2224</v>
      </c>
      <c r="BA43" s="834" t="e">
        <f>#REF!</f>
        <v>#REF!</v>
      </c>
    </row>
    <row r="44" spans="38:53" s="117" customFormat="1" ht="14.1" customHeight="1">
      <c r="AL44" s="118"/>
      <c r="AM44" s="1" t="e">
        <f t="shared" si="1"/>
        <v>#REF!</v>
      </c>
      <c r="AN44" s="5"/>
      <c r="AO44" s="105"/>
      <c r="AP44" s="105"/>
      <c r="AQ44" s="105"/>
      <c r="AR44" s="105"/>
      <c r="AS44" s="105"/>
      <c r="AT44" s="105"/>
      <c r="AU44" s="105"/>
      <c r="AV44" s="105"/>
      <c r="AW44" s="105"/>
      <c r="AX44" s="105"/>
      <c r="AY44" s="1"/>
      <c r="AZ44" s="1" t="s">
        <v>2113</v>
      </c>
      <c r="BA44" s="834" t="e">
        <f>#REF!</f>
        <v>#REF!</v>
      </c>
    </row>
    <row r="45" spans="38:53" s="117" customFormat="1" ht="14.1" customHeight="1">
      <c r="AL45" s="118"/>
      <c r="AM45" s="1" t="e">
        <f t="shared" si="1"/>
        <v>#REF!</v>
      </c>
      <c r="AN45" s="5"/>
      <c r="AO45" s="105"/>
      <c r="AP45" s="105"/>
      <c r="AQ45" s="105"/>
      <c r="AR45" s="105"/>
      <c r="AS45" s="105"/>
      <c r="AT45" s="105"/>
      <c r="AU45" s="105"/>
      <c r="AV45" s="105"/>
      <c r="AW45" s="105"/>
      <c r="AX45" s="105"/>
      <c r="AY45" s="1"/>
      <c r="AZ45" s="1" t="s">
        <v>2114</v>
      </c>
      <c r="BA45" s="834" t="e">
        <f>#REF!</f>
        <v>#REF!</v>
      </c>
    </row>
    <row r="46" spans="38:53" s="117" customFormat="1" ht="14.1" customHeight="1">
      <c r="AL46" s="118"/>
      <c r="AM46" s="1" t="e">
        <f t="shared" si="1"/>
        <v>#REF!</v>
      </c>
      <c r="AN46" s="5"/>
      <c r="AO46" s="105"/>
      <c r="AP46" s="105"/>
      <c r="AQ46" s="105"/>
      <c r="AR46" s="105"/>
      <c r="AS46" s="105"/>
      <c r="AT46" s="105"/>
      <c r="AU46" s="105"/>
      <c r="AV46" s="105"/>
      <c r="AW46" s="105"/>
      <c r="AX46" s="105"/>
      <c r="AY46" s="1"/>
      <c r="AZ46" s="1" t="s">
        <v>2225</v>
      </c>
      <c r="BA46" s="834" t="e">
        <f>地域区分</f>
        <v>#REF!</v>
      </c>
    </row>
    <row r="47" spans="38:53" s="117" customFormat="1" ht="14.1" customHeight="1">
      <c r="AL47" s="118"/>
      <c r="AM47" s="1" t="e">
        <f t="shared" si="1"/>
        <v>#REF!</v>
      </c>
      <c r="AN47" s="5"/>
      <c r="AO47" s="105"/>
      <c r="AP47" s="105"/>
      <c r="AQ47" s="105"/>
      <c r="AR47" s="105"/>
      <c r="AS47" s="105"/>
      <c r="AT47" s="105"/>
      <c r="AU47" s="105"/>
      <c r="AV47" s="105"/>
      <c r="AW47" s="105"/>
      <c r="AX47" s="105"/>
      <c r="AY47" s="1"/>
      <c r="AZ47" s="1" t="s">
        <v>2115</v>
      </c>
      <c r="BA47" s="834">
        <f>質疑連絡シート!E23</f>
        <v>0</v>
      </c>
    </row>
    <row r="48" spans="38:53" s="117" customFormat="1" ht="14.1" customHeight="1">
      <c r="AL48" s="118"/>
      <c r="AM48" s="1" t="e">
        <f t="shared" si="1"/>
        <v>#REF!</v>
      </c>
      <c r="AN48" s="5"/>
      <c r="AO48" s="105"/>
      <c r="AP48" s="105"/>
      <c r="AQ48" s="105"/>
      <c r="AR48" s="105"/>
      <c r="AS48" s="105"/>
      <c r="AT48" s="105"/>
      <c r="AU48" s="105"/>
      <c r="AV48" s="105"/>
      <c r="AW48" s="105"/>
      <c r="AX48" s="105"/>
      <c r="AY48" s="1"/>
      <c r="AZ48" s="1" t="s">
        <v>2116</v>
      </c>
      <c r="BA48" s="834">
        <f>質疑連絡シート!E25</f>
        <v>0</v>
      </c>
    </row>
    <row r="49" spans="1:53" s="117" customFormat="1" ht="20.100000000000001" customHeight="1">
      <c r="B49" s="121" t="s">
        <v>111</v>
      </c>
      <c r="C49" s="122"/>
      <c r="D49" s="122"/>
      <c r="E49" s="122"/>
      <c r="F49" s="122"/>
      <c r="G49" s="122"/>
      <c r="H49" s="122"/>
      <c r="I49" s="122"/>
      <c r="J49" s="122"/>
      <c r="K49" s="122"/>
      <c r="L49" s="122"/>
      <c r="M49" s="122"/>
      <c r="N49" s="123"/>
      <c r="O49" s="124" t="s">
        <v>112</v>
      </c>
      <c r="P49" s="124"/>
      <c r="Q49" s="124"/>
      <c r="R49" s="124"/>
      <c r="S49" s="124"/>
      <c r="T49" s="124"/>
      <c r="U49" s="124"/>
      <c r="V49" s="124"/>
      <c r="W49" s="124"/>
      <c r="X49" s="124"/>
      <c r="Y49" s="124"/>
      <c r="Z49" s="124"/>
      <c r="AA49" s="124"/>
      <c r="AB49" s="124"/>
      <c r="AC49" s="124"/>
      <c r="AD49" s="124"/>
      <c r="AE49" s="124"/>
      <c r="AF49" s="124"/>
      <c r="AG49" s="124"/>
      <c r="AH49" s="124"/>
      <c r="AI49" s="124"/>
      <c r="AJ49" s="125"/>
      <c r="AL49" s="118"/>
      <c r="AM49" s="1" t="e">
        <f t="shared" si="1"/>
        <v>#REF!</v>
      </c>
      <c r="AN49" s="5"/>
      <c r="AO49" s="105"/>
      <c r="AP49" s="105"/>
      <c r="AQ49" s="105"/>
      <c r="AR49" s="105"/>
      <c r="AS49" s="105"/>
      <c r="AT49" s="105"/>
      <c r="AU49" s="105"/>
      <c r="AV49" s="105"/>
      <c r="AW49" s="105"/>
      <c r="AX49" s="105"/>
      <c r="AY49" s="1"/>
      <c r="AZ49" s="1" t="s">
        <v>2117</v>
      </c>
      <c r="BA49" s="834">
        <f>質疑連絡シート!T24</f>
        <v>0</v>
      </c>
    </row>
    <row r="50" spans="1:53" s="117" customFormat="1" ht="20.100000000000001" customHeight="1">
      <c r="B50" s="121"/>
      <c r="C50" s="122"/>
      <c r="D50" s="122"/>
      <c r="E50" s="122"/>
      <c r="F50" s="122"/>
      <c r="G50" s="122" t="s">
        <v>104</v>
      </c>
      <c r="H50" s="122"/>
      <c r="I50" s="122"/>
      <c r="J50" s="122" t="s">
        <v>105</v>
      </c>
      <c r="K50" s="122"/>
      <c r="L50" s="122"/>
      <c r="M50" s="122" t="s">
        <v>106</v>
      </c>
      <c r="N50" s="123"/>
      <c r="O50" s="126"/>
      <c r="P50" s="127"/>
      <c r="Q50" s="127"/>
      <c r="R50" s="127"/>
      <c r="S50" s="127"/>
      <c r="T50" s="127"/>
      <c r="U50" s="127"/>
      <c r="V50" s="127"/>
      <c r="W50" s="127"/>
      <c r="X50" s="127"/>
      <c r="Y50" s="127"/>
      <c r="Z50" s="127"/>
      <c r="AA50" s="127"/>
      <c r="AB50" s="127"/>
      <c r="AC50" s="127"/>
      <c r="AD50" s="127"/>
      <c r="AE50" s="127"/>
      <c r="AF50" s="127"/>
      <c r="AG50" s="127"/>
      <c r="AH50" s="127"/>
      <c r="AI50" s="127"/>
      <c r="AJ50" s="128"/>
      <c r="AL50" s="118"/>
      <c r="AM50" s="1" t="e">
        <f t="shared" si="1"/>
        <v>#REF!</v>
      </c>
      <c r="AN50" s="5"/>
      <c r="AO50" s="105"/>
      <c r="AP50" s="105"/>
      <c r="AQ50" s="105"/>
      <c r="AR50" s="105"/>
      <c r="AS50" s="105"/>
      <c r="AT50" s="105"/>
      <c r="AU50" s="105"/>
      <c r="AV50" s="105"/>
      <c r="AW50" s="105"/>
      <c r="AX50" s="105"/>
      <c r="AY50" s="1"/>
      <c r="AZ50" s="1" t="s">
        <v>2118</v>
      </c>
      <c r="BA50" s="834">
        <f>質疑連絡シート!F26</f>
        <v>0</v>
      </c>
    </row>
    <row r="51" spans="1:53" s="117" customFormat="1" ht="20.100000000000001" customHeight="1">
      <c r="B51" s="121"/>
      <c r="C51" s="122" t="s">
        <v>113</v>
      </c>
      <c r="D51" s="122"/>
      <c r="E51" s="122"/>
      <c r="F51" s="122"/>
      <c r="G51" s="122"/>
      <c r="H51" s="122"/>
      <c r="I51" s="122"/>
      <c r="J51" s="122"/>
      <c r="K51" s="122"/>
      <c r="L51" s="122"/>
      <c r="M51" s="122" t="s">
        <v>114</v>
      </c>
      <c r="N51" s="123"/>
      <c r="O51" s="126"/>
      <c r="P51" s="127"/>
      <c r="Q51" s="127"/>
      <c r="R51" s="127"/>
      <c r="S51" s="127"/>
      <c r="T51" s="127"/>
      <c r="U51" s="127"/>
      <c r="V51" s="127"/>
      <c r="W51" s="127"/>
      <c r="X51" s="127"/>
      <c r="Y51" s="127"/>
      <c r="Z51" s="127"/>
      <c r="AA51" s="127"/>
      <c r="AB51" s="127"/>
      <c r="AC51" s="127"/>
      <c r="AD51" s="127"/>
      <c r="AE51" s="127"/>
      <c r="AF51" s="127"/>
      <c r="AG51" s="127"/>
      <c r="AH51" s="127"/>
      <c r="AI51" s="127"/>
      <c r="AJ51" s="128"/>
      <c r="AL51" s="118"/>
      <c r="AM51" s="1" t="e">
        <f t="shared" si="1"/>
        <v>#REF!</v>
      </c>
      <c r="AN51" s="5"/>
      <c r="AO51" s="105"/>
      <c r="AP51" s="105"/>
      <c r="AQ51" s="105"/>
      <c r="AR51" s="105"/>
      <c r="AS51" s="105"/>
      <c r="AT51" s="105"/>
      <c r="AU51" s="105"/>
      <c r="AV51" s="105"/>
      <c r="AW51" s="105"/>
      <c r="AX51" s="105"/>
      <c r="AY51" s="1"/>
      <c r="AZ51" s="1" t="s">
        <v>2119</v>
      </c>
      <c r="BA51" s="834">
        <f>質疑連絡シート!C27</f>
        <v>0</v>
      </c>
    </row>
    <row r="52" spans="1:53" s="117" customFormat="1" ht="20.100000000000001" customHeight="1">
      <c r="B52" s="121" t="s">
        <v>115</v>
      </c>
      <c r="C52" s="122"/>
      <c r="D52" s="122"/>
      <c r="E52" s="122"/>
      <c r="F52" s="122"/>
      <c r="G52" s="122"/>
      <c r="H52" s="122"/>
      <c r="I52" s="122"/>
      <c r="J52" s="122"/>
      <c r="K52" s="122"/>
      <c r="L52" s="122"/>
      <c r="M52" s="122"/>
      <c r="N52" s="123"/>
      <c r="O52" s="129"/>
      <c r="P52" s="130"/>
      <c r="Q52" s="130"/>
      <c r="R52" s="130"/>
      <c r="S52" s="130"/>
      <c r="T52" s="130"/>
      <c r="U52" s="130"/>
      <c r="V52" s="130"/>
      <c r="W52" s="130"/>
      <c r="X52" s="130"/>
      <c r="Y52" s="130"/>
      <c r="Z52" s="130"/>
      <c r="AA52" s="130"/>
      <c r="AB52" s="130"/>
      <c r="AC52" s="130"/>
      <c r="AD52" s="130"/>
      <c r="AE52" s="130"/>
      <c r="AF52" s="130"/>
      <c r="AG52" s="130"/>
      <c r="AH52" s="130"/>
      <c r="AI52" s="130"/>
      <c r="AJ52" s="131"/>
      <c r="AL52" s="118"/>
      <c r="AM52" s="1" t="e">
        <f t="shared" si="1"/>
        <v>#REF!</v>
      </c>
      <c r="AN52" s="5"/>
      <c r="AO52" s="105"/>
      <c r="AP52" s="105"/>
      <c r="AQ52" s="105"/>
      <c r="AR52" s="105"/>
      <c r="AS52" s="105"/>
      <c r="AT52" s="105"/>
      <c r="AU52" s="105"/>
      <c r="AV52" s="105"/>
      <c r="AW52" s="105"/>
      <c r="AX52" s="105"/>
      <c r="AY52" s="1"/>
      <c r="AZ52" s="1" t="s">
        <v>2120</v>
      </c>
      <c r="BA52" s="834">
        <f>質疑連絡シート!T25</f>
        <v>0</v>
      </c>
    </row>
    <row r="53" spans="1:53" s="117" customFormat="1" ht="4.9000000000000004" customHeight="1">
      <c r="AL53" s="118"/>
      <c r="AM53" s="1" t="e">
        <f t="shared" si="1"/>
        <v>#REF!</v>
      </c>
      <c r="AN53" s="5"/>
      <c r="AO53" s="105"/>
      <c r="AP53" s="105"/>
      <c r="AQ53" s="105"/>
      <c r="AR53" s="105"/>
      <c r="AS53" s="105"/>
      <c r="AT53" s="105"/>
      <c r="AU53" s="105"/>
      <c r="AV53" s="105"/>
      <c r="AW53" s="105"/>
      <c r="AX53" s="105"/>
      <c r="AY53" s="1"/>
      <c r="AZ53" s="1" t="s">
        <v>2121</v>
      </c>
      <c r="BA53" s="834">
        <f>質疑連絡シート!T26</f>
        <v>0</v>
      </c>
    </row>
    <row r="54" spans="1:53" s="117" customFormat="1" ht="14.1" customHeight="1">
      <c r="O54" s="127"/>
      <c r="P54" s="127"/>
      <c r="Q54" s="127"/>
      <c r="R54" s="127"/>
      <c r="S54" s="127"/>
      <c r="T54" s="127"/>
      <c r="U54" s="127"/>
      <c r="V54" s="127"/>
      <c r="W54" s="127"/>
      <c r="X54" s="127"/>
      <c r="Y54" s="127"/>
      <c r="Z54" s="127"/>
      <c r="AA54" s="127"/>
      <c r="AB54" s="127"/>
      <c r="AC54" s="127"/>
      <c r="AD54" s="127"/>
      <c r="AE54" s="127"/>
      <c r="AF54" s="127"/>
      <c r="AG54" s="127"/>
      <c r="AH54" s="127"/>
      <c r="AI54" s="127"/>
      <c r="AJ54" s="127"/>
      <c r="AL54" s="118">
        <v>2</v>
      </c>
      <c r="AM54" s="552">
        <f>IF(C87&lt;&gt;"",1,0)</f>
        <v>1</v>
      </c>
      <c r="AN54" s="5"/>
      <c r="AO54" s="105"/>
      <c r="AP54" s="105"/>
      <c r="AQ54" s="105"/>
      <c r="AR54" s="105"/>
      <c r="AS54" s="105"/>
      <c r="AT54" s="105"/>
      <c r="AU54" s="105"/>
      <c r="AV54" s="105"/>
      <c r="AW54" s="105"/>
      <c r="AX54" s="105"/>
      <c r="AY54" s="1"/>
      <c r="AZ54" s="1" t="s">
        <v>2122</v>
      </c>
      <c r="BA54" s="834">
        <f>質疑連絡シート!T27</f>
        <v>0</v>
      </c>
    </row>
    <row r="55" spans="1:53" s="117" customFormat="1" ht="12.75">
      <c r="A55" s="117" t="s">
        <v>116</v>
      </c>
      <c r="AL55" s="118"/>
      <c r="AM55" s="1">
        <f t="shared" ref="AM55:AM86" si="2">AM54</f>
        <v>1</v>
      </c>
      <c r="AN55" s="5"/>
      <c r="AO55" s="105"/>
      <c r="AP55" s="105"/>
      <c r="AQ55" s="105"/>
      <c r="AR55" s="105"/>
      <c r="AS55" s="105"/>
      <c r="AT55" s="105"/>
      <c r="AU55" s="105"/>
      <c r="AV55" s="105"/>
      <c r="AW55" s="105"/>
      <c r="AX55" s="105"/>
      <c r="AY55" s="1"/>
      <c r="AZ55" s="1" t="s">
        <v>2123</v>
      </c>
      <c r="BA55" s="834">
        <f>質疑連絡シート!G30</f>
        <v>0</v>
      </c>
    </row>
    <row r="56" spans="1:53" s="117" customFormat="1" ht="12.75">
      <c r="AL56" s="118"/>
      <c r="AM56" s="1">
        <f t="shared" si="2"/>
        <v>1</v>
      </c>
      <c r="AN56" s="5"/>
      <c r="AO56" s="105"/>
      <c r="AP56" s="105"/>
      <c r="AQ56" s="105"/>
      <c r="AR56" s="105"/>
      <c r="AS56" s="105"/>
      <c r="AT56" s="105"/>
      <c r="AU56" s="105"/>
      <c r="AV56" s="105"/>
      <c r="AW56" s="105"/>
      <c r="AX56" s="105"/>
      <c r="AY56" s="1"/>
      <c r="AZ56" s="1" t="s">
        <v>2124</v>
      </c>
      <c r="BA56" s="834">
        <f>質疑連絡シート!E33</f>
        <v>0</v>
      </c>
    </row>
    <row r="57" spans="1:53" s="117" customFormat="1" ht="14.25">
      <c r="A57" s="1525" t="s">
        <v>117</v>
      </c>
      <c r="B57" s="1525"/>
      <c r="C57" s="1525"/>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18"/>
      <c r="AM57" s="1">
        <f t="shared" si="2"/>
        <v>1</v>
      </c>
      <c r="AN57" s="5"/>
      <c r="AO57" s="105"/>
      <c r="AP57" s="105"/>
      <c r="AQ57" s="105"/>
      <c r="AR57" s="105"/>
      <c r="AS57" s="105"/>
      <c r="AT57" s="105"/>
      <c r="AU57" s="105"/>
      <c r="AV57" s="105"/>
      <c r="AW57" s="105"/>
      <c r="AX57" s="105"/>
      <c r="AY57" s="1"/>
      <c r="AZ57" s="1" t="s">
        <v>2125</v>
      </c>
      <c r="BA57" s="834">
        <f>質疑連絡シート!E35</f>
        <v>0</v>
      </c>
    </row>
    <row r="58" spans="1:53" s="117" customFormat="1" ht="12.75">
      <c r="AL58" s="118"/>
      <c r="AM58" s="1">
        <f t="shared" si="2"/>
        <v>1</v>
      </c>
      <c r="AN58" s="5"/>
      <c r="AO58" s="105"/>
      <c r="AP58" s="105"/>
      <c r="AQ58" s="105"/>
      <c r="AR58" s="105"/>
      <c r="AS58" s="105"/>
      <c r="AT58" s="105"/>
      <c r="AU58" s="105"/>
      <c r="AV58" s="105"/>
      <c r="AW58" s="105"/>
      <c r="AX58" s="105"/>
      <c r="AY58" s="1"/>
      <c r="AZ58" s="1" t="s">
        <v>2126</v>
      </c>
      <c r="BA58" s="834">
        <f>質疑連絡シート!T34</f>
        <v>0</v>
      </c>
    </row>
    <row r="59" spans="1:53" s="117" customFormat="1" ht="12.75">
      <c r="A59" s="1504" t="s">
        <v>102</v>
      </c>
      <c r="B59" s="1504"/>
      <c r="C59" s="1504"/>
      <c r="D59" s="1504"/>
      <c r="E59" s="1504"/>
      <c r="F59" s="1504"/>
      <c r="G59" s="1504"/>
      <c r="H59" s="1504"/>
      <c r="I59" s="1504"/>
      <c r="J59" s="1504"/>
      <c r="K59" s="1504"/>
      <c r="L59" s="1504"/>
      <c r="M59" s="1504"/>
      <c r="N59" s="1504"/>
      <c r="O59" s="1504"/>
      <c r="P59" s="1504"/>
      <c r="Q59" s="1504"/>
      <c r="R59" s="1504"/>
      <c r="S59" s="1504"/>
      <c r="T59" s="1504"/>
      <c r="U59" s="1504"/>
      <c r="V59" s="1504"/>
      <c r="W59" s="1504"/>
      <c r="X59" s="1504"/>
      <c r="Y59" s="1504"/>
      <c r="Z59" s="1504"/>
      <c r="AA59" s="1504"/>
      <c r="AB59" s="1504"/>
      <c r="AC59" s="1504"/>
      <c r="AD59" s="1504"/>
      <c r="AE59" s="1504"/>
      <c r="AF59" s="1504"/>
      <c r="AG59" s="1504"/>
      <c r="AH59" s="1504"/>
      <c r="AI59" s="1504"/>
      <c r="AJ59" s="1504"/>
      <c r="AK59" s="1504"/>
      <c r="AL59" s="118"/>
      <c r="AM59" s="1">
        <f t="shared" si="2"/>
        <v>1</v>
      </c>
      <c r="AN59" s="5"/>
      <c r="AO59" s="105"/>
      <c r="AP59" s="105"/>
      <c r="AQ59" s="105"/>
      <c r="AR59" s="105"/>
      <c r="AS59" s="105"/>
      <c r="AT59" s="105"/>
      <c r="AU59" s="105"/>
      <c r="AV59" s="105"/>
      <c r="AW59" s="105"/>
      <c r="AX59" s="105"/>
      <c r="AY59" s="1"/>
      <c r="AZ59" s="1" t="s">
        <v>2127</v>
      </c>
      <c r="BA59" s="834">
        <f>質疑連絡シート!F36</f>
        <v>0</v>
      </c>
    </row>
    <row r="60" spans="1:53" s="117" customFormat="1" ht="12.75">
      <c r="A60" s="119" t="s">
        <v>103</v>
      </c>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530"/>
      <c r="AB60" s="1530"/>
      <c r="AC60" s="1530"/>
      <c r="AD60" s="1530"/>
      <c r="AE60" s="119" t="s">
        <v>104</v>
      </c>
      <c r="AF60" s="1530"/>
      <c r="AG60" s="1530"/>
      <c r="AH60" s="119" t="s">
        <v>105</v>
      </c>
      <c r="AI60" s="1530"/>
      <c r="AJ60" s="1530"/>
      <c r="AK60" s="119" t="s">
        <v>106</v>
      </c>
      <c r="AL60" s="118"/>
      <c r="AM60" s="1">
        <f t="shared" si="2"/>
        <v>1</v>
      </c>
      <c r="AN60" s="5"/>
      <c r="AO60" s="105"/>
      <c r="AP60" s="105"/>
      <c r="AQ60" s="105"/>
      <c r="AR60" s="105"/>
      <c r="AS60" s="105"/>
      <c r="AT60" s="105"/>
      <c r="AU60" s="105"/>
      <c r="AV60" s="105"/>
      <c r="AW60" s="105"/>
      <c r="AX60" s="105"/>
      <c r="AY60" s="1"/>
      <c r="AZ60" s="1" t="s">
        <v>2128</v>
      </c>
      <c r="BA60" s="834">
        <f>質疑連絡シート!C37</f>
        <v>0</v>
      </c>
    </row>
    <row r="61" spans="1:53" s="117" customFormat="1" ht="12.75">
      <c r="A61" s="119"/>
      <c r="B61" s="119"/>
      <c r="C61" s="119" t="s">
        <v>107</v>
      </c>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8"/>
      <c r="AM61" s="1">
        <f t="shared" si="2"/>
        <v>1</v>
      </c>
      <c r="AN61" s="5"/>
      <c r="AO61" s="105"/>
      <c r="AP61" s="105"/>
      <c r="AQ61" s="105"/>
      <c r="AR61" s="105"/>
      <c r="AS61" s="105"/>
      <c r="AT61" s="105"/>
      <c r="AU61" s="105"/>
      <c r="AV61" s="105"/>
      <c r="AW61" s="105"/>
      <c r="AX61" s="105"/>
      <c r="AY61" s="1"/>
      <c r="AZ61" s="1" t="s">
        <v>2129</v>
      </c>
      <c r="BA61" s="834">
        <f>質疑連絡シート!T35</f>
        <v>0</v>
      </c>
    </row>
    <row r="62" spans="1:53" s="117" customFormat="1" ht="12.7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8"/>
      <c r="AM62" s="1">
        <f t="shared" si="2"/>
        <v>1</v>
      </c>
      <c r="AN62" s="5"/>
      <c r="AO62" s="105"/>
      <c r="AP62" s="105"/>
      <c r="AQ62" s="105"/>
      <c r="AR62" s="105"/>
      <c r="AS62" s="105"/>
      <c r="AT62" s="105"/>
      <c r="AU62" s="105"/>
      <c r="AV62" s="105"/>
      <c r="AW62" s="105"/>
      <c r="AX62" s="105"/>
      <c r="AY62" s="1"/>
      <c r="AZ62" s="1" t="s">
        <v>2130</v>
      </c>
      <c r="BA62" s="834">
        <f>質疑連絡シート!T36</f>
        <v>0</v>
      </c>
    </row>
    <row r="63" spans="1:53" s="117" customFormat="1" ht="12.75">
      <c r="A63" s="119"/>
      <c r="B63" s="119"/>
      <c r="C63" s="119"/>
      <c r="D63" s="119"/>
      <c r="E63" s="119"/>
      <c r="F63" s="119"/>
      <c r="G63" s="119"/>
      <c r="H63" s="119"/>
      <c r="I63" s="119"/>
      <c r="J63" s="119"/>
      <c r="K63" s="119"/>
      <c r="L63" s="119"/>
      <c r="M63" s="119"/>
      <c r="N63" s="119"/>
      <c r="O63" s="119"/>
      <c r="P63" s="119"/>
      <c r="Q63" s="119"/>
      <c r="R63" s="119"/>
      <c r="S63" s="119"/>
      <c r="T63" s="119"/>
      <c r="U63" s="119"/>
      <c r="V63" s="119"/>
      <c r="W63" s="119" t="s">
        <v>108</v>
      </c>
      <c r="X63" s="119"/>
      <c r="Y63" s="119"/>
      <c r="Z63" s="119"/>
      <c r="AA63" s="119"/>
      <c r="AB63" s="119"/>
      <c r="AC63" s="119"/>
      <c r="AD63" s="119"/>
      <c r="AE63" s="119"/>
      <c r="AF63" s="119"/>
      <c r="AG63" s="119"/>
      <c r="AH63" s="119"/>
      <c r="AI63" s="119"/>
      <c r="AJ63" s="119"/>
      <c r="AK63" s="119"/>
      <c r="AL63" s="118"/>
      <c r="AM63" s="1">
        <f t="shared" si="2"/>
        <v>1</v>
      </c>
      <c r="AN63" s="5"/>
      <c r="AO63" s="105"/>
      <c r="AP63" s="105"/>
      <c r="AQ63" s="105"/>
      <c r="AR63" s="105"/>
      <c r="AS63" s="105"/>
      <c r="AT63" s="105"/>
      <c r="AU63" s="105"/>
      <c r="AV63" s="105"/>
      <c r="AW63" s="105"/>
      <c r="AX63" s="105"/>
      <c r="AY63" s="1"/>
      <c r="AZ63" s="1" t="s">
        <v>2131</v>
      </c>
      <c r="BA63" s="834">
        <f>質疑連絡シート!T37</f>
        <v>0</v>
      </c>
    </row>
    <row r="64" spans="1:53" s="117" customFormat="1" ht="12.75" customHeight="1">
      <c r="A64" s="119"/>
      <c r="B64" s="119"/>
      <c r="C64" s="119"/>
      <c r="D64" s="119"/>
      <c r="E64" s="119"/>
      <c r="F64" s="119"/>
      <c r="G64" s="119"/>
      <c r="H64" s="119"/>
      <c r="I64" s="119"/>
      <c r="J64" s="119"/>
      <c r="K64" s="119"/>
      <c r="L64" s="119"/>
      <c r="M64" s="119"/>
      <c r="N64" s="119"/>
      <c r="O64" s="119"/>
      <c r="P64" s="119"/>
      <c r="Q64" s="119"/>
      <c r="R64" s="119"/>
      <c r="S64" s="119"/>
      <c r="T64" s="119"/>
      <c r="U64" s="119"/>
      <c r="V64" s="119"/>
      <c r="W64" s="1398" t="e">
        <f>"  "&amp;#REF!</f>
        <v>#REF!</v>
      </c>
      <c r="X64" s="1398"/>
      <c r="Y64" s="1398"/>
      <c r="Z64" s="1398"/>
      <c r="AA64" s="1398"/>
      <c r="AB64" s="1398"/>
      <c r="AC64" s="1398"/>
      <c r="AD64" s="1398"/>
      <c r="AE64" s="1398"/>
      <c r="AF64" s="1398"/>
      <c r="AG64" s="1398"/>
      <c r="AH64" s="1398"/>
      <c r="AI64" s="1398"/>
      <c r="AJ64" s="1398"/>
      <c r="AK64" s="1398"/>
      <c r="AL64" s="118"/>
      <c r="AM64" s="1">
        <f t="shared" si="2"/>
        <v>1</v>
      </c>
      <c r="AN64" s="5"/>
      <c r="AO64" s="105"/>
      <c r="AP64" s="105"/>
      <c r="AQ64" s="105"/>
      <c r="AR64" s="105"/>
      <c r="AS64" s="105"/>
      <c r="AT64" s="105"/>
      <c r="AU64" s="105"/>
      <c r="AV64" s="105"/>
      <c r="AW64" s="105"/>
      <c r="AX64" s="105"/>
      <c r="AY64" s="1"/>
      <c r="AZ64" s="1" t="s">
        <v>2132</v>
      </c>
      <c r="BA64" s="834">
        <f>質疑連絡シート!E46</f>
        <v>0</v>
      </c>
    </row>
    <row r="65" spans="1:53" s="117" customFormat="1" ht="12.75">
      <c r="A65" s="119"/>
      <c r="B65" s="119"/>
      <c r="C65" s="119"/>
      <c r="D65" s="119"/>
      <c r="E65" s="119"/>
      <c r="F65" s="119"/>
      <c r="G65" s="119"/>
      <c r="H65" s="119"/>
      <c r="I65" s="119"/>
      <c r="J65" s="119"/>
      <c r="K65" s="119"/>
      <c r="L65" s="119"/>
      <c r="M65" s="119"/>
      <c r="N65" s="119"/>
      <c r="O65" s="119"/>
      <c r="P65" s="119"/>
      <c r="Q65" s="119"/>
      <c r="R65" s="119"/>
      <c r="S65" s="119"/>
      <c r="T65" s="119"/>
      <c r="U65" s="119"/>
      <c r="V65" s="119"/>
      <c r="W65" s="1398" t="s">
        <v>109</v>
      </c>
      <c r="X65" s="1398"/>
      <c r="Y65" s="1398"/>
      <c r="Z65" s="1398"/>
      <c r="AA65" s="1398"/>
      <c r="AB65" s="1398"/>
      <c r="AC65" s="1398"/>
      <c r="AD65" s="1398"/>
      <c r="AE65" s="1398"/>
      <c r="AF65" s="1398"/>
      <c r="AG65" s="1398"/>
      <c r="AH65" s="1398"/>
      <c r="AI65" s="1398"/>
      <c r="AJ65" s="1398"/>
      <c r="AK65" s="1398"/>
      <c r="AL65" s="118"/>
      <c r="AM65" s="1">
        <f t="shared" si="2"/>
        <v>1</v>
      </c>
      <c r="AN65" s="5"/>
      <c r="AO65" s="105"/>
      <c r="AP65" s="105"/>
      <c r="AQ65" s="105"/>
      <c r="AR65" s="105"/>
      <c r="AS65" s="105"/>
      <c r="AT65" s="105"/>
      <c r="AU65" s="105"/>
      <c r="AV65" s="105"/>
      <c r="AW65" s="105"/>
      <c r="AX65" s="105"/>
      <c r="AY65" s="1"/>
      <c r="AZ65" s="1" t="s">
        <v>2133</v>
      </c>
      <c r="BA65" s="834">
        <f>質疑連絡シート!E47</f>
        <v>0</v>
      </c>
    </row>
    <row r="66" spans="1:53" s="117" customFormat="1" ht="12.75">
      <c r="A66" s="119"/>
      <c r="B66" s="119"/>
      <c r="C66" s="119"/>
      <c r="D66" s="119"/>
      <c r="E66" s="119"/>
      <c r="F66" s="119"/>
      <c r="G66" s="119"/>
      <c r="H66" s="119"/>
      <c r="I66" s="119"/>
      <c r="J66" s="119"/>
      <c r="K66" s="119"/>
      <c r="L66" s="119"/>
      <c r="M66" s="119"/>
      <c r="N66" s="119"/>
      <c r="O66" s="119"/>
      <c r="P66" s="119"/>
      <c r="Q66" s="119"/>
      <c r="R66" s="119"/>
      <c r="S66" s="119"/>
      <c r="T66" s="119"/>
      <c r="U66" s="119"/>
      <c r="V66" s="119"/>
      <c r="W66" s="119" t="s">
        <v>109</v>
      </c>
      <c r="X66" s="119"/>
      <c r="Y66" s="119"/>
      <c r="Z66" s="119"/>
      <c r="AA66" s="119"/>
      <c r="AB66" s="119"/>
      <c r="AC66" s="119"/>
      <c r="AD66" s="119"/>
      <c r="AE66" s="119"/>
      <c r="AF66" s="119"/>
      <c r="AG66" s="119"/>
      <c r="AH66" s="119"/>
      <c r="AI66" s="119"/>
      <c r="AJ66" s="119"/>
      <c r="AK66" s="119"/>
      <c r="AL66" s="118"/>
      <c r="AM66" s="1">
        <f t="shared" si="2"/>
        <v>1</v>
      </c>
      <c r="AN66" s="5"/>
      <c r="AO66" s="105"/>
      <c r="AP66" s="105"/>
      <c r="AQ66" s="105"/>
      <c r="AR66" s="105"/>
      <c r="AS66" s="105"/>
      <c r="AT66" s="105"/>
      <c r="AU66" s="105"/>
      <c r="AV66" s="105"/>
      <c r="AW66" s="105"/>
      <c r="AX66" s="105"/>
      <c r="AY66" s="1"/>
      <c r="AZ66" s="1" t="s">
        <v>2134</v>
      </c>
      <c r="BA66" s="834">
        <f>質疑連絡シート!T46</f>
        <v>0</v>
      </c>
    </row>
    <row r="67" spans="1:53" s="117" customFormat="1" ht="12.75">
      <c r="A67" s="119"/>
      <c r="B67" s="119"/>
      <c r="C67" s="119"/>
      <c r="D67" s="119"/>
      <c r="E67" s="119"/>
      <c r="F67" s="119"/>
      <c r="G67" s="119"/>
      <c r="H67" s="119"/>
      <c r="I67" s="119"/>
      <c r="J67" s="119"/>
      <c r="K67" s="119"/>
      <c r="L67" s="119"/>
      <c r="M67" s="119"/>
      <c r="N67" s="119"/>
      <c r="O67" s="119"/>
      <c r="P67" s="119"/>
      <c r="Q67" s="119"/>
      <c r="R67" s="119"/>
      <c r="S67" s="119"/>
      <c r="T67" s="119"/>
      <c r="U67" s="119"/>
      <c r="V67" s="119"/>
      <c r="W67" s="1398" t="e">
        <f>"  "&amp;#REF!</f>
        <v>#REF!</v>
      </c>
      <c r="X67" s="1398"/>
      <c r="Y67" s="1398"/>
      <c r="Z67" s="1398"/>
      <c r="AA67" s="1398"/>
      <c r="AB67" s="1398"/>
      <c r="AC67" s="1398"/>
      <c r="AD67" s="1398"/>
      <c r="AE67" s="1398"/>
      <c r="AF67" s="1398"/>
      <c r="AG67" s="1398"/>
      <c r="AH67" s="1398"/>
      <c r="AI67" s="1398"/>
      <c r="AJ67" s="1398"/>
      <c r="AK67" s="1398"/>
      <c r="AL67" s="118"/>
      <c r="AM67" s="1">
        <f t="shared" si="2"/>
        <v>1</v>
      </c>
      <c r="AN67" s="5"/>
      <c r="AO67" s="105"/>
      <c r="AP67" s="105"/>
      <c r="AQ67" s="105"/>
      <c r="AR67" s="105"/>
      <c r="AS67" s="105"/>
      <c r="AT67" s="105"/>
      <c r="AU67" s="105"/>
      <c r="AV67" s="105"/>
      <c r="AW67" s="105"/>
      <c r="AX67" s="105"/>
      <c r="AY67" s="1"/>
      <c r="AZ67" s="1" t="s">
        <v>2135</v>
      </c>
      <c r="BA67" s="834">
        <f>質疑連絡シート!F48</f>
        <v>0</v>
      </c>
    </row>
    <row r="68" spans="1:53" s="117" customFormat="1" ht="12.75">
      <c r="A68" s="119"/>
      <c r="B68" s="119"/>
      <c r="C68" s="119"/>
      <c r="D68" s="119"/>
      <c r="E68" s="119"/>
      <c r="F68" s="119"/>
      <c r="G68" s="119"/>
      <c r="H68" s="119"/>
      <c r="I68" s="119"/>
      <c r="J68" s="119"/>
      <c r="K68" s="119"/>
      <c r="L68" s="119"/>
      <c r="M68" s="119"/>
      <c r="N68" s="119"/>
      <c r="O68" s="119"/>
      <c r="P68" s="119"/>
      <c r="Q68" s="119"/>
      <c r="R68" s="119"/>
      <c r="S68" s="119"/>
      <c r="T68" s="119"/>
      <c r="U68" s="119"/>
      <c r="V68" s="119"/>
      <c r="W68" s="1398"/>
      <c r="X68" s="1398"/>
      <c r="Y68" s="1398"/>
      <c r="Z68" s="1398"/>
      <c r="AA68" s="1398"/>
      <c r="AB68" s="1398"/>
      <c r="AC68" s="1398"/>
      <c r="AD68" s="1398"/>
      <c r="AE68" s="1398"/>
      <c r="AF68" s="1398"/>
      <c r="AG68" s="1398"/>
      <c r="AH68" s="1398"/>
      <c r="AI68" s="1398"/>
      <c r="AJ68" s="1398"/>
      <c r="AK68" s="1398"/>
      <c r="AL68" s="118"/>
      <c r="AM68" s="1">
        <f t="shared" si="2"/>
        <v>1</v>
      </c>
      <c r="AN68" s="5"/>
      <c r="AO68" s="105"/>
      <c r="AP68" s="105"/>
      <c r="AQ68" s="105"/>
      <c r="AR68" s="105"/>
      <c r="AS68" s="105"/>
      <c r="AT68" s="105"/>
      <c r="AU68" s="105"/>
      <c r="AV68" s="105"/>
      <c r="AW68" s="105"/>
      <c r="AX68" s="105"/>
      <c r="AY68" s="1"/>
      <c r="AZ68" s="1" t="s">
        <v>2136</v>
      </c>
      <c r="BA68" s="834">
        <f>質疑連絡シート!C49</f>
        <v>0</v>
      </c>
    </row>
    <row r="69" spans="1:53" s="117" customFormat="1" ht="12.75">
      <c r="AL69" s="118"/>
      <c r="AM69" s="1">
        <f t="shared" si="2"/>
        <v>1</v>
      </c>
      <c r="AN69" s="5"/>
      <c r="AO69" s="105"/>
      <c r="AP69" s="105"/>
      <c r="AQ69" s="105"/>
      <c r="AR69" s="105"/>
      <c r="AS69" s="105"/>
      <c r="AT69" s="105"/>
      <c r="AU69" s="105"/>
      <c r="AV69" s="105"/>
      <c r="AW69" s="105"/>
      <c r="AX69" s="105"/>
      <c r="AY69" s="1"/>
      <c r="AZ69" s="1" t="s">
        <v>2137</v>
      </c>
      <c r="BA69" s="834">
        <f>質疑連絡シート!T47</f>
        <v>0</v>
      </c>
    </row>
    <row r="70" spans="1:53" s="117" customFormat="1" ht="12.75" customHeight="1">
      <c r="A70" s="1517" t="s">
        <v>118</v>
      </c>
      <c r="B70" s="1517"/>
      <c r="C70" s="1517"/>
      <c r="D70" s="1517"/>
      <c r="E70" s="1517"/>
      <c r="F70" s="1517"/>
      <c r="G70" s="1517"/>
      <c r="H70" s="1517"/>
      <c r="I70" s="1517"/>
      <c r="J70" s="1517"/>
      <c r="K70" s="1517"/>
      <c r="L70" s="1517"/>
      <c r="M70" s="1517"/>
      <c r="N70" s="1517"/>
      <c r="O70" s="1517"/>
      <c r="P70" s="1517"/>
      <c r="Q70" s="1517"/>
      <c r="R70" s="1517"/>
      <c r="S70" s="1517"/>
      <c r="T70" s="1517"/>
      <c r="U70" s="1517"/>
      <c r="V70" s="1517"/>
      <c r="W70" s="1517"/>
      <c r="X70" s="1517"/>
      <c r="Y70" s="1517"/>
      <c r="Z70" s="1517"/>
      <c r="AA70" s="1517"/>
      <c r="AB70" s="1517"/>
      <c r="AC70" s="1517"/>
      <c r="AD70" s="1517"/>
      <c r="AE70" s="1517"/>
      <c r="AF70" s="1517"/>
      <c r="AG70" s="1517"/>
      <c r="AH70" s="1517"/>
      <c r="AI70" s="1517"/>
      <c r="AJ70" s="1517"/>
      <c r="AK70" s="1517"/>
      <c r="AL70" s="118"/>
      <c r="AM70" s="1">
        <f t="shared" si="2"/>
        <v>1</v>
      </c>
      <c r="AN70" s="5"/>
      <c r="AO70" s="105"/>
      <c r="AP70" s="105"/>
      <c r="AQ70" s="105"/>
      <c r="AR70" s="105"/>
      <c r="AS70" s="105"/>
      <c r="AT70" s="105"/>
      <c r="AU70" s="105"/>
      <c r="AV70" s="105"/>
      <c r="AW70" s="105"/>
      <c r="AX70" s="105"/>
      <c r="AY70" s="1"/>
      <c r="AZ70" s="1" t="s">
        <v>2138</v>
      </c>
      <c r="BA70" s="834">
        <f>質疑連絡シート!T48</f>
        <v>0</v>
      </c>
    </row>
    <row r="71" spans="1:53" s="117" customFormat="1" ht="12.75">
      <c r="A71" s="1517"/>
      <c r="B71" s="1517"/>
      <c r="C71" s="1517"/>
      <c r="D71" s="1517"/>
      <c r="E71" s="1517"/>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1517"/>
      <c r="AB71" s="1517"/>
      <c r="AC71" s="1517"/>
      <c r="AD71" s="1517"/>
      <c r="AE71" s="1517"/>
      <c r="AF71" s="1517"/>
      <c r="AG71" s="1517"/>
      <c r="AH71" s="1517"/>
      <c r="AI71" s="1517"/>
      <c r="AJ71" s="1517"/>
      <c r="AK71" s="1517"/>
      <c r="AL71" s="118"/>
      <c r="AM71" s="1">
        <f t="shared" si="2"/>
        <v>1</v>
      </c>
      <c r="AN71" s="5"/>
      <c r="AO71" s="105"/>
      <c r="AP71" s="105"/>
      <c r="AQ71" s="105"/>
      <c r="AR71" s="105"/>
      <c r="AS71" s="105"/>
      <c r="AT71" s="105"/>
      <c r="AU71" s="105"/>
      <c r="AV71" s="105"/>
      <c r="AW71" s="105"/>
      <c r="AX71" s="105"/>
      <c r="AY71" s="1"/>
      <c r="AZ71" s="1" t="s">
        <v>2139</v>
      </c>
      <c r="BA71" s="834">
        <f>質疑連絡シート!T49</f>
        <v>0</v>
      </c>
    </row>
    <row r="72" spans="1:53" s="117" customFormat="1" ht="12.75">
      <c r="A72" s="1517"/>
      <c r="B72" s="1517"/>
      <c r="C72" s="1517"/>
      <c r="D72" s="1517"/>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1517"/>
      <c r="AB72" s="1517"/>
      <c r="AC72" s="1517"/>
      <c r="AD72" s="1517"/>
      <c r="AE72" s="1517"/>
      <c r="AF72" s="1517"/>
      <c r="AG72" s="1517"/>
      <c r="AH72" s="1517"/>
      <c r="AI72" s="1517"/>
      <c r="AJ72" s="1517"/>
      <c r="AK72" s="1517"/>
      <c r="AL72" s="118"/>
      <c r="AM72" s="1">
        <f t="shared" si="2"/>
        <v>1</v>
      </c>
      <c r="AN72" s="5"/>
      <c r="AO72" s="105"/>
      <c r="AP72" s="105"/>
      <c r="AQ72" s="105"/>
      <c r="AR72" s="105"/>
      <c r="AS72" s="105"/>
      <c r="AT72" s="105"/>
      <c r="AU72" s="105"/>
      <c r="AV72" s="105"/>
      <c r="AW72" s="105"/>
      <c r="AX72" s="105"/>
      <c r="AY72" s="1"/>
      <c r="AZ72" s="1" t="s">
        <v>2140</v>
      </c>
      <c r="BA72" s="834" t="e">
        <f>CONCATENATE(質疑連絡シート!B52,質疑連絡シート!B53,質疑連絡シート!B55,質疑連絡シート!#REF!,質疑連絡シート!#REF!)</f>
        <v>#REF!</v>
      </c>
    </row>
    <row r="73" spans="1:53" s="117" customFormat="1" ht="12.75">
      <c r="AL73" s="118"/>
      <c r="AM73" s="1">
        <f t="shared" si="2"/>
        <v>1</v>
      </c>
      <c r="AN73" s="5"/>
      <c r="AO73" s="105"/>
      <c r="AP73" s="105"/>
      <c r="AQ73" s="105"/>
      <c r="AR73" s="105"/>
      <c r="AS73" s="105"/>
      <c r="AT73" s="105"/>
      <c r="AU73" s="105"/>
      <c r="AV73" s="105"/>
      <c r="AW73" s="105"/>
      <c r="AX73" s="105"/>
      <c r="AY73" s="1"/>
      <c r="AZ73" s="1" t="s">
        <v>2226</v>
      </c>
      <c r="BA73" s="834" t="e">
        <f>申請者１名称</f>
        <v>#REF!</v>
      </c>
    </row>
    <row r="74" spans="1:53" s="117" customFormat="1" ht="12.75">
      <c r="A74" s="1375" t="s">
        <v>48</v>
      </c>
      <c r="B74" s="1375"/>
      <c r="C74" s="1375"/>
      <c r="D74" s="1375"/>
      <c r="E74" s="1375"/>
      <c r="F74" s="1375"/>
      <c r="G74" s="1375"/>
      <c r="H74" s="1375"/>
      <c r="I74" s="1375"/>
      <c r="J74" s="1375"/>
      <c r="K74" s="1375"/>
      <c r="L74" s="1375"/>
      <c r="M74" s="1375"/>
      <c r="N74" s="1375"/>
      <c r="O74" s="1375"/>
      <c r="P74" s="1375"/>
      <c r="Q74" s="1375"/>
      <c r="R74" s="1375"/>
      <c r="S74" s="1375"/>
      <c r="T74" s="1375"/>
      <c r="U74" s="1375"/>
      <c r="V74" s="1375"/>
      <c r="W74" s="1375"/>
      <c r="X74" s="1375"/>
      <c r="Y74" s="1375"/>
      <c r="Z74" s="1375"/>
      <c r="AA74" s="1375"/>
      <c r="AB74" s="1375"/>
      <c r="AC74" s="1375"/>
      <c r="AD74" s="1375"/>
      <c r="AE74" s="1375"/>
      <c r="AF74" s="1375"/>
      <c r="AG74" s="1375"/>
      <c r="AH74" s="1375"/>
      <c r="AI74" s="1375"/>
      <c r="AJ74" s="1375"/>
      <c r="AK74" s="1375"/>
      <c r="AL74" s="118"/>
      <c r="AM74" s="1">
        <f t="shared" si="2"/>
        <v>1</v>
      </c>
      <c r="AN74" s="5"/>
      <c r="AO74" s="105"/>
      <c r="AP74" s="105"/>
      <c r="AQ74" s="105"/>
      <c r="AR74" s="105"/>
      <c r="AS74" s="105"/>
      <c r="AT74" s="105"/>
      <c r="AU74" s="105"/>
      <c r="AV74" s="105"/>
      <c r="AW74" s="105"/>
      <c r="AX74" s="105"/>
      <c r="AY74" s="1"/>
      <c r="AZ74" s="1" t="s">
        <v>2227</v>
      </c>
      <c r="BA74" s="834" t="e">
        <f>申請者１名称２</f>
        <v>#REF!</v>
      </c>
    </row>
    <row r="75" spans="1:53" s="117" customFormat="1" ht="12.75">
      <c r="AL75" s="118"/>
      <c r="AM75" s="1">
        <f t="shared" si="2"/>
        <v>1</v>
      </c>
      <c r="AN75" s="5"/>
      <c r="AO75" s="105"/>
      <c r="AP75" s="105"/>
      <c r="AQ75" s="105"/>
      <c r="AR75" s="105"/>
      <c r="AS75" s="105"/>
      <c r="AT75" s="105"/>
      <c r="AU75" s="105"/>
      <c r="AV75" s="105"/>
      <c r="AW75" s="105"/>
      <c r="AX75" s="105"/>
      <c r="AY75" s="1"/>
      <c r="AZ75" s="1" t="s">
        <v>2141</v>
      </c>
      <c r="BA75" s="834" t="e">
        <f>申請者1郵便番号</f>
        <v>#REF!</v>
      </c>
    </row>
    <row r="76" spans="1:53" s="117" customFormat="1" ht="12.75">
      <c r="A76" s="119" t="s">
        <v>119</v>
      </c>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8"/>
      <c r="AM76" s="1">
        <f t="shared" si="2"/>
        <v>1</v>
      </c>
      <c r="AN76" s="5"/>
      <c r="AO76" s="105"/>
      <c r="AP76" s="105"/>
      <c r="AQ76" s="105"/>
      <c r="AR76" s="105"/>
      <c r="AS76" s="105"/>
      <c r="AT76" s="105"/>
      <c r="AU76" s="105"/>
      <c r="AV76" s="105"/>
      <c r="AW76" s="105"/>
      <c r="AX76" s="105"/>
      <c r="AY76" s="1"/>
      <c r="AZ76" s="1" t="s">
        <v>2142</v>
      </c>
      <c r="BA76" s="834" t="e">
        <f>申請者1住所</f>
        <v>#REF!</v>
      </c>
    </row>
    <row r="77" spans="1:53" s="117" customFormat="1" ht="12.75">
      <c r="A77" s="119"/>
      <c r="B77" s="119" t="s">
        <v>120</v>
      </c>
      <c r="C77" s="119"/>
      <c r="D77" s="119"/>
      <c r="E77" s="119"/>
      <c r="F77" s="119"/>
      <c r="G77" s="119"/>
      <c r="H77" s="119"/>
      <c r="I77" s="119"/>
      <c r="J77" s="119"/>
      <c r="K77" s="119"/>
      <c r="L77" s="119"/>
      <c r="M77" s="119"/>
      <c r="N77" s="119"/>
      <c r="O77" s="119"/>
      <c r="P77" s="119"/>
      <c r="Q77" s="119"/>
      <c r="R77" s="119"/>
      <c r="S77" s="119" t="s">
        <v>121</v>
      </c>
      <c r="T77" s="1400"/>
      <c r="U77" s="1400"/>
      <c r="V77" s="1400"/>
      <c r="W77" s="1400"/>
      <c r="X77" s="1400"/>
      <c r="Y77" s="1400"/>
      <c r="Z77" s="1400"/>
      <c r="AA77" s="1400"/>
      <c r="AB77" s="1400"/>
      <c r="AC77" s="1400"/>
      <c r="AD77" s="1400"/>
      <c r="AE77" s="1400"/>
      <c r="AF77" s="1400"/>
      <c r="AG77" s="1400"/>
      <c r="AH77" s="119" t="s">
        <v>122</v>
      </c>
      <c r="AI77" s="119"/>
      <c r="AJ77" s="119"/>
      <c r="AK77" s="119"/>
      <c r="AL77" s="118"/>
      <c r="AM77" s="1">
        <f t="shared" si="2"/>
        <v>1</v>
      </c>
      <c r="AN77" s="5"/>
      <c r="AO77" s="105"/>
      <c r="AP77" s="105"/>
      <c r="AQ77" s="105"/>
      <c r="AR77" s="105"/>
      <c r="AS77" s="105"/>
      <c r="AT77" s="105"/>
      <c r="AU77" s="105"/>
      <c r="AV77" s="105"/>
      <c r="AW77" s="105"/>
      <c r="AX77" s="105"/>
      <c r="AY77" s="1"/>
      <c r="AZ77" s="1" t="s">
        <v>2143</v>
      </c>
      <c r="BA77" s="834" t="e">
        <f>申請者1電話</f>
        <v>#REF!</v>
      </c>
    </row>
    <row r="78" spans="1:53" s="117" customFormat="1" ht="12.75">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8"/>
      <c r="AM78" s="1">
        <f t="shared" si="2"/>
        <v>1</v>
      </c>
      <c r="AN78" s="5"/>
      <c r="AO78" s="105"/>
      <c r="AP78" s="105"/>
      <c r="AQ78" s="105"/>
      <c r="AR78" s="105"/>
      <c r="AS78" s="105"/>
      <c r="AT78" s="105"/>
      <c r="AU78" s="105"/>
      <c r="AV78" s="105"/>
      <c r="AW78" s="105"/>
      <c r="AX78" s="105"/>
      <c r="AY78" s="1"/>
      <c r="AZ78" s="1" t="s">
        <v>2144</v>
      </c>
      <c r="BA78" s="834" t="e">
        <f>申請者2名称</f>
        <v>#REF!</v>
      </c>
    </row>
    <row r="79" spans="1:53" s="117" customFormat="1" ht="12.75">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8"/>
      <c r="AM79" s="1">
        <f t="shared" si="2"/>
        <v>1</v>
      </c>
      <c r="AN79" s="5"/>
      <c r="AO79" s="105"/>
      <c r="AP79" s="105"/>
      <c r="AQ79" s="105"/>
      <c r="AR79" s="105"/>
      <c r="AS79" s="105"/>
      <c r="AT79" s="105"/>
      <c r="AU79" s="105"/>
      <c r="AV79" s="105"/>
      <c r="AW79" s="105"/>
      <c r="AX79" s="105"/>
      <c r="AY79" s="1"/>
      <c r="AZ79" s="1" t="s">
        <v>2145</v>
      </c>
      <c r="BA79" s="834" t="e">
        <f>申請者2郵便番号</f>
        <v>#REF!</v>
      </c>
    </row>
    <row r="80" spans="1:53" s="117" customFormat="1" ht="12.75">
      <c r="A80" s="119"/>
      <c r="B80" s="119" t="s">
        <v>123</v>
      </c>
      <c r="C80" s="119"/>
      <c r="D80" s="119"/>
      <c r="E80" s="119"/>
      <c r="F80" s="119"/>
      <c r="G80" s="119"/>
      <c r="H80" s="119"/>
      <c r="I80" s="119"/>
      <c r="J80" s="119"/>
      <c r="K80" s="119"/>
      <c r="L80" s="119"/>
      <c r="M80" s="119"/>
      <c r="N80" s="119"/>
      <c r="O80" s="119"/>
      <c r="P80" s="119"/>
      <c r="Q80" s="119"/>
      <c r="R80" s="119"/>
      <c r="S80" s="119"/>
      <c r="T80" s="1523"/>
      <c r="U80" s="1523"/>
      <c r="V80" s="1523"/>
      <c r="W80" s="1523"/>
      <c r="X80" s="119" t="s">
        <v>40</v>
      </c>
      <c r="Y80" s="1523"/>
      <c r="Z80" s="1523"/>
      <c r="AA80" s="119" t="s">
        <v>41</v>
      </c>
      <c r="AB80" s="1523"/>
      <c r="AC80" s="1523"/>
      <c r="AD80" s="119" t="s">
        <v>124</v>
      </c>
      <c r="AE80" s="119"/>
      <c r="AF80" s="119"/>
      <c r="AG80" s="119"/>
      <c r="AH80" s="119"/>
      <c r="AI80" s="119"/>
      <c r="AJ80" s="119"/>
      <c r="AK80" s="119"/>
      <c r="AL80" s="118"/>
      <c r="AM80" s="1">
        <f t="shared" si="2"/>
        <v>1</v>
      </c>
      <c r="AN80" s="5"/>
      <c r="AO80" s="105"/>
      <c r="AP80" s="105"/>
      <c r="AQ80" s="105"/>
      <c r="AR80" s="105"/>
      <c r="AS80" s="105"/>
      <c r="AT80" s="105"/>
      <c r="AU80" s="105"/>
      <c r="AV80" s="105"/>
      <c r="AW80" s="105"/>
      <c r="AX80" s="105"/>
      <c r="AY80" s="1"/>
      <c r="AZ80" s="1" t="s">
        <v>2146</v>
      </c>
      <c r="BA80" s="834" t="e">
        <f>申請者2住所</f>
        <v>#REF!</v>
      </c>
    </row>
    <row r="81" spans="1:53" s="117" customFormat="1" ht="12.75">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8"/>
      <c r="AM81" s="1">
        <f t="shared" si="2"/>
        <v>1</v>
      </c>
      <c r="AN81" s="5"/>
      <c r="AO81" s="105"/>
      <c r="AP81" s="105"/>
      <c r="AQ81" s="105"/>
      <c r="AR81" s="105"/>
      <c r="AS81" s="105"/>
      <c r="AT81" s="105"/>
      <c r="AU81" s="105"/>
      <c r="AV81" s="105"/>
      <c r="AW81" s="105"/>
      <c r="AX81" s="105"/>
      <c r="AY81" s="1"/>
      <c r="AZ81" s="1" t="s">
        <v>2147</v>
      </c>
      <c r="BA81" s="834" t="e">
        <f>申請者2電話</f>
        <v>#REF!</v>
      </c>
    </row>
    <row r="82" spans="1:53" s="117" customFormat="1" ht="12.75">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8"/>
      <c r="AM82" s="1">
        <f t="shared" si="2"/>
        <v>1</v>
      </c>
      <c r="AN82" s="5"/>
      <c r="AO82" s="105"/>
      <c r="AP82" s="105"/>
      <c r="AQ82" s="105"/>
      <c r="AR82" s="105"/>
      <c r="AS82" s="105"/>
      <c r="AT82" s="105"/>
      <c r="AU82" s="105"/>
      <c r="AV82" s="105"/>
      <c r="AW82" s="105"/>
      <c r="AX82" s="105"/>
      <c r="AY82" s="1"/>
      <c r="AZ82" s="1" t="s">
        <v>2148</v>
      </c>
      <c r="BA82" s="834" t="e">
        <f>申請者3名称</f>
        <v>#REF!</v>
      </c>
    </row>
    <row r="83" spans="1:53" s="117" customFormat="1" ht="12.75">
      <c r="A83" s="119"/>
      <c r="B83" s="119" t="s">
        <v>125</v>
      </c>
      <c r="C83" s="119"/>
      <c r="D83" s="119"/>
      <c r="E83" s="119"/>
      <c r="F83" s="119"/>
      <c r="G83" s="119"/>
      <c r="H83" s="119"/>
      <c r="I83" s="119"/>
      <c r="J83" s="119"/>
      <c r="K83" s="119"/>
      <c r="L83" s="119"/>
      <c r="M83" s="119"/>
      <c r="N83" s="119"/>
      <c r="O83" s="119"/>
      <c r="P83" s="119"/>
      <c r="Q83" s="119"/>
      <c r="R83" s="119"/>
      <c r="S83" s="119"/>
      <c r="T83" s="1400"/>
      <c r="U83" s="1400"/>
      <c r="V83" s="1400"/>
      <c r="W83" s="1400"/>
      <c r="X83" s="1400"/>
      <c r="Y83" s="1400"/>
      <c r="Z83" s="1400"/>
      <c r="AA83" s="1400"/>
      <c r="AB83" s="1400"/>
      <c r="AC83" s="1400"/>
      <c r="AD83" s="1400"/>
      <c r="AE83" s="1400"/>
      <c r="AF83" s="1400"/>
      <c r="AG83" s="1400"/>
      <c r="AH83" s="1400"/>
      <c r="AI83" s="1400"/>
      <c r="AJ83" s="1400"/>
      <c r="AK83" s="1400"/>
      <c r="AL83" s="118"/>
      <c r="AM83" s="1">
        <f t="shared" si="2"/>
        <v>1</v>
      </c>
      <c r="AN83" s="5"/>
      <c r="AO83" s="105"/>
      <c r="AP83" s="105"/>
      <c r="AQ83" s="105"/>
      <c r="AR83" s="105"/>
      <c r="AS83" s="105"/>
      <c r="AT83" s="105"/>
      <c r="AU83" s="105"/>
      <c r="AV83" s="105"/>
      <c r="AW83" s="105"/>
      <c r="AX83" s="105"/>
      <c r="AY83" s="1"/>
      <c r="AZ83" s="1" t="s">
        <v>2149</v>
      </c>
      <c r="BA83" s="834" t="e">
        <f>申請者3郵便番号</f>
        <v>#REF!</v>
      </c>
    </row>
    <row r="84" spans="1:53" s="117" customFormat="1" ht="12.75">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8"/>
      <c r="AM84" s="1">
        <f t="shared" si="2"/>
        <v>1</v>
      </c>
      <c r="AN84" s="5"/>
      <c r="AO84" s="105"/>
      <c r="AP84" s="105"/>
      <c r="AQ84" s="105"/>
      <c r="AR84" s="105"/>
      <c r="AS84" s="105"/>
      <c r="AT84" s="105"/>
      <c r="AU84" s="105"/>
      <c r="AV84" s="105"/>
      <c r="AW84" s="105"/>
      <c r="AX84" s="105"/>
      <c r="AY84" s="1"/>
      <c r="AZ84" s="1" t="s">
        <v>2150</v>
      </c>
      <c r="BA84" s="834" t="e">
        <f>申請者3住所</f>
        <v>#REF!</v>
      </c>
    </row>
    <row r="85" spans="1:53" s="117" customFormat="1" ht="12.75">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8"/>
      <c r="AM85" s="1">
        <f t="shared" si="2"/>
        <v>1</v>
      </c>
      <c r="AN85" s="5"/>
      <c r="AO85" s="105"/>
      <c r="AP85" s="105"/>
      <c r="AQ85" s="105"/>
      <c r="AR85" s="105"/>
      <c r="AS85" s="105"/>
      <c r="AT85" s="105"/>
      <c r="AU85" s="105"/>
      <c r="AV85" s="105"/>
      <c r="AW85" s="105"/>
      <c r="AX85" s="105"/>
      <c r="AY85" s="1"/>
      <c r="AZ85" s="1" t="s">
        <v>2151</v>
      </c>
      <c r="BA85" s="834" t="e">
        <f>申請者3電話</f>
        <v>#REF!</v>
      </c>
    </row>
    <row r="86" spans="1:53" s="117" customFormat="1" ht="12.75">
      <c r="A86" s="119"/>
      <c r="B86" s="119" t="s">
        <v>126</v>
      </c>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8"/>
      <c r="AM86" s="1">
        <f t="shared" si="2"/>
        <v>1</v>
      </c>
      <c r="AN86" s="5"/>
      <c r="AO86" s="105"/>
      <c r="AP86" s="105"/>
      <c r="AQ86" s="105"/>
      <c r="AR86" s="105"/>
      <c r="AS86" s="105"/>
      <c r="AT86" s="105"/>
      <c r="AU86" s="105"/>
      <c r="AV86" s="105"/>
      <c r="AW86" s="105"/>
      <c r="AX86" s="105"/>
      <c r="AY86" s="1"/>
      <c r="AZ86" s="1" t="s">
        <v>2152</v>
      </c>
      <c r="BA86" s="834" t="e">
        <f>申請者4名称</f>
        <v>#REF!</v>
      </c>
    </row>
    <row r="87" spans="1:53" s="117" customFormat="1" ht="12.75">
      <c r="A87" s="119"/>
      <c r="B87" s="119"/>
      <c r="C87" s="1397">
        <v>1</v>
      </c>
      <c r="D87" s="1397"/>
      <c r="E87" s="1397"/>
      <c r="F87" s="1397"/>
      <c r="G87" s="1397"/>
      <c r="H87" s="1397"/>
      <c r="I87" s="1397"/>
      <c r="J87" s="1397"/>
      <c r="K87" s="1397"/>
      <c r="L87" s="1397"/>
      <c r="M87" s="1397"/>
      <c r="N87" s="1397"/>
      <c r="O87" s="1397"/>
      <c r="P87" s="1397"/>
      <c r="Q87" s="1397"/>
      <c r="R87" s="1397"/>
      <c r="S87" s="1397"/>
      <c r="T87" s="1397"/>
      <c r="U87" s="1397"/>
      <c r="V87" s="1397"/>
      <c r="W87" s="1397"/>
      <c r="X87" s="1397"/>
      <c r="Y87" s="1397"/>
      <c r="Z87" s="1397"/>
      <c r="AA87" s="1397"/>
      <c r="AB87" s="1397"/>
      <c r="AC87" s="1397"/>
      <c r="AD87" s="1397"/>
      <c r="AE87" s="1397"/>
      <c r="AF87" s="1397"/>
      <c r="AG87" s="1397"/>
      <c r="AH87" s="1397"/>
      <c r="AI87" s="1397"/>
      <c r="AJ87" s="1397"/>
      <c r="AK87" s="1397"/>
      <c r="AL87" s="118"/>
      <c r="AM87" s="1">
        <f t="shared" ref="AM87:AM110" si="3">AM86</f>
        <v>1</v>
      </c>
      <c r="AN87" s="5"/>
      <c r="AO87" s="105"/>
      <c r="AP87" s="105"/>
      <c r="AQ87" s="105"/>
      <c r="AR87" s="105"/>
      <c r="AS87" s="105"/>
      <c r="AT87" s="105"/>
      <c r="AU87" s="105"/>
      <c r="AV87" s="105"/>
      <c r="AW87" s="105"/>
      <c r="AX87" s="105"/>
      <c r="AY87" s="1"/>
      <c r="AZ87" s="1" t="s">
        <v>2153</v>
      </c>
      <c r="BA87" s="834" t="e">
        <f>申請者4郵便番号</f>
        <v>#REF!</v>
      </c>
    </row>
    <row r="88" spans="1:53" s="117" customFormat="1" ht="12.75">
      <c r="A88" s="119"/>
      <c r="B88" s="119"/>
      <c r="C88" s="1397"/>
      <c r="D88" s="1397"/>
      <c r="E88" s="1397"/>
      <c r="F88" s="1397"/>
      <c r="G88" s="1397"/>
      <c r="H88" s="1397"/>
      <c r="I88" s="1397"/>
      <c r="J88" s="1397"/>
      <c r="K88" s="1397"/>
      <c r="L88" s="1397"/>
      <c r="M88" s="1397"/>
      <c r="N88" s="1397"/>
      <c r="O88" s="1397"/>
      <c r="P88" s="1397"/>
      <c r="Q88" s="1397"/>
      <c r="R88" s="1397"/>
      <c r="S88" s="1397"/>
      <c r="T88" s="1397"/>
      <c r="U88" s="1397"/>
      <c r="V88" s="1397"/>
      <c r="W88" s="1397"/>
      <c r="X88" s="1397"/>
      <c r="Y88" s="1397"/>
      <c r="Z88" s="1397"/>
      <c r="AA88" s="1397"/>
      <c r="AB88" s="1397"/>
      <c r="AC88" s="1397"/>
      <c r="AD88" s="1397"/>
      <c r="AE88" s="1397"/>
      <c r="AF88" s="1397"/>
      <c r="AG88" s="1397"/>
      <c r="AH88" s="1397"/>
      <c r="AI88" s="1397"/>
      <c r="AJ88" s="1397"/>
      <c r="AK88" s="1397"/>
      <c r="AL88" s="118"/>
      <c r="AM88" s="1">
        <f t="shared" si="3"/>
        <v>1</v>
      </c>
      <c r="AN88" s="5"/>
      <c r="AO88" s="105"/>
      <c r="AP88" s="105"/>
      <c r="AQ88" s="105"/>
      <c r="AR88" s="105"/>
      <c r="AS88" s="105"/>
      <c r="AT88" s="105"/>
      <c r="AU88" s="105"/>
      <c r="AV88" s="105"/>
      <c r="AW88" s="105"/>
      <c r="AX88" s="105"/>
      <c r="AY88" s="1"/>
      <c r="AZ88" s="1" t="s">
        <v>2154</v>
      </c>
      <c r="BA88" s="834" t="e">
        <f>申請者4住所</f>
        <v>#REF!</v>
      </c>
    </row>
    <row r="89" spans="1:53" s="117" customFormat="1" ht="12.75">
      <c r="A89" s="119"/>
      <c r="B89" s="119"/>
      <c r="C89" s="1397"/>
      <c r="D89" s="1397"/>
      <c r="E89" s="1397"/>
      <c r="F89" s="1397"/>
      <c r="G89" s="1397"/>
      <c r="H89" s="1397"/>
      <c r="I89" s="1397"/>
      <c r="J89" s="1397"/>
      <c r="K89" s="1397"/>
      <c r="L89" s="1397"/>
      <c r="M89" s="1397"/>
      <c r="N89" s="1397"/>
      <c r="O89" s="1397"/>
      <c r="P89" s="1397"/>
      <c r="Q89" s="1397"/>
      <c r="R89" s="1397"/>
      <c r="S89" s="1397"/>
      <c r="T89" s="1397"/>
      <c r="U89" s="1397"/>
      <c r="V89" s="1397"/>
      <c r="W89" s="1397"/>
      <c r="X89" s="1397"/>
      <c r="Y89" s="1397"/>
      <c r="Z89" s="1397"/>
      <c r="AA89" s="1397"/>
      <c r="AB89" s="1397"/>
      <c r="AC89" s="1397"/>
      <c r="AD89" s="1397"/>
      <c r="AE89" s="1397"/>
      <c r="AF89" s="1397"/>
      <c r="AG89" s="1397"/>
      <c r="AH89" s="1397"/>
      <c r="AI89" s="1397"/>
      <c r="AJ89" s="1397"/>
      <c r="AK89" s="1397"/>
      <c r="AL89" s="118"/>
      <c r="AM89" s="1">
        <f t="shared" si="3"/>
        <v>1</v>
      </c>
      <c r="AN89" s="5"/>
      <c r="AO89" s="105"/>
      <c r="AP89" s="105"/>
      <c r="AQ89" s="105"/>
      <c r="AR89" s="105"/>
      <c r="AS89" s="105"/>
      <c r="AT89" s="105"/>
      <c r="AU89" s="105"/>
      <c r="AV89" s="105"/>
      <c r="AW89" s="105"/>
      <c r="AX89" s="105"/>
      <c r="AY89" s="1"/>
      <c r="AZ89" s="1" t="s">
        <v>2155</v>
      </c>
      <c r="BA89" s="834" t="e">
        <f>申請者4電話</f>
        <v>#REF!</v>
      </c>
    </row>
    <row r="90" spans="1:53" s="117" customFormat="1" ht="12.75">
      <c r="A90" s="119"/>
      <c r="B90" s="119"/>
      <c r="C90" s="1397"/>
      <c r="D90" s="1397"/>
      <c r="E90" s="1397"/>
      <c r="F90" s="1397"/>
      <c r="G90" s="1397"/>
      <c r="H90" s="1397"/>
      <c r="I90" s="1397"/>
      <c r="J90" s="1397"/>
      <c r="K90" s="1397"/>
      <c r="L90" s="1397"/>
      <c r="M90" s="1397"/>
      <c r="N90" s="1397"/>
      <c r="O90" s="1397"/>
      <c r="P90" s="1397"/>
      <c r="Q90" s="1397"/>
      <c r="R90" s="1397"/>
      <c r="S90" s="1397"/>
      <c r="T90" s="1397"/>
      <c r="U90" s="1397"/>
      <c r="V90" s="1397"/>
      <c r="W90" s="1397"/>
      <c r="X90" s="1397"/>
      <c r="Y90" s="1397"/>
      <c r="Z90" s="1397"/>
      <c r="AA90" s="1397"/>
      <c r="AB90" s="1397"/>
      <c r="AC90" s="1397"/>
      <c r="AD90" s="1397"/>
      <c r="AE90" s="1397"/>
      <c r="AF90" s="1397"/>
      <c r="AG90" s="1397"/>
      <c r="AH90" s="1397"/>
      <c r="AI90" s="1397"/>
      <c r="AJ90" s="1397"/>
      <c r="AK90" s="1397"/>
      <c r="AL90" s="118"/>
      <c r="AM90" s="1">
        <f t="shared" si="3"/>
        <v>1</v>
      </c>
      <c r="AN90" s="5"/>
      <c r="AO90" s="105"/>
      <c r="AP90" s="105"/>
      <c r="AQ90" s="105"/>
      <c r="AR90" s="105"/>
      <c r="AS90" s="105"/>
      <c r="AT90" s="105"/>
      <c r="AU90" s="105"/>
      <c r="AV90" s="105"/>
      <c r="AW90" s="105"/>
      <c r="AX90" s="105"/>
      <c r="AY90" s="1"/>
      <c r="AZ90" s="1" t="s">
        <v>2156</v>
      </c>
      <c r="BA90" s="834" t="e">
        <f>建築主1名称</f>
        <v>#REF!</v>
      </c>
    </row>
    <row r="91" spans="1:53" s="117" customFormat="1" ht="12.75">
      <c r="A91" s="119"/>
      <c r="B91" s="119"/>
      <c r="C91" s="1397"/>
      <c r="D91" s="1397"/>
      <c r="E91" s="1397"/>
      <c r="F91" s="1397"/>
      <c r="G91" s="1397"/>
      <c r="H91" s="1397"/>
      <c r="I91" s="1397"/>
      <c r="J91" s="1397"/>
      <c r="K91" s="1397"/>
      <c r="L91" s="1397"/>
      <c r="M91" s="1397"/>
      <c r="N91" s="1397"/>
      <c r="O91" s="1397"/>
      <c r="P91" s="1397"/>
      <c r="Q91" s="1397"/>
      <c r="R91" s="1397"/>
      <c r="S91" s="1397"/>
      <c r="T91" s="1397"/>
      <c r="U91" s="1397"/>
      <c r="V91" s="1397"/>
      <c r="W91" s="1397"/>
      <c r="X91" s="1397"/>
      <c r="Y91" s="1397"/>
      <c r="Z91" s="1397"/>
      <c r="AA91" s="1397"/>
      <c r="AB91" s="1397"/>
      <c r="AC91" s="1397"/>
      <c r="AD91" s="1397"/>
      <c r="AE91" s="1397"/>
      <c r="AF91" s="1397"/>
      <c r="AG91" s="1397"/>
      <c r="AH91" s="1397"/>
      <c r="AI91" s="1397"/>
      <c r="AJ91" s="1397"/>
      <c r="AK91" s="1397"/>
      <c r="AL91" s="118"/>
      <c r="AM91" s="1">
        <f t="shared" si="3"/>
        <v>1</v>
      </c>
      <c r="AN91" s="5"/>
      <c r="AO91" s="105"/>
      <c r="AP91" s="105"/>
      <c r="AQ91" s="105"/>
      <c r="AR91" s="105"/>
      <c r="AS91" s="105"/>
      <c r="AT91" s="105"/>
      <c r="AU91" s="105"/>
      <c r="AV91" s="105"/>
      <c r="AW91" s="105"/>
      <c r="AX91" s="105"/>
      <c r="AY91" s="1"/>
      <c r="AZ91" s="1" t="s">
        <v>2157</v>
      </c>
      <c r="BA91" s="834" t="e">
        <f>建築主1郵便番号</f>
        <v>#REF!</v>
      </c>
    </row>
    <row r="92" spans="1:53" s="117" customFormat="1" ht="12.75">
      <c r="A92" s="119"/>
      <c r="B92" s="119"/>
      <c r="C92" s="1397"/>
      <c r="D92" s="1397"/>
      <c r="E92" s="1397"/>
      <c r="F92" s="1397"/>
      <c r="G92" s="1397"/>
      <c r="H92" s="1397"/>
      <c r="I92" s="1397"/>
      <c r="J92" s="1397"/>
      <c r="K92" s="1397"/>
      <c r="L92" s="1397"/>
      <c r="M92" s="1397"/>
      <c r="N92" s="1397"/>
      <c r="O92" s="1397"/>
      <c r="P92" s="1397"/>
      <c r="Q92" s="1397"/>
      <c r="R92" s="1397"/>
      <c r="S92" s="1397"/>
      <c r="T92" s="1397"/>
      <c r="U92" s="1397"/>
      <c r="V92" s="1397"/>
      <c r="W92" s="1397"/>
      <c r="X92" s="1397"/>
      <c r="Y92" s="1397"/>
      <c r="Z92" s="1397"/>
      <c r="AA92" s="1397"/>
      <c r="AB92" s="1397"/>
      <c r="AC92" s="1397"/>
      <c r="AD92" s="1397"/>
      <c r="AE92" s="1397"/>
      <c r="AF92" s="1397"/>
      <c r="AG92" s="1397"/>
      <c r="AH92" s="1397"/>
      <c r="AI92" s="1397"/>
      <c r="AJ92" s="1397"/>
      <c r="AK92" s="1397"/>
      <c r="AL92" s="118"/>
      <c r="AM92" s="1">
        <f t="shared" si="3"/>
        <v>1</v>
      </c>
      <c r="AN92" s="5"/>
      <c r="AO92" s="105"/>
      <c r="AP92" s="105"/>
      <c r="AQ92" s="105"/>
      <c r="AR92" s="105"/>
      <c r="AS92" s="105"/>
      <c r="AT92" s="105"/>
      <c r="AU92" s="105"/>
      <c r="AV92" s="105"/>
      <c r="AW92" s="105"/>
      <c r="AX92" s="105"/>
      <c r="AY92" s="1"/>
      <c r="AZ92" s="1" t="s">
        <v>2158</v>
      </c>
      <c r="BA92" s="834" t="e">
        <f>建築主1住所</f>
        <v>#REF!</v>
      </c>
    </row>
    <row r="93" spans="1:53" s="117" customFormat="1" ht="12.75">
      <c r="A93" s="119"/>
      <c r="B93" s="119"/>
      <c r="C93" s="1397"/>
      <c r="D93" s="1397"/>
      <c r="E93" s="1397"/>
      <c r="F93" s="1397"/>
      <c r="G93" s="1397"/>
      <c r="H93" s="1397"/>
      <c r="I93" s="1397"/>
      <c r="J93" s="1397"/>
      <c r="K93" s="1397"/>
      <c r="L93" s="1397"/>
      <c r="M93" s="1397"/>
      <c r="N93" s="1397"/>
      <c r="O93" s="1397"/>
      <c r="P93" s="1397"/>
      <c r="Q93" s="1397"/>
      <c r="R93" s="1397"/>
      <c r="S93" s="1397"/>
      <c r="T93" s="1397"/>
      <c r="U93" s="1397"/>
      <c r="V93" s="1397"/>
      <c r="W93" s="1397"/>
      <c r="X93" s="1397"/>
      <c r="Y93" s="1397"/>
      <c r="Z93" s="1397"/>
      <c r="AA93" s="1397"/>
      <c r="AB93" s="1397"/>
      <c r="AC93" s="1397"/>
      <c r="AD93" s="1397"/>
      <c r="AE93" s="1397"/>
      <c r="AF93" s="1397"/>
      <c r="AG93" s="1397"/>
      <c r="AH93" s="1397"/>
      <c r="AI93" s="1397"/>
      <c r="AJ93" s="1397"/>
      <c r="AK93" s="1397"/>
      <c r="AL93" s="118"/>
      <c r="AM93" s="1">
        <f t="shared" si="3"/>
        <v>1</v>
      </c>
      <c r="AN93" s="5"/>
      <c r="AO93" s="105"/>
      <c r="AP93" s="105"/>
      <c r="AQ93" s="105"/>
      <c r="AR93" s="105"/>
      <c r="AS93" s="105"/>
      <c r="AT93" s="105"/>
      <c r="AU93" s="105"/>
      <c r="AV93" s="105"/>
      <c r="AW93" s="105"/>
      <c r="AX93" s="105"/>
      <c r="AY93" s="1"/>
      <c r="AZ93" s="1" t="s">
        <v>2159</v>
      </c>
      <c r="BA93" s="834" t="e">
        <f>建築主1電話</f>
        <v>#REF!</v>
      </c>
    </row>
    <row r="94" spans="1:53" s="117" customFormat="1" ht="12.75">
      <c r="A94" s="119"/>
      <c r="B94" s="119"/>
      <c r="C94" s="1397"/>
      <c r="D94" s="1397"/>
      <c r="E94" s="1397"/>
      <c r="F94" s="1397"/>
      <c r="G94" s="1397"/>
      <c r="H94" s="1397"/>
      <c r="I94" s="1397"/>
      <c r="J94" s="1397"/>
      <c r="K94" s="1397"/>
      <c r="L94" s="1397"/>
      <c r="M94" s="1397"/>
      <c r="N94" s="1397"/>
      <c r="O94" s="1397"/>
      <c r="P94" s="1397"/>
      <c r="Q94" s="1397"/>
      <c r="R94" s="1397"/>
      <c r="S94" s="1397"/>
      <c r="T94" s="1397"/>
      <c r="U94" s="1397"/>
      <c r="V94" s="1397"/>
      <c r="W94" s="1397"/>
      <c r="X94" s="1397"/>
      <c r="Y94" s="1397"/>
      <c r="Z94" s="1397"/>
      <c r="AA94" s="1397"/>
      <c r="AB94" s="1397"/>
      <c r="AC94" s="1397"/>
      <c r="AD94" s="1397"/>
      <c r="AE94" s="1397"/>
      <c r="AF94" s="1397"/>
      <c r="AG94" s="1397"/>
      <c r="AH94" s="1397"/>
      <c r="AI94" s="1397"/>
      <c r="AJ94" s="1397"/>
      <c r="AK94" s="1397"/>
      <c r="AL94" s="118"/>
      <c r="AM94" s="1">
        <f t="shared" si="3"/>
        <v>1</v>
      </c>
      <c r="AN94" s="5"/>
      <c r="AO94" s="105"/>
      <c r="AP94" s="105"/>
      <c r="AQ94" s="105"/>
      <c r="AR94" s="105"/>
      <c r="AS94" s="105"/>
      <c r="AT94" s="105"/>
      <c r="AU94" s="105"/>
      <c r="AV94" s="105"/>
      <c r="AW94" s="105"/>
      <c r="AX94" s="105"/>
      <c r="AY94" s="1"/>
      <c r="AZ94" s="1" t="s">
        <v>2160</v>
      </c>
      <c r="BA94" s="834" t="e">
        <f>建築主2名称</f>
        <v>#REF!</v>
      </c>
    </row>
    <row r="95" spans="1:53" s="117" customFormat="1" ht="12.75">
      <c r="A95" s="119"/>
      <c r="B95" s="119"/>
      <c r="C95" s="1397"/>
      <c r="D95" s="1397"/>
      <c r="E95" s="1397"/>
      <c r="F95" s="1397"/>
      <c r="G95" s="1397"/>
      <c r="H95" s="1397"/>
      <c r="I95" s="1397"/>
      <c r="J95" s="1397"/>
      <c r="K95" s="1397"/>
      <c r="L95" s="1397"/>
      <c r="M95" s="1397"/>
      <c r="N95" s="1397"/>
      <c r="O95" s="1397"/>
      <c r="P95" s="1397"/>
      <c r="Q95" s="1397"/>
      <c r="R95" s="1397"/>
      <c r="S95" s="1397"/>
      <c r="T95" s="1397"/>
      <c r="U95" s="1397"/>
      <c r="V95" s="1397"/>
      <c r="W95" s="1397"/>
      <c r="X95" s="1397"/>
      <c r="Y95" s="1397"/>
      <c r="Z95" s="1397"/>
      <c r="AA95" s="1397"/>
      <c r="AB95" s="1397"/>
      <c r="AC95" s="1397"/>
      <c r="AD95" s="1397"/>
      <c r="AE95" s="1397"/>
      <c r="AF95" s="1397"/>
      <c r="AG95" s="1397"/>
      <c r="AH95" s="1397"/>
      <c r="AI95" s="1397"/>
      <c r="AJ95" s="1397"/>
      <c r="AK95" s="1397"/>
      <c r="AL95" s="118"/>
      <c r="AM95" s="1">
        <f t="shared" si="3"/>
        <v>1</v>
      </c>
      <c r="AN95" s="5"/>
      <c r="AO95" s="105"/>
      <c r="AP95" s="105"/>
      <c r="AQ95" s="105"/>
      <c r="AR95" s="105"/>
      <c r="AS95" s="105"/>
      <c r="AT95" s="105"/>
      <c r="AU95" s="105"/>
      <c r="AV95" s="105"/>
      <c r="AW95" s="105"/>
      <c r="AX95" s="105"/>
      <c r="AY95" s="1"/>
      <c r="AZ95" s="1" t="s">
        <v>2161</v>
      </c>
      <c r="BA95" s="834" t="e">
        <f>建築主2郵便番号</f>
        <v>#REF!</v>
      </c>
    </row>
    <row r="96" spans="1:53" s="117" customFormat="1" ht="12.75">
      <c r="A96" s="119"/>
      <c r="B96" s="119"/>
      <c r="C96" s="1397"/>
      <c r="D96" s="1397"/>
      <c r="E96" s="1397"/>
      <c r="F96" s="1397"/>
      <c r="G96" s="1397"/>
      <c r="H96" s="1397"/>
      <c r="I96" s="1397"/>
      <c r="J96" s="1397"/>
      <c r="K96" s="1397"/>
      <c r="L96" s="1397"/>
      <c r="M96" s="1397"/>
      <c r="N96" s="1397"/>
      <c r="O96" s="1397"/>
      <c r="P96" s="1397"/>
      <c r="Q96" s="1397"/>
      <c r="R96" s="1397"/>
      <c r="S96" s="1397"/>
      <c r="T96" s="1397"/>
      <c r="U96" s="1397"/>
      <c r="V96" s="1397"/>
      <c r="W96" s="1397"/>
      <c r="X96" s="1397"/>
      <c r="Y96" s="1397"/>
      <c r="Z96" s="1397"/>
      <c r="AA96" s="1397"/>
      <c r="AB96" s="1397"/>
      <c r="AC96" s="1397"/>
      <c r="AD96" s="1397"/>
      <c r="AE96" s="1397"/>
      <c r="AF96" s="1397"/>
      <c r="AG96" s="1397"/>
      <c r="AH96" s="1397"/>
      <c r="AI96" s="1397"/>
      <c r="AJ96" s="1397"/>
      <c r="AK96" s="1397"/>
      <c r="AL96" s="118"/>
      <c r="AM96" s="1">
        <f t="shared" si="3"/>
        <v>1</v>
      </c>
      <c r="AN96" s="5"/>
      <c r="AO96" s="105"/>
      <c r="AP96" s="105"/>
      <c r="AQ96" s="105"/>
      <c r="AR96" s="105"/>
      <c r="AS96" s="105"/>
      <c r="AT96" s="105"/>
      <c r="AU96" s="105"/>
      <c r="AV96" s="105"/>
      <c r="AW96" s="105"/>
      <c r="AX96" s="105"/>
      <c r="AY96" s="1"/>
      <c r="AZ96" s="1" t="s">
        <v>2162</v>
      </c>
      <c r="BA96" s="834" t="e">
        <f>建築主2住所</f>
        <v>#REF!</v>
      </c>
    </row>
    <row r="97" spans="1:53" s="117" customFormat="1" ht="12.75">
      <c r="A97" s="119"/>
      <c r="B97" s="119"/>
      <c r="C97" s="1397"/>
      <c r="D97" s="1397"/>
      <c r="E97" s="1397"/>
      <c r="F97" s="1397"/>
      <c r="G97" s="1397"/>
      <c r="H97" s="1397"/>
      <c r="I97" s="1397"/>
      <c r="J97" s="1397"/>
      <c r="K97" s="1397"/>
      <c r="L97" s="1397"/>
      <c r="M97" s="1397"/>
      <c r="N97" s="1397"/>
      <c r="O97" s="1397"/>
      <c r="P97" s="1397"/>
      <c r="Q97" s="1397"/>
      <c r="R97" s="1397"/>
      <c r="S97" s="1397"/>
      <c r="T97" s="1397"/>
      <c r="U97" s="1397"/>
      <c r="V97" s="1397"/>
      <c r="W97" s="1397"/>
      <c r="X97" s="1397"/>
      <c r="Y97" s="1397"/>
      <c r="Z97" s="1397"/>
      <c r="AA97" s="1397"/>
      <c r="AB97" s="1397"/>
      <c r="AC97" s="1397"/>
      <c r="AD97" s="1397"/>
      <c r="AE97" s="1397"/>
      <c r="AF97" s="1397"/>
      <c r="AG97" s="1397"/>
      <c r="AH97" s="1397"/>
      <c r="AI97" s="1397"/>
      <c r="AJ97" s="1397"/>
      <c r="AK97" s="1397"/>
      <c r="AL97" s="118"/>
      <c r="AM97" s="1">
        <f t="shared" si="3"/>
        <v>1</v>
      </c>
      <c r="AN97" s="5"/>
      <c r="AO97" s="105"/>
      <c r="AP97" s="105"/>
      <c r="AQ97" s="105"/>
      <c r="AR97" s="105"/>
      <c r="AS97" s="105"/>
      <c r="AT97" s="105"/>
      <c r="AU97" s="105"/>
      <c r="AV97" s="105"/>
      <c r="AW97" s="105"/>
      <c r="AX97" s="105"/>
      <c r="AY97" s="1"/>
      <c r="AZ97" s="1" t="s">
        <v>2163</v>
      </c>
      <c r="BA97" s="834" t="e">
        <f>建築主2電話</f>
        <v>#REF!</v>
      </c>
    </row>
    <row r="98" spans="1:53" s="117" customFormat="1" ht="12.75">
      <c r="AL98" s="118"/>
      <c r="AM98" s="1">
        <f t="shared" si="3"/>
        <v>1</v>
      </c>
      <c r="AN98" s="5"/>
      <c r="AO98" s="105"/>
      <c r="AP98" s="105"/>
      <c r="AQ98" s="105"/>
      <c r="AR98" s="105"/>
      <c r="AS98" s="105"/>
      <c r="AT98" s="105"/>
      <c r="AU98" s="105"/>
      <c r="AV98" s="105"/>
      <c r="AW98" s="105"/>
      <c r="AX98" s="105"/>
      <c r="AY98" s="1"/>
      <c r="AZ98" s="1" t="s">
        <v>2164</v>
      </c>
      <c r="BA98" s="834" t="e">
        <f>建築主3名称</f>
        <v>#REF!</v>
      </c>
    </row>
    <row r="99" spans="1:53" s="117" customFormat="1" ht="20.100000000000001" customHeight="1">
      <c r="B99" s="121" t="s">
        <v>111</v>
      </c>
      <c r="C99" s="122"/>
      <c r="D99" s="122"/>
      <c r="E99" s="122"/>
      <c r="F99" s="122"/>
      <c r="G99" s="122"/>
      <c r="H99" s="122"/>
      <c r="I99" s="122"/>
      <c r="J99" s="122"/>
      <c r="K99" s="122"/>
      <c r="L99" s="122"/>
      <c r="M99" s="122"/>
      <c r="N99" s="123"/>
      <c r="O99" s="124" t="s">
        <v>112</v>
      </c>
      <c r="P99" s="124"/>
      <c r="Q99" s="124"/>
      <c r="R99" s="124"/>
      <c r="S99" s="124"/>
      <c r="T99" s="124"/>
      <c r="U99" s="124"/>
      <c r="V99" s="124"/>
      <c r="W99" s="124"/>
      <c r="X99" s="124"/>
      <c r="Y99" s="124"/>
      <c r="Z99" s="124"/>
      <c r="AA99" s="124"/>
      <c r="AB99" s="124"/>
      <c r="AC99" s="124"/>
      <c r="AD99" s="124"/>
      <c r="AE99" s="124"/>
      <c r="AF99" s="124"/>
      <c r="AG99" s="124"/>
      <c r="AH99" s="124"/>
      <c r="AI99" s="124"/>
      <c r="AJ99" s="125"/>
      <c r="AL99" s="118"/>
      <c r="AM99" s="1">
        <f t="shared" si="3"/>
        <v>1</v>
      </c>
      <c r="AN99" s="5"/>
      <c r="AO99" s="105"/>
      <c r="AP99" s="105"/>
      <c r="AQ99" s="105"/>
      <c r="AR99" s="105"/>
      <c r="AS99" s="105"/>
      <c r="AT99" s="105"/>
      <c r="AU99" s="105"/>
      <c r="AV99" s="105"/>
      <c r="AW99" s="105"/>
      <c r="AX99" s="105"/>
      <c r="AY99" s="1"/>
      <c r="AZ99" s="1" t="s">
        <v>2165</v>
      </c>
      <c r="BA99" s="834" t="e">
        <f>建築主3郵便番号</f>
        <v>#REF!</v>
      </c>
    </row>
    <row r="100" spans="1:53" s="117" customFormat="1" ht="20.100000000000001" customHeight="1">
      <c r="B100" s="121"/>
      <c r="C100" s="122"/>
      <c r="D100" s="122"/>
      <c r="E100" s="122" t="s">
        <v>104</v>
      </c>
      <c r="F100" s="122"/>
      <c r="G100" s="122"/>
      <c r="H100" s="122" t="s">
        <v>105</v>
      </c>
      <c r="I100" s="122"/>
      <c r="J100" s="122"/>
      <c r="K100" s="122" t="s">
        <v>106</v>
      </c>
      <c r="L100" s="122"/>
      <c r="M100" s="122"/>
      <c r="N100" s="123"/>
      <c r="AJ100" s="133"/>
      <c r="AL100" s="118"/>
      <c r="AM100" s="1">
        <f t="shared" si="3"/>
        <v>1</v>
      </c>
      <c r="AN100" s="5"/>
      <c r="AO100" s="105"/>
      <c r="AP100" s="105"/>
      <c r="AQ100" s="105"/>
      <c r="AR100" s="105"/>
      <c r="AS100" s="105"/>
      <c r="AT100" s="105"/>
      <c r="AU100" s="105"/>
      <c r="AV100" s="105"/>
      <c r="AW100" s="105"/>
      <c r="AX100" s="105"/>
      <c r="AY100" s="1"/>
      <c r="AZ100" s="1" t="s">
        <v>2166</v>
      </c>
      <c r="BA100" s="834" t="e">
        <f>建築主3住所</f>
        <v>#REF!</v>
      </c>
    </row>
    <row r="101" spans="1:53" s="117" customFormat="1" ht="20.100000000000001" customHeight="1">
      <c r="B101" s="121" t="s">
        <v>127</v>
      </c>
      <c r="C101" s="122"/>
      <c r="D101" s="122"/>
      <c r="E101" s="122"/>
      <c r="F101" s="122"/>
      <c r="G101" s="122"/>
      <c r="H101" s="122"/>
      <c r="I101" s="122"/>
      <c r="J101" s="122"/>
      <c r="K101" s="122" t="s">
        <v>114</v>
      </c>
      <c r="L101" s="122"/>
      <c r="M101" s="122"/>
      <c r="N101" s="123"/>
      <c r="AJ101" s="133"/>
      <c r="AL101" s="118"/>
      <c r="AM101" s="1">
        <f t="shared" si="3"/>
        <v>1</v>
      </c>
      <c r="AN101" s="5"/>
      <c r="AO101" s="105"/>
      <c r="AP101" s="105"/>
      <c r="AQ101" s="105"/>
      <c r="AR101" s="105"/>
      <c r="AS101" s="105"/>
      <c r="AT101" s="105"/>
      <c r="AU101" s="105"/>
      <c r="AV101" s="105"/>
      <c r="AW101" s="105"/>
      <c r="AX101" s="105"/>
      <c r="AY101" s="1"/>
      <c r="AZ101" s="1" t="s">
        <v>2167</v>
      </c>
      <c r="BA101" s="834" t="e">
        <f>建築主3電話</f>
        <v>#REF!</v>
      </c>
    </row>
    <row r="102" spans="1:53" s="117" customFormat="1" ht="20.100000000000001" customHeight="1">
      <c r="B102" s="121" t="s">
        <v>115</v>
      </c>
      <c r="C102" s="122"/>
      <c r="D102" s="122"/>
      <c r="E102" s="122"/>
      <c r="F102" s="122"/>
      <c r="G102" s="122"/>
      <c r="H102" s="122"/>
      <c r="I102" s="122"/>
      <c r="J102" s="122"/>
      <c r="K102" s="122"/>
      <c r="L102" s="122"/>
      <c r="M102" s="122"/>
      <c r="N102" s="123"/>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5"/>
      <c r="AL102" s="118"/>
      <c r="AM102" s="1">
        <f t="shared" si="3"/>
        <v>1</v>
      </c>
      <c r="AN102" s="5"/>
      <c r="AO102" s="105"/>
      <c r="AP102" s="105"/>
      <c r="AQ102" s="105"/>
      <c r="AR102" s="105"/>
      <c r="AS102" s="105"/>
      <c r="AT102" s="105"/>
      <c r="AU102" s="105"/>
      <c r="AV102" s="105"/>
      <c r="AW102" s="105"/>
      <c r="AX102" s="105"/>
      <c r="AY102" s="1"/>
      <c r="AZ102" s="1" t="s">
        <v>2168</v>
      </c>
      <c r="BA102" s="834" t="e">
        <f>建築主4名称</f>
        <v>#REF!</v>
      </c>
    </row>
    <row r="103" spans="1:53" s="117" customFormat="1" ht="12.75">
      <c r="AL103" s="118"/>
      <c r="AM103" s="1">
        <f t="shared" si="3"/>
        <v>1</v>
      </c>
      <c r="AN103" s="5"/>
      <c r="AO103" s="105"/>
      <c r="AP103" s="105"/>
      <c r="AQ103" s="105"/>
      <c r="AR103" s="105"/>
      <c r="AS103" s="105"/>
      <c r="AT103" s="105"/>
      <c r="AU103" s="105"/>
      <c r="AV103" s="105"/>
      <c r="AW103" s="105"/>
      <c r="AX103" s="105"/>
      <c r="AY103" s="1"/>
      <c r="AZ103" s="1" t="s">
        <v>2169</v>
      </c>
      <c r="BA103" s="834" t="e">
        <f>建築主4郵便番号</f>
        <v>#REF!</v>
      </c>
    </row>
    <row r="104" spans="1:53" s="117" customFormat="1" ht="12.6" customHeight="1">
      <c r="A104" s="119"/>
      <c r="B104" s="120" t="s">
        <v>128</v>
      </c>
      <c r="C104" s="136"/>
      <c r="D104" s="136"/>
      <c r="E104" s="136"/>
      <c r="F104" s="136" t="s">
        <v>129</v>
      </c>
      <c r="G104" s="136" t="s">
        <v>130</v>
      </c>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18"/>
      <c r="AM104" s="1">
        <f t="shared" si="3"/>
        <v>1</v>
      </c>
      <c r="AN104" s="5"/>
      <c r="AO104" s="105"/>
      <c r="AP104" s="105"/>
      <c r="AQ104" s="105"/>
      <c r="AR104" s="105"/>
      <c r="AS104" s="105"/>
      <c r="AT104" s="105"/>
      <c r="AU104" s="105"/>
      <c r="AV104" s="105"/>
      <c r="AW104" s="105"/>
      <c r="AX104" s="105"/>
      <c r="AY104" s="1"/>
      <c r="AZ104" s="1" t="s">
        <v>2170</v>
      </c>
      <c r="BA104" s="834" t="e">
        <f>建築主4住所</f>
        <v>#REF!</v>
      </c>
    </row>
    <row r="105" spans="1:53" s="117" customFormat="1" ht="12.6" customHeight="1">
      <c r="A105" s="119"/>
      <c r="B105" s="120"/>
      <c r="C105" s="136"/>
      <c r="D105" s="136"/>
      <c r="E105" s="136"/>
      <c r="F105" s="136" t="s">
        <v>131</v>
      </c>
      <c r="G105" s="136" t="s">
        <v>132</v>
      </c>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18"/>
      <c r="AM105" s="1">
        <f t="shared" si="3"/>
        <v>1</v>
      </c>
      <c r="AN105" s="5"/>
      <c r="AO105" s="105"/>
      <c r="AP105" s="105"/>
      <c r="AQ105" s="105"/>
      <c r="AR105" s="105"/>
      <c r="AS105" s="105"/>
      <c r="AT105" s="105"/>
      <c r="AU105" s="105"/>
      <c r="AV105" s="105"/>
      <c r="AW105" s="105"/>
      <c r="AX105" s="105"/>
      <c r="AY105" s="1"/>
      <c r="AZ105" s="1" t="s">
        <v>2171</v>
      </c>
      <c r="BA105" s="834" t="e">
        <f>建築主4電話</f>
        <v>#REF!</v>
      </c>
    </row>
    <row r="106" spans="1:53" s="117" customFormat="1" ht="12.6" customHeight="1">
      <c r="A106" s="119"/>
      <c r="B106" s="120"/>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18"/>
      <c r="AM106" s="1">
        <f t="shared" si="3"/>
        <v>1</v>
      </c>
      <c r="AN106" s="5"/>
      <c r="AO106" s="105"/>
      <c r="AP106" s="105"/>
      <c r="AQ106" s="105"/>
      <c r="AR106" s="105"/>
      <c r="AS106" s="105"/>
      <c r="AT106" s="105"/>
      <c r="AU106" s="105"/>
      <c r="AV106" s="105"/>
      <c r="AW106" s="105"/>
      <c r="AX106" s="105"/>
      <c r="AY106" s="1"/>
      <c r="AZ106" s="842" t="s">
        <v>2172</v>
      </c>
      <c r="BA106" s="834"/>
    </row>
    <row r="107" spans="1:53" s="117" customFormat="1" ht="12.6" customHeight="1">
      <c r="A107" s="119"/>
      <c r="B107" s="120"/>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18"/>
      <c r="AM107" s="1">
        <f t="shared" si="3"/>
        <v>1</v>
      </c>
      <c r="AN107" s="5"/>
      <c r="AO107" s="105"/>
      <c r="AP107" s="105"/>
      <c r="AQ107" s="105"/>
      <c r="AR107" s="105"/>
      <c r="AS107" s="105"/>
      <c r="AT107" s="105"/>
      <c r="AU107" s="105"/>
      <c r="AV107" s="105"/>
      <c r="AW107" s="105"/>
      <c r="AX107" s="105"/>
      <c r="AY107" s="1"/>
      <c r="AZ107" s="842" t="s">
        <v>2173</v>
      </c>
      <c r="BA107" s="834"/>
    </row>
    <row r="108" spans="1:53" s="117" customFormat="1" ht="12.6" customHeight="1">
      <c r="A108" s="119"/>
      <c r="B108" s="120" t="s">
        <v>133</v>
      </c>
      <c r="C108" s="136"/>
      <c r="D108" s="136"/>
      <c r="E108" s="136">
        <v>1</v>
      </c>
      <c r="F108" s="136" t="s">
        <v>134</v>
      </c>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18"/>
      <c r="AM108" s="1">
        <f t="shared" si="3"/>
        <v>1</v>
      </c>
      <c r="AN108" s="5"/>
      <c r="AO108" s="105"/>
      <c r="AP108" s="105"/>
      <c r="AQ108" s="105"/>
      <c r="AR108" s="105"/>
      <c r="AS108" s="105"/>
      <c r="AT108" s="105"/>
      <c r="AU108" s="105"/>
      <c r="AV108" s="105"/>
      <c r="AW108" s="105"/>
      <c r="AX108" s="105"/>
      <c r="AY108" s="1"/>
      <c r="AZ108" s="842" t="s">
        <v>2174</v>
      </c>
      <c r="BA108" s="834"/>
    </row>
    <row r="109" spans="1:53" s="117" customFormat="1" ht="12.6" customHeight="1">
      <c r="A109" s="119"/>
      <c r="B109" s="120"/>
      <c r="C109" s="136"/>
      <c r="D109" s="136"/>
      <c r="E109" s="136">
        <v>2</v>
      </c>
      <c r="F109" s="1518" t="s">
        <v>135</v>
      </c>
      <c r="G109" s="1518"/>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18"/>
      <c r="AM109" s="1">
        <f t="shared" si="3"/>
        <v>1</v>
      </c>
      <c r="AN109" s="5"/>
      <c r="AO109" s="105"/>
      <c r="AP109" s="105"/>
      <c r="AQ109" s="105"/>
      <c r="AR109" s="105"/>
      <c r="AS109" s="105"/>
      <c r="AT109" s="105"/>
      <c r="AU109" s="105"/>
      <c r="AV109" s="105"/>
      <c r="AW109" s="105"/>
      <c r="AX109" s="105"/>
      <c r="AY109" s="1"/>
      <c r="AZ109" s="1" t="s">
        <v>2175</v>
      </c>
      <c r="BA109" s="834" t="e">
        <f>代理者氏名</f>
        <v>#REF!</v>
      </c>
    </row>
    <row r="110" spans="1:53" s="117" customFormat="1" ht="12.6" customHeight="1">
      <c r="A110" s="119"/>
      <c r="B110" s="120"/>
      <c r="C110" s="136"/>
      <c r="D110" s="136"/>
      <c r="E110" s="136"/>
      <c r="F110" s="1518"/>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18"/>
      <c r="AM110" s="1">
        <f t="shared" si="3"/>
        <v>1</v>
      </c>
      <c r="AN110" s="5"/>
      <c r="AO110" s="105"/>
      <c r="AP110" s="105"/>
      <c r="AQ110" s="105"/>
      <c r="AR110" s="105"/>
      <c r="AS110" s="105"/>
      <c r="AT110" s="105"/>
      <c r="AU110" s="105"/>
      <c r="AV110" s="105"/>
      <c r="AW110" s="105"/>
      <c r="AX110" s="105"/>
      <c r="AY110" s="1"/>
      <c r="AZ110" s="842" t="s">
        <v>2176</v>
      </c>
      <c r="BA110" s="834"/>
    </row>
    <row r="111" spans="1:53" s="117" customFormat="1" ht="20.100000000000001" customHeight="1">
      <c r="A111" s="119"/>
      <c r="B111" s="119"/>
      <c r="C111" s="137"/>
      <c r="D111" s="137"/>
      <c r="E111" s="137"/>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18">
        <v>3</v>
      </c>
      <c r="AM111" s="552">
        <v>1</v>
      </c>
      <c r="AN111" s="5"/>
      <c r="AO111" s="105"/>
      <c r="AP111" s="105"/>
      <c r="AQ111" s="105"/>
      <c r="AR111" s="105"/>
      <c r="AS111" s="105"/>
      <c r="AT111" s="105"/>
      <c r="AU111" s="105"/>
      <c r="AV111" s="105"/>
      <c r="AW111" s="105"/>
      <c r="AX111" s="105"/>
      <c r="AY111" s="1"/>
      <c r="AZ111" s="842" t="s">
        <v>2177</v>
      </c>
      <c r="BA111" s="834"/>
    </row>
    <row r="112" spans="1:53" s="117" customFormat="1" ht="14.1" customHeight="1">
      <c r="A112" s="1504" t="s">
        <v>136</v>
      </c>
      <c r="B112" s="1504"/>
      <c r="C112" s="1504"/>
      <c r="D112" s="1504"/>
      <c r="E112" s="1504"/>
      <c r="F112" s="1504"/>
      <c r="G112" s="1504"/>
      <c r="H112" s="1504"/>
      <c r="I112" s="1504"/>
      <c r="J112" s="1504"/>
      <c r="K112" s="1504"/>
      <c r="L112" s="1504"/>
      <c r="M112" s="1504"/>
      <c r="N112" s="1504"/>
      <c r="O112" s="1504"/>
      <c r="P112" s="1504"/>
      <c r="Q112" s="1504"/>
      <c r="R112" s="1504"/>
      <c r="S112" s="1504"/>
      <c r="T112" s="1504"/>
      <c r="U112" s="1504"/>
      <c r="V112" s="1504"/>
      <c r="W112" s="1504"/>
      <c r="X112" s="1504"/>
      <c r="Y112" s="1504"/>
      <c r="Z112" s="1504"/>
      <c r="AA112" s="1504"/>
      <c r="AB112" s="1504"/>
      <c r="AC112" s="1504"/>
      <c r="AD112" s="1504"/>
      <c r="AE112" s="1504"/>
      <c r="AF112" s="1504"/>
      <c r="AG112" s="1504"/>
      <c r="AH112" s="1504"/>
      <c r="AI112" s="1504"/>
      <c r="AJ112" s="1504"/>
      <c r="AK112" s="1504"/>
      <c r="AL112" s="118"/>
      <c r="AM112" s="1">
        <f t="shared" ref="AM112:AM146" si="4">AM111</f>
        <v>1</v>
      </c>
      <c r="AN112" s="5"/>
      <c r="AO112" s="105"/>
      <c r="AP112" s="105"/>
      <c r="AQ112" s="105"/>
      <c r="AR112" s="105"/>
      <c r="AS112" s="105"/>
      <c r="AT112" s="105"/>
      <c r="AU112" s="105"/>
      <c r="AV112" s="105"/>
      <c r="AW112" s="105"/>
      <c r="AX112" s="105"/>
      <c r="AY112" s="1"/>
      <c r="AZ112" s="842" t="s">
        <v>2178</v>
      </c>
      <c r="BA112" s="834"/>
    </row>
    <row r="113" spans="1:53" s="117" customFormat="1" ht="20.100000000000001" customHeight="1">
      <c r="A113" s="119" t="s">
        <v>137</v>
      </c>
      <c r="B113" s="119"/>
      <c r="C113" s="119"/>
      <c r="D113" s="119"/>
      <c r="E113" s="119"/>
      <c r="F113" s="119"/>
      <c r="G113" s="119"/>
      <c r="H113" s="119"/>
      <c r="I113" s="119"/>
      <c r="J113" s="119"/>
      <c r="K113" s="119"/>
      <c r="L113" s="119"/>
      <c r="M113" s="119"/>
      <c r="N113" s="119"/>
      <c r="O113" s="119"/>
      <c r="AL113" s="118"/>
      <c r="AM113" s="1">
        <f t="shared" si="4"/>
        <v>1</v>
      </c>
      <c r="AN113" s="5"/>
      <c r="AO113" s="105"/>
      <c r="AP113" s="105"/>
      <c r="AQ113" s="105"/>
      <c r="AR113" s="105"/>
      <c r="AS113" s="105"/>
      <c r="AT113" s="105"/>
      <c r="AU113" s="105"/>
      <c r="AV113" s="105"/>
      <c r="AW113" s="105"/>
      <c r="AX113" s="105"/>
      <c r="AY113" s="1"/>
      <c r="AZ113" s="1" t="s">
        <v>2179</v>
      </c>
      <c r="BA113" s="834" t="e">
        <f>代理者事務所名称</f>
        <v>#REF!</v>
      </c>
    </row>
    <row r="114" spans="1:53" s="117" customFormat="1" ht="20.100000000000001" customHeight="1">
      <c r="A114" s="119" t="s">
        <v>138</v>
      </c>
      <c r="B114" s="119"/>
      <c r="C114" s="119"/>
      <c r="D114" s="119"/>
      <c r="E114" s="119"/>
      <c r="F114" s="119"/>
      <c r="G114" s="119"/>
      <c r="H114" s="119"/>
      <c r="I114" s="119"/>
      <c r="J114" s="119"/>
      <c r="K114" s="119"/>
      <c r="L114" s="119"/>
      <c r="M114" s="119"/>
      <c r="N114" s="119"/>
      <c r="O114" s="119"/>
      <c r="AL114" s="118"/>
      <c r="AM114" s="1">
        <f t="shared" si="4"/>
        <v>1</v>
      </c>
      <c r="AN114" s="5"/>
      <c r="AO114" s="105"/>
      <c r="AP114" s="105"/>
      <c r="AQ114" s="105"/>
      <c r="AR114" s="105"/>
      <c r="AS114" s="105"/>
      <c r="AT114" s="105"/>
      <c r="AU114" s="105"/>
      <c r="AV114" s="105"/>
      <c r="AW114" s="105"/>
      <c r="AX114" s="105"/>
      <c r="AY114" s="1"/>
      <c r="AZ114" s="1" t="s">
        <v>2180</v>
      </c>
      <c r="BA114" s="834" t="e">
        <f>代理者事務所郵便番号</f>
        <v>#REF!</v>
      </c>
    </row>
    <row r="115" spans="1:53" s="117" customFormat="1" ht="20.100000000000001" customHeight="1">
      <c r="A115" s="1402" t="s">
        <v>139</v>
      </c>
      <c r="B115" s="1402"/>
      <c r="C115" s="1402"/>
      <c r="D115" s="1402"/>
      <c r="E115" s="1402"/>
      <c r="F115" s="1402"/>
      <c r="G115" s="1402"/>
      <c r="H115" s="1402"/>
      <c r="I115" s="1402"/>
      <c r="J115" s="1402"/>
      <c r="K115" s="1402"/>
      <c r="L115" s="1402"/>
      <c r="M115" s="1402"/>
      <c r="N115" s="1402"/>
      <c r="O115" s="1402"/>
      <c r="P115" s="1489" t="e">
        <f>"　"&amp;#REF!&amp;" "&amp;#REF!</f>
        <v>#REF!</v>
      </c>
      <c r="Q115" s="1489"/>
      <c r="R115" s="1489"/>
      <c r="S115" s="1489"/>
      <c r="T115" s="1489"/>
      <c r="U115" s="1489"/>
      <c r="V115" s="1489"/>
      <c r="W115" s="1489"/>
      <c r="X115" s="1489"/>
      <c r="Y115" s="1489"/>
      <c r="Z115" s="1489"/>
      <c r="AA115" s="1489"/>
      <c r="AB115" s="1489"/>
      <c r="AC115" s="1489"/>
      <c r="AD115" s="1489"/>
      <c r="AE115" s="1489"/>
      <c r="AF115" s="1489"/>
      <c r="AG115" s="1489"/>
      <c r="AH115" s="1489"/>
      <c r="AI115" s="1489"/>
      <c r="AJ115" s="1489"/>
      <c r="AK115" s="1489"/>
      <c r="AL115" s="118"/>
      <c r="AM115" s="1">
        <f t="shared" si="4"/>
        <v>1</v>
      </c>
      <c r="AN115" s="5"/>
      <c r="AO115" s="105"/>
      <c r="AP115" s="105"/>
      <c r="AQ115" s="105"/>
      <c r="AR115" s="105"/>
      <c r="AS115" s="105"/>
      <c r="AT115" s="105"/>
      <c r="AU115" s="105"/>
      <c r="AV115" s="105"/>
      <c r="AW115" s="105"/>
      <c r="AX115" s="105"/>
      <c r="AY115" s="1"/>
      <c r="AZ115" s="1" t="s">
        <v>2181</v>
      </c>
      <c r="BA115" s="834" t="e">
        <f>代理者事務所住所</f>
        <v>#REF!</v>
      </c>
    </row>
    <row r="116" spans="1:53" s="117" customFormat="1" ht="20.100000000000001" customHeight="1">
      <c r="A116" s="1402" t="s">
        <v>140</v>
      </c>
      <c r="B116" s="1402"/>
      <c r="C116" s="1402"/>
      <c r="D116" s="1402"/>
      <c r="E116" s="1402"/>
      <c r="F116" s="1402"/>
      <c r="G116" s="1402"/>
      <c r="H116" s="1402"/>
      <c r="I116" s="1402"/>
      <c r="J116" s="1402"/>
      <c r="K116" s="1402"/>
      <c r="L116" s="1402"/>
      <c r="M116" s="1402"/>
      <c r="N116" s="1402"/>
      <c r="O116" s="1402"/>
      <c r="P116" s="1398" t="e">
        <f>申請者１名称&amp;"　"&amp;申請者１名称２</f>
        <v>#REF!</v>
      </c>
      <c r="Q116" s="1398"/>
      <c r="R116" s="1398"/>
      <c r="S116" s="1398"/>
      <c r="T116" s="1398"/>
      <c r="U116" s="1398"/>
      <c r="V116" s="1398"/>
      <c r="W116" s="1398"/>
      <c r="X116" s="1398"/>
      <c r="Y116" s="1398"/>
      <c r="Z116" s="1398"/>
      <c r="AA116" s="1398"/>
      <c r="AB116" s="1398"/>
      <c r="AC116" s="1398"/>
      <c r="AD116" s="1398"/>
      <c r="AE116" s="1398"/>
      <c r="AF116" s="1398"/>
      <c r="AG116" s="1398"/>
      <c r="AH116" s="1398"/>
      <c r="AI116" s="1398"/>
      <c r="AJ116" s="1398"/>
      <c r="AK116" s="1398"/>
      <c r="AL116" s="118"/>
      <c r="AM116" s="1">
        <f t="shared" si="4"/>
        <v>1</v>
      </c>
      <c r="AN116" s="5"/>
      <c r="AO116" s="105"/>
      <c r="AP116" s="105"/>
      <c r="AQ116" s="105"/>
      <c r="AR116" s="105"/>
      <c r="AS116" s="105"/>
      <c r="AT116" s="105"/>
      <c r="AU116" s="105"/>
      <c r="AV116" s="105"/>
      <c r="AW116" s="105"/>
      <c r="AX116" s="105"/>
      <c r="AY116" s="1"/>
      <c r="AZ116" s="1" t="s">
        <v>2182</v>
      </c>
      <c r="BA116" s="834" t="e">
        <f>代理者事務所電話</f>
        <v>#REF!</v>
      </c>
    </row>
    <row r="117" spans="1:53" s="117" customFormat="1" ht="20.100000000000001" customHeight="1">
      <c r="A117" s="1402" t="s">
        <v>141</v>
      </c>
      <c r="B117" s="1402"/>
      <c r="C117" s="1402"/>
      <c r="D117" s="1402"/>
      <c r="E117" s="1402"/>
      <c r="F117" s="1402"/>
      <c r="G117" s="1402"/>
      <c r="H117" s="1402"/>
      <c r="I117" s="1402"/>
      <c r="J117" s="1402"/>
      <c r="K117" s="1402"/>
      <c r="L117" s="1402"/>
      <c r="M117" s="1402"/>
      <c r="N117" s="1402"/>
      <c r="O117" s="1402"/>
      <c r="P117" s="1398" t="e">
        <f>申請者1郵便番号</f>
        <v>#REF!</v>
      </c>
      <c r="Q117" s="1398"/>
      <c r="R117" s="1398"/>
      <c r="S117" s="1398"/>
      <c r="T117" s="1398"/>
      <c r="U117" s="1398"/>
      <c r="V117" s="1398"/>
      <c r="W117" s="1398"/>
      <c r="X117" s="832"/>
      <c r="Y117" s="832"/>
      <c r="Z117" s="832"/>
      <c r="AA117" s="832"/>
      <c r="AB117" s="832"/>
      <c r="AC117" s="832"/>
      <c r="AD117" s="832"/>
      <c r="AE117" s="832"/>
      <c r="AF117" s="832"/>
      <c r="AG117" s="832"/>
      <c r="AH117" s="832"/>
      <c r="AI117" s="832"/>
      <c r="AJ117" s="832"/>
      <c r="AK117" s="832"/>
      <c r="AL117" s="118"/>
      <c r="AM117" s="1">
        <f t="shared" si="4"/>
        <v>1</v>
      </c>
      <c r="AN117" s="5"/>
      <c r="AO117" s="105"/>
      <c r="AP117" s="105"/>
      <c r="AQ117" s="105"/>
      <c r="AR117" s="105"/>
      <c r="AS117" s="105"/>
      <c r="AT117" s="105"/>
      <c r="AU117" s="105"/>
      <c r="AV117" s="105"/>
      <c r="AW117" s="105"/>
      <c r="AX117" s="105"/>
      <c r="AY117" s="1"/>
      <c r="AZ117" s="842" t="s">
        <v>2183</v>
      </c>
      <c r="BA117" s="834"/>
    </row>
    <row r="118" spans="1:53" s="117" customFormat="1" ht="20.100000000000001" customHeight="1">
      <c r="A118" s="1402" t="s">
        <v>142</v>
      </c>
      <c r="B118" s="1402"/>
      <c r="C118" s="1402"/>
      <c r="D118" s="1402"/>
      <c r="E118" s="1402"/>
      <c r="F118" s="1402"/>
      <c r="G118" s="1402"/>
      <c r="H118" s="1402"/>
      <c r="I118" s="1402"/>
      <c r="J118" s="1402"/>
      <c r="K118" s="1402"/>
      <c r="L118" s="1402"/>
      <c r="M118" s="1402"/>
      <c r="N118" s="1402"/>
      <c r="O118" s="1402"/>
      <c r="P118" s="1398" t="e">
        <f t="array" ref="P118">申請者1住所</f>
        <v>#REF!</v>
      </c>
      <c r="Q118" s="1398"/>
      <c r="R118" s="1398"/>
      <c r="S118" s="1398"/>
      <c r="T118" s="1398"/>
      <c r="U118" s="1398"/>
      <c r="V118" s="1398"/>
      <c r="W118" s="1398"/>
      <c r="X118" s="1398"/>
      <c r="Y118" s="1398"/>
      <c r="Z118" s="1398"/>
      <c r="AA118" s="1398"/>
      <c r="AB118" s="1398"/>
      <c r="AC118" s="1398"/>
      <c r="AD118" s="1398"/>
      <c r="AE118" s="1398"/>
      <c r="AF118" s="1398"/>
      <c r="AG118" s="1398"/>
      <c r="AH118" s="1398"/>
      <c r="AI118" s="1398"/>
      <c r="AJ118" s="1398"/>
      <c r="AK118" s="1398"/>
      <c r="AL118" s="118"/>
      <c r="AM118" s="1">
        <f t="shared" si="4"/>
        <v>1</v>
      </c>
      <c r="AN118" s="5"/>
      <c r="AO118" s="105"/>
      <c r="AP118" s="105"/>
      <c r="AQ118" s="105"/>
      <c r="AR118" s="105"/>
      <c r="AS118" s="105"/>
      <c r="AT118" s="105"/>
      <c r="AU118" s="105"/>
      <c r="AV118" s="105"/>
      <c r="AW118" s="105"/>
      <c r="AX118" s="105"/>
      <c r="AY118" s="1"/>
      <c r="AZ118" s="842" t="s">
        <v>2184</v>
      </c>
      <c r="BA118" s="834"/>
    </row>
    <row r="119" spans="1:53" s="117" customFormat="1" ht="20.100000000000001" customHeight="1">
      <c r="A119" s="1404" t="s">
        <v>143</v>
      </c>
      <c r="B119" s="1404"/>
      <c r="C119" s="1404"/>
      <c r="D119" s="1404"/>
      <c r="E119" s="1404"/>
      <c r="F119" s="1404"/>
      <c r="G119" s="1404"/>
      <c r="H119" s="1404"/>
      <c r="I119" s="1404"/>
      <c r="J119" s="1404"/>
      <c r="K119" s="1404"/>
      <c r="L119" s="1404"/>
      <c r="M119" s="1404"/>
      <c r="N119" s="1404"/>
      <c r="O119" s="1404"/>
      <c r="P119" s="1399" t="e">
        <f>申請者1電話</f>
        <v>#REF!</v>
      </c>
      <c r="Q119" s="1399"/>
      <c r="R119" s="1399"/>
      <c r="S119" s="1399"/>
      <c r="T119" s="1399"/>
      <c r="U119" s="1399"/>
      <c r="V119" s="1399"/>
      <c r="W119" s="1399"/>
      <c r="X119" s="1399"/>
      <c r="Y119" s="1399"/>
      <c r="Z119" s="1399"/>
      <c r="AA119" s="1399"/>
      <c r="AB119" s="1399"/>
      <c r="AC119" s="1399"/>
      <c r="AD119" s="1399"/>
      <c r="AE119" s="1399"/>
      <c r="AF119" s="1399"/>
      <c r="AG119" s="1399"/>
      <c r="AH119" s="810"/>
      <c r="AI119" s="810"/>
      <c r="AJ119" s="810"/>
      <c r="AK119" s="810"/>
      <c r="AL119" s="118"/>
      <c r="AM119" s="1">
        <f t="shared" si="4"/>
        <v>1</v>
      </c>
      <c r="AN119" s="5"/>
      <c r="AO119" s="105"/>
      <c r="AP119" s="105"/>
      <c r="AQ119" s="105"/>
      <c r="AR119" s="105"/>
      <c r="AS119" s="105"/>
      <c r="AT119" s="105"/>
      <c r="AU119" s="105"/>
      <c r="AV119" s="105"/>
      <c r="AW119" s="105"/>
      <c r="AX119" s="105"/>
      <c r="AY119" s="1"/>
      <c r="AZ119" s="842" t="s">
        <v>2185</v>
      </c>
      <c r="BA119" s="834"/>
    </row>
    <row r="120" spans="1:53" s="117" customFormat="1" ht="20.100000000000001" customHeight="1">
      <c r="A120" s="119" t="s">
        <v>144</v>
      </c>
      <c r="B120" s="119"/>
      <c r="C120" s="119"/>
      <c r="D120" s="119"/>
      <c r="E120" s="119"/>
      <c r="F120" s="119"/>
      <c r="G120" s="119"/>
      <c r="H120" s="119"/>
      <c r="I120" s="119"/>
      <c r="J120" s="119"/>
      <c r="K120" s="119"/>
      <c r="L120" s="119"/>
      <c r="M120" s="119"/>
      <c r="N120" s="119"/>
      <c r="O120" s="119"/>
      <c r="P120" s="832"/>
      <c r="Q120" s="832"/>
      <c r="R120" s="832"/>
      <c r="S120" s="832"/>
      <c r="T120" s="832"/>
      <c r="U120" s="832"/>
      <c r="V120" s="832"/>
      <c r="W120" s="832"/>
      <c r="X120" s="832"/>
      <c r="Y120" s="832"/>
      <c r="Z120" s="832"/>
      <c r="AA120" s="832"/>
      <c r="AB120" s="832"/>
      <c r="AC120" s="832"/>
      <c r="AD120" s="832"/>
      <c r="AE120" s="832"/>
      <c r="AF120" s="832"/>
      <c r="AG120" s="832"/>
      <c r="AH120" s="832"/>
      <c r="AI120" s="832"/>
      <c r="AJ120" s="832"/>
      <c r="AK120" s="832"/>
      <c r="AL120" s="118"/>
      <c r="AM120" s="1">
        <f t="shared" si="4"/>
        <v>1</v>
      </c>
      <c r="AN120" s="5"/>
      <c r="AO120" s="105"/>
      <c r="AP120" s="105"/>
      <c r="AQ120" s="105"/>
      <c r="AR120" s="105"/>
      <c r="AS120" s="105"/>
      <c r="AT120" s="105"/>
      <c r="AU120" s="105"/>
      <c r="AV120" s="105"/>
      <c r="AW120" s="105"/>
      <c r="AX120" s="105"/>
      <c r="AY120" s="1"/>
      <c r="AZ120" s="1" t="s">
        <v>2186</v>
      </c>
      <c r="BA120" s="834" t="e">
        <f>設計者氏名</f>
        <v>#REF!</v>
      </c>
    </row>
    <row r="121" spans="1:53" s="117" customFormat="1" ht="20.100000000000001" customHeight="1">
      <c r="A121" s="1402" t="s">
        <v>139</v>
      </c>
      <c r="B121" s="1402"/>
      <c r="C121" s="1402"/>
      <c r="D121" s="1402"/>
      <c r="E121" s="1402"/>
      <c r="F121" s="1402"/>
      <c r="G121" s="1402"/>
      <c r="H121" s="1402"/>
      <c r="I121" s="1402"/>
      <c r="J121" s="1402"/>
      <c r="K121" s="1402"/>
      <c r="L121" s="1402"/>
      <c r="M121" s="1402"/>
      <c r="N121" s="1402"/>
      <c r="O121" s="1402"/>
      <c r="P121" s="1398" t="e">
        <f>"　"&amp;#REF!</f>
        <v>#REF!</v>
      </c>
      <c r="Q121" s="1398"/>
      <c r="R121" s="1398"/>
      <c r="S121" s="1398"/>
      <c r="T121" s="1398"/>
      <c r="U121" s="1398"/>
      <c r="V121" s="1398"/>
      <c r="W121" s="1398"/>
      <c r="X121" s="1398"/>
      <c r="Y121" s="1398"/>
      <c r="Z121" s="1398"/>
      <c r="AA121" s="1398"/>
      <c r="AB121" s="1398"/>
      <c r="AC121" s="1398"/>
      <c r="AD121" s="1398"/>
      <c r="AE121" s="1398"/>
      <c r="AF121" s="1398"/>
      <c r="AG121" s="1398"/>
      <c r="AH121" s="1398"/>
      <c r="AI121" s="1398"/>
      <c r="AJ121" s="1398"/>
      <c r="AK121" s="1398"/>
      <c r="AL121" s="118"/>
      <c r="AM121" s="1">
        <f t="shared" si="4"/>
        <v>1</v>
      </c>
      <c r="AN121" s="5"/>
      <c r="AO121" s="105"/>
      <c r="AP121" s="105"/>
      <c r="AQ121" s="105"/>
      <c r="AR121" s="105"/>
      <c r="AS121" s="105"/>
      <c r="AT121" s="105"/>
      <c r="AU121" s="105"/>
      <c r="AV121" s="105"/>
      <c r="AW121" s="105"/>
      <c r="AX121" s="105"/>
      <c r="AY121" s="1"/>
      <c r="AZ121" s="842" t="s">
        <v>2187</v>
      </c>
      <c r="BA121" s="834"/>
    </row>
    <row r="122" spans="1:53" s="117" customFormat="1" ht="20.100000000000001" customHeight="1">
      <c r="A122" s="1402" t="s">
        <v>140</v>
      </c>
      <c r="B122" s="1402"/>
      <c r="C122" s="1402"/>
      <c r="D122" s="1402"/>
      <c r="E122" s="1402"/>
      <c r="F122" s="1402"/>
      <c r="G122" s="1402"/>
      <c r="H122" s="1402"/>
      <c r="I122" s="1402"/>
      <c r="J122" s="1402"/>
      <c r="K122" s="1402"/>
      <c r="L122" s="1402"/>
      <c r="M122" s="1402"/>
      <c r="N122" s="1402"/>
      <c r="O122" s="1402"/>
      <c r="P122" s="1398" t="e">
        <f>#REF!</f>
        <v>#REF!</v>
      </c>
      <c r="Q122" s="1398"/>
      <c r="R122" s="1398"/>
      <c r="S122" s="1398"/>
      <c r="T122" s="1398"/>
      <c r="U122" s="1398"/>
      <c r="V122" s="1398"/>
      <c r="W122" s="1398"/>
      <c r="X122" s="1398"/>
      <c r="Y122" s="1398"/>
      <c r="Z122" s="1398"/>
      <c r="AA122" s="1398"/>
      <c r="AB122" s="1398"/>
      <c r="AC122" s="1398"/>
      <c r="AD122" s="1398"/>
      <c r="AE122" s="1398"/>
      <c r="AF122" s="1398"/>
      <c r="AG122" s="1398"/>
      <c r="AH122" s="1398"/>
      <c r="AI122" s="1398"/>
      <c r="AJ122" s="1398"/>
      <c r="AK122" s="1398"/>
      <c r="AL122" s="118"/>
      <c r="AM122" s="1">
        <f t="shared" si="4"/>
        <v>1</v>
      </c>
      <c r="AN122" s="5"/>
      <c r="AO122" s="105"/>
      <c r="AP122" s="105"/>
      <c r="AQ122" s="105"/>
      <c r="AR122" s="105"/>
      <c r="AS122" s="105"/>
      <c r="AT122" s="105"/>
      <c r="AU122" s="105"/>
      <c r="AV122" s="105"/>
      <c r="AW122" s="105"/>
      <c r="AX122" s="105"/>
      <c r="AY122" s="1"/>
      <c r="AZ122" s="842" t="s">
        <v>2188</v>
      </c>
      <c r="BA122" s="834"/>
    </row>
    <row r="123" spans="1:53" s="117" customFormat="1" ht="20.100000000000001" customHeight="1">
      <c r="A123" s="1402" t="s">
        <v>141</v>
      </c>
      <c r="B123" s="1402"/>
      <c r="C123" s="1402"/>
      <c r="D123" s="1402"/>
      <c r="E123" s="1402"/>
      <c r="F123" s="1402"/>
      <c r="G123" s="1402"/>
      <c r="H123" s="1402"/>
      <c r="I123" s="1402"/>
      <c r="J123" s="1402"/>
      <c r="K123" s="1402"/>
      <c r="L123" s="1402"/>
      <c r="M123" s="1402"/>
      <c r="N123" s="1402"/>
      <c r="O123" s="1402"/>
      <c r="P123" s="1398" t="e">
        <f>#REF!</f>
        <v>#REF!</v>
      </c>
      <c r="Q123" s="1398"/>
      <c r="R123" s="1398"/>
      <c r="S123" s="1398"/>
      <c r="T123" s="1398"/>
      <c r="U123" s="1398"/>
      <c r="V123" s="1398"/>
      <c r="W123" s="1398"/>
      <c r="X123" s="832"/>
      <c r="Y123" s="832"/>
      <c r="Z123" s="832"/>
      <c r="AA123" s="832"/>
      <c r="AB123" s="832"/>
      <c r="AC123" s="832"/>
      <c r="AD123" s="832"/>
      <c r="AE123" s="832"/>
      <c r="AF123" s="832"/>
      <c r="AG123" s="832"/>
      <c r="AH123" s="832"/>
      <c r="AI123" s="832"/>
      <c r="AJ123" s="832"/>
      <c r="AK123" s="832"/>
      <c r="AL123" s="118"/>
      <c r="AM123" s="1">
        <f t="shared" si="4"/>
        <v>1</v>
      </c>
      <c r="AN123" s="5"/>
      <c r="AO123" s="105"/>
      <c r="AP123" s="105"/>
      <c r="AQ123" s="105"/>
      <c r="AR123" s="105"/>
      <c r="AS123" s="105"/>
      <c r="AT123" s="105"/>
      <c r="AU123" s="105"/>
      <c r="AV123" s="105"/>
      <c r="AW123" s="105"/>
      <c r="AX123" s="105"/>
      <c r="AY123" s="1"/>
      <c r="AZ123" s="842" t="s">
        <v>2189</v>
      </c>
      <c r="BA123" s="834"/>
    </row>
    <row r="124" spans="1:53" s="117" customFormat="1" ht="20.100000000000001" customHeight="1">
      <c r="A124" s="1402" t="s">
        <v>142</v>
      </c>
      <c r="B124" s="1402"/>
      <c r="C124" s="1402"/>
      <c r="D124" s="1402"/>
      <c r="E124" s="1402"/>
      <c r="F124" s="1402"/>
      <c r="G124" s="1402"/>
      <c r="H124" s="1402"/>
      <c r="I124" s="1402"/>
      <c r="J124" s="1402"/>
      <c r="K124" s="1402"/>
      <c r="L124" s="1402"/>
      <c r="M124" s="1402"/>
      <c r="N124" s="1402"/>
      <c r="O124" s="1402"/>
      <c r="P124" s="1398" t="e">
        <f>#REF!</f>
        <v>#REF!</v>
      </c>
      <c r="Q124" s="1398"/>
      <c r="R124" s="1398"/>
      <c r="S124" s="1398"/>
      <c r="T124" s="1398"/>
      <c r="U124" s="1398"/>
      <c r="V124" s="1398"/>
      <c r="W124" s="1398"/>
      <c r="X124" s="1398"/>
      <c r="Y124" s="1398"/>
      <c r="Z124" s="1398"/>
      <c r="AA124" s="1398"/>
      <c r="AB124" s="1398"/>
      <c r="AC124" s="1398"/>
      <c r="AD124" s="1398"/>
      <c r="AE124" s="1398"/>
      <c r="AF124" s="1398"/>
      <c r="AG124" s="1398"/>
      <c r="AH124" s="1398"/>
      <c r="AI124" s="1398"/>
      <c r="AJ124" s="1398"/>
      <c r="AK124" s="1398"/>
      <c r="AL124" s="118"/>
      <c r="AM124" s="1">
        <f t="shared" si="4"/>
        <v>1</v>
      </c>
      <c r="AN124" s="5"/>
      <c r="AO124" s="105"/>
      <c r="AP124" s="105"/>
      <c r="AQ124" s="105"/>
      <c r="AR124" s="105"/>
      <c r="AS124" s="105"/>
      <c r="AT124" s="105"/>
      <c r="AU124" s="105"/>
      <c r="AV124" s="105"/>
      <c r="AW124" s="105"/>
      <c r="AX124" s="105"/>
      <c r="AY124" s="1"/>
      <c r="AZ124" s="1" t="s">
        <v>2190</v>
      </c>
      <c r="BA124" s="834" t="e">
        <f>設計者事務所名称</f>
        <v>#REF!</v>
      </c>
    </row>
    <row r="125" spans="1:53" s="117" customFormat="1" ht="20.100000000000001" customHeight="1">
      <c r="A125" s="1404" t="s">
        <v>143</v>
      </c>
      <c r="B125" s="1404"/>
      <c r="C125" s="1404"/>
      <c r="D125" s="1404"/>
      <c r="E125" s="1404"/>
      <c r="F125" s="1404"/>
      <c r="G125" s="1404"/>
      <c r="H125" s="1404"/>
      <c r="I125" s="1404"/>
      <c r="J125" s="1404"/>
      <c r="K125" s="1404"/>
      <c r="L125" s="1404"/>
      <c r="M125" s="1404"/>
      <c r="N125" s="1404"/>
      <c r="O125" s="1404"/>
      <c r="P125" s="1399" t="e">
        <f>#REF!</f>
        <v>#REF!</v>
      </c>
      <c r="Q125" s="1399"/>
      <c r="R125" s="1399"/>
      <c r="S125" s="1399"/>
      <c r="T125" s="1399"/>
      <c r="U125" s="1399"/>
      <c r="V125" s="1399"/>
      <c r="W125" s="1399"/>
      <c r="X125" s="1399"/>
      <c r="Y125" s="1399"/>
      <c r="Z125" s="1399"/>
      <c r="AA125" s="1399"/>
      <c r="AB125" s="1399"/>
      <c r="AC125" s="1399"/>
      <c r="AD125" s="1399"/>
      <c r="AE125" s="1399"/>
      <c r="AF125" s="1399"/>
      <c r="AG125" s="1399"/>
      <c r="AH125" s="810"/>
      <c r="AI125" s="810"/>
      <c r="AJ125" s="810"/>
      <c r="AK125" s="810"/>
      <c r="AL125" s="118"/>
      <c r="AM125" s="1">
        <f t="shared" si="4"/>
        <v>1</v>
      </c>
      <c r="AN125" s="5"/>
      <c r="AO125" s="105"/>
      <c r="AP125" s="105"/>
      <c r="AQ125" s="105"/>
      <c r="AR125" s="105"/>
      <c r="AS125" s="105"/>
      <c r="AT125" s="105"/>
      <c r="AU125" s="105"/>
      <c r="AV125" s="105"/>
      <c r="AW125" s="105"/>
      <c r="AX125" s="105"/>
      <c r="AY125" s="1"/>
      <c r="AZ125" s="1" t="s">
        <v>2191</v>
      </c>
      <c r="BA125" s="834" t="e">
        <f>設計者事務所郵便番号</f>
        <v>#REF!</v>
      </c>
    </row>
    <row r="126" spans="1:53" s="117" customFormat="1" ht="20.100000000000001" customHeight="1">
      <c r="A126" s="119" t="s">
        <v>145</v>
      </c>
      <c r="B126" s="119"/>
      <c r="C126" s="119"/>
      <c r="D126" s="119"/>
      <c r="E126" s="119"/>
      <c r="F126" s="119"/>
      <c r="G126" s="119"/>
      <c r="H126" s="119"/>
      <c r="I126" s="119"/>
      <c r="J126" s="119"/>
      <c r="K126" s="119"/>
      <c r="L126" s="119"/>
      <c r="M126" s="119"/>
      <c r="N126" s="119"/>
      <c r="O126" s="119"/>
      <c r="P126" s="832"/>
      <c r="Q126" s="832"/>
      <c r="R126" s="832"/>
      <c r="S126" s="832"/>
      <c r="T126" s="832"/>
      <c r="U126" s="832"/>
      <c r="V126" s="832"/>
      <c r="W126" s="832"/>
      <c r="X126" s="832"/>
      <c r="Y126" s="832"/>
      <c r="Z126" s="832"/>
      <c r="AA126" s="832"/>
      <c r="AB126" s="832"/>
      <c r="AC126" s="832"/>
      <c r="AD126" s="832"/>
      <c r="AE126" s="832"/>
      <c r="AF126" s="832"/>
      <c r="AG126" s="832"/>
      <c r="AH126" s="832"/>
      <c r="AI126" s="832"/>
      <c r="AJ126" s="832"/>
      <c r="AK126" s="832"/>
      <c r="AL126" s="118"/>
      <c r="AM126" s="1">
        <f t="shared" si="4"/>
        <v>1</v>
      </c>
      <c r="AN126" s="5"/>
      <c r="AO126" s="105"/>
      <c r="AP126" s="105"/>
      <c r="AQ126" s="105"/>
      <c r="AR126" s="105"/>
      <c r="AS126" s="105"/>
      <c r="AT126" s="105"/>
      <c r="AU126" s="105"/>
      <c r="AV126" s="105"/>
      <c r="AW126" s="105"/>
      <c r="AX126" s="105"/>
      <c r="AY126" s="1"/>
      <c r="AZ126" s="1" t="s">
        <v>2192</v>
      </c>
      <c r="BA126" s="834" t="e">
        <f>設計者事務所住所</f>
        <v>#REF!</v>
      </c>
    </row>
    <row r="127" spans="1:53" s="117" customFormat="1" ht="20.100000000000001" customHeight="1">
      <c r="A127" s="119" t="s">
        <v>139</v>
      </c>
      <c r="B127" s="119"/>
      <c r="C127" s="119"/>
      <c r="D127" s="119"/>
      <c r="E127" s="119"/>
      <c r="F127" s="119"/>
      <c r="G127" s="119"/>
      <c r="H127" s="119"/>
      <c r="I127" s="119"/>
      <c r="J127" s="119"/>
      <c r="K127" s="119"/>
      <c r="L127" s="119"/>
      <c r="M127" s="119"/>
      <c r="N127" s="119"/>
      <c r="O127" s="119"/>
      <c r="P127" s="1398" t="e">
        <f>"　"&amp;#REF!</f>
        <v>#REF!</v>
      </c>
      <c r="Q127" s="1398"/>
      <c r="R127" s="1398"/>
      <c r="S127" s="1398"/>
      <c r="T127" s="1398"/>
      <c r="U127" s="1398"/>
      <c r="V127" s="1398"/>
      <c r="W127" s="1398"/>
      <c r="X127" s="1398"/>
      <c r="Y127" s="1398"/>
      <c r="Z127" s="1398"/>
      <c r="AA127" s="1398"/>
      <c r="AB127" s="1398"/>
      <c r="AC127" s="1398"/>
      <c r="AD127" s="1398"/>
      <c r="AE127" s="1398"/>
      <c r="AF127" s="1398"/>
      <c r="AG127" s="1398"/>
      <c r="AH127" s="1398"/>
      <c r="AI127" s="1398"/>
      <c r="AJ127" s="1398"/>
      <c r="AK127" s="1398"/>
      <c r="AL127" s="118"/>
      <c r="AM127" s="1">
        <f t="shared" si="4"/>
        <v>1</v>
      </c>
      <c r="AN127" s="5"/>
      <c r="AO127" s="105"/>
      <c r="AP127" s="105"/>
      <c r="AQ127" s="105"/>
      <c r="AR127" s="105"/>
      <c r="AS127" s="105"/>
      <c r="AT127" s="105"/>
      <c r="AU127" s="105"/>
      <c r="AV127" s="105"/>
      <c r="AW127" s="105"/>
      <c r="AX127" s="105"/>
      <c r="AY127" s="1"/>
      <c r="AZ127" s="1" t="s">
        <v>2193</v>
      </c>
      <c r="BA127" s="834" t="e">
        <f>設計者事務所電話</f>
        <v>#REF!</v>
      </c>
    </row>
    <row r="128" spans="1:53" s="117" customFormat="1" ht="20.100000000000001" customHeight="1">
      <c r="A128" s="119" t="s">
        <v>140</v>
      </c>
      <c r="B128" s="119"/>
      <c r="C128" s="119"/>
      <c r="D128" s="119"/>
      <c r="E128" s="119"/>
      <c r="F128" s="119"/>
      <c r="G128" s="119"/>
      <c r="H128" s="119"/>
      <c r="I128" s="119"/>
      <c r="J128" s="119"/>
      <c r="K128" s="119"/>
      <c r="L128" s="119"/>
      <c r="M128" s="119"/>
      <c r="N128" s="119"/>
      <c r="O128" s="119"/>
      <c r="P128" s="1398" t="e">
        <f>#REF!</f>
        <v>#REF!</v>
      </c>
      <c r="Q128" s="1398"/>
      <c r="R128" s="1398"/>
      <c r="S128" s="1398"/>
      <c r="T128" s="1398"/>
      <c r="U128" s="1398"/>
      <c r="V128" s="1398"/>
      <c r="W128" s="1398"/>
      <c r="X128" s="1398"/>
      <c r="Y128" s="1398"/>
      <c r="Z128" s="1398"/>
      <c r="AA128" s="1398"/>
      <c r="AB128" s="1398"/>
      <c r="AC128" s="1398"/>
      <c r="AD128" s="1398"/>
      <c r="AE128" s="1398"/>
      <c r="AF128" s="1398"/>
      <c r="AG128" s="1398"/>
      <c r="AH128" s="1398"/>
      <c r="AI128" s="1398"/>
      <c r="AJ128" s="1398"/>
      <c r="AK128" s="1398"/>
      <c r="AL128" s="118"/>
      <c r="AM128" s="1">
        <f t="shared" si="4"/>
        <v>1</v>
      </c>
      <c r="AN128" s="5"/>
      <c r="AO128" s="105"/>
      <c r="AP128" s="105"/>
      <c r="AQ128" s="105"/>
      <c r="AR128" s="105"/>
      <c r="AS128" s="105"/>
      <c r="AT128" s="105"/>
      <c r="AU128" s="105"/>
      <c r="AV128" s="105"/>
      <c r="AW128" s="105"/>
      <c r="AX128" s="105"/>
      <c r="AY128" s="1"/>
      <c r="AZ128" s="842" t="s">
        <v>2194</v>
      </c>
      <c r="BA128" s="834"/>
    </row>
    <row r="129" spans="1:53" s="117" customFormat="1" ht="20.100000000000001" customHeight="1">
      <c r="A129" s="119" t="s">
        <v>141</v>
      </c>
      <c r="B129" s="119"/>
      <c r="C129" s="119"/>
      <c r="D129" s="119"/>
      <c r="E129" s="119"/>
      <c r="F129" s="119"/>
      <c r="G129" s="119"/>
      <c r="H129" s="119"/>
      <c r="I129" s="119"/>
      <c r="J129" s="119"/>
      <c r="K129" s="119"/>
      <c r="L129" s="119"/>
      <c r="M129" s="119"/>
      <c r="N129" s="119"/>
      <c r="O129" s="119"/>
      <c r="P129" s="1398" t="e">
        <f>#REF!</f>
        <v>#REF!</v>
      </c>
      <c r="Q129" s="1398"/>
      <c r="R129" s="1398"/>
      <c r="S129" s="1398"/>
      <c r="T129" s="1398"/>
      <c r="U129" s="1398"/>
      <c r="V129" s="1398"/>
      <c r="W129" s="1398"/>
      <c r="X129" s="832"/>
      <c r="Y129" s="832"/>
      <c r="Z129" s="832"/>
      <c r="AA129" s="832"/>
      <c r="AB129" s="832"/>
      <c r="AC129" s="832"/>
      <c r="AD129" s="832"/>
      <c r="AE129" s="832"/>
      <c r="AF129" s="832"/>
      <c r="AG129" s="832"/>
      <c r="AH129" s="832"/>
      <c r="AI129" s="832"/>
      <c r="AJ129" s="832"/>
      <c r="AK129" s="832"/>
      <c r="AL129" s="118"/>
      <c r="AM129" s="1">
        <f t="shared" si="4"/>
        <v>1</v>
      </c>
      <c r="AN129" s="5"/>
      <c r="AO129" s="105"/>
      <c r="AP129" s="105"/>
      <c r="AQ129" s="105"/>
      <c r="AR129" s="105"/>
      <c r="AS129" s="105"/>
      <c r="AT129" s="105"/>
      <c r="AU129" s="105"/>
      <c r="AV129" s="105"/>
      <c r="AW129" s="105"/>
      <c r="AX129" s="105"/>
      <c r="AY129" s="1"/>
      <c r="AZ129" s="842" t="s">
        <v>2195</v>
      </c>
      <c r="BA129" s="834"/>
    </row>
    <row r="130" spans="1:53" s="117" customFormat="1" ht="20.100000000000001" customHeight="1">
      <c r="A130" s="119" t="s">
        <v>142</v>
      </c>
      <c r="B130" s="119"/>
      <c r="C130" s="119"/>
      <c r="D130" s="119"/>
      <c r="E130" s="119"/>
      <c r="F130" s="119"/>
      <c r="G130" s="119"/>
      <c r="H130" s="119"/>
      <c r="I130" s="119"/>
      <c r="J130" s="119"/>
      <c r="K130" s="119"/>
      <c r="L130" s="119"/>
      <c r="M130" s="119"/>
      <c r="N130" s="119"/>
      <c r="O130" s="119"/>
      <c r="P130" s="1398" t="e">
        <f>#REF!</f>
        <v>#REF!</v>
      </c>
      <c r="Q130" s="1398"/>
      <c r="R130" s="1398"/>
      <c r="S130" s="1398"/>
      <c r="T130" s="1398"/>
      <c r="U130" s="1398"/>
      <c r="V130" s="1398"/>
      <c r="W130" s="1398"/>
      <c r="X130" s="1398"/>
      <c r="Y130" s="1398"/>
      <c r="Z130" s="1398"/>
      <c r="AA130" s="1398"/>
      <c r="AB130" s="1398"/>
      <c r="AC130" s="1398"/>
      <c r="AD130" s="1398"/>
      <c r="AE130" s="1398"/>
      <c r="AF130" s="1398"/>
      <c r="AG130" s="1398"/>
      <c r="AH130" s="1398"/>
      <c r="AI130" s="1398"/>
      <c r="AJ130" s="1398"/>
      <c r="AK130" s="1398"/>
      <c r="AL130" s="118"/>
      <c r="AM130" s="1">
        <f t="shared" si="4"/>
        <v>1</v>
      </c>
      <c r="AN130" s="5"/>
      <c r="AO130" s="105"/>
      <c r="AP130" s="105"/>
      <c r="AQ130" s="105"/>
      <c r="AR130" s="105"/>
      <c r="AS130" s="105"/>
      <c r="AT130" s="105"/>
      <c r="AU130" s="105"/>
      <c r="AV130" s="105"/>
      <c r="AW130" s="105"/>
      <c r="AX130" s="105"/>
      <c r="AY130" s="1"/>
      <c r="AZ130" s="842" t="s">
        <v>2196</v>
      </c>
      <c r="BA130" s="834"/>
    </row>
    <row r="131" spans="1:53" s="117" customFormat="1" ht="20.100000000000001" customHeight="1">
      <c r="A131" s="138" t="s">
        <v>143</v>
      </c>
      <c r="B131" s="138"/>
      <c r="C131" s="138"/>
      <c r="D131" s="138"/>
      <c r="E131" s="138"/>
      <c r="F131" s="138"/>
      <c r="G131" s="138"/>
      <c r="H131" s="138"/>
      <c r="I131" s="138"/>
      <c r="J131" s="138"/>
      <c r="K131" s="138"/>
      <c r="L131" s="138"/>
      <c r="M131" s="138"/>
      <c r="N131" s="138"/>
      <c r="O131" s="138"/>
      <c r="P131" s="1401" t="e">
        <f>#REF!</f>
        <v>#REF!</v>
      </c>
      <c r="Q131" s="1401"/>
      <c r="R131" s="1401"/>
      <c r="S131" s="1401"/>
      <c r="T131" s="1401"/>
      <c r="U131" s="1401"/>
      <c r="V131" s="1401"/>
      <c r="W131" s="1401"/>
      <c r="X131" s="1401"/>
      <c r="Y131" s="1401"/>
      <c r="Z131" s="1401"/>
      <c r="AA131" s="1401"/>
      <c r="AB131" s="1401"/>
      <c r="AC131" s="1401"/>
      <c r="AD131" s="1401"/>
      <c r="AE131" s="1401"/>
      <c r="AF131" s="1401"/>
      <c r="AG131" s="1401"/>
      <c r="AH131" s="810"/>
      <c r="AI131" s="810"/>
      <c r="AJ131" s="810"/>
      <c r="AK131" s="810"/>
      <c r="AL131" s="118"/>
      <c r="AM131" s="1">
        <f t="shared" si="4"/>
        <v>1</v>
      </c>
      <c r="AN131" s="5"/>
      <c r="AO131" s="105"/>
      <c r="AP131" s="105"/>
      <c r="AQ131" s="105"/>
      <c r="AR131" s="105"/>
      <c r="AS131" s="105"/>
      <c r="AT131" s="105"/>
      <c r="AU131" s="105"/>
      <c r="AV131" s="105"/>
      <c r="AW131" s="105"/>
      <c r="AX131" s="105"/>
      <c r="AY131" s="1"/>
      <c r="AZ131" s="1" t="s">
        <v>2197</v>
      </c>
      <c r="BA131" s="834" t="e">
        <f>工事監理者氏名</f>
        <v>#REF!</v>
      </c>
    </row>
    <row r="132" spans="1:53" s="117" customFormat="1" ht="20.100000000000001" customHeight="1">
      <c r="A132" s="119" t="s">
        <v>146</v>
      </c>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8"/>
      <c r="AM132" s="1">
        <f t="shared" si="4"/>
        <v>1</v>
      </c>
      <c r="AN132" s="5"/>
      <c r="AO132" s="105"/>
      <c r="AP132" s="105"/>
      <c r="AQ132" s="105"/>
      <c r="AR132" s="105"/>
      <c r="AS132" s="105"/>
      <c r="AT132" s="105"/>
      <c r="AU132" s="105"/>
      <c r="AV132" s="105"/>
      <c r="AW132" s="105"/>
      <c r="AX132" s="105"/>
      <c r="AY132" s="1"/>
      <c r="AZ132" s="842" t="s">
        <v>2198</v>
      </c>
      <c r="BA132" s="834"/>
    </row>
    <row r="133" spans="1:53" s="117" customFormat="1" ht="20.100000000000001" customHeight="1">
      <c r="A133" s="119" t="s">
        <v>147</v>
      </c>
      <c r="B133" s="119"/>
      <c r="C133" s="119"/>
      <c r="D133" s="119"/>
      <c r="E133" s="119"/>
      <c r="F133" s="119"/>
      <c r="G133" s="119"/>
      <c r="H133" s="119"/>
      <c r="I133" s="119"/>
      <c r="J133" s="119"/>
      <c r="K133" s="119"/>
      <c r="L133" s="119"/>
      <c r="M133" s="119"/>
      <c r="N133" s="119"/>
      <c r="O133" s="119"/>
      <c r="P133" s="120" t="s">
        <v>148</v>
      </c>
      <c r="Q133" s="1403" t="e">
        <f>#REF!</f>
        <v>#REF!</v>
      </c>
      <c r="R133" s="1403"/>
      <c r="S133" s="120" t="s">
        <v>149</v>
      </c>
      <c r="T133" s="119"/>
      <c r="U133" s="119"/>
      <c r="V133" s="119" t="s">
        <v>148</v>
      </c>
      <c r="W133" s="1519" t="e">
        <f>#REF!</f>
        <v>#REF!</v>
      </c>
      <c r="X133" s="1519"/>
      <c r="Y133" s="1519"/>
      <c r="Z133" s="1519"/>
      <c r="AA133" s="1519"/>
      <c r="AB133" s="120" t="s">
        <v>150</v>
      </c>
      <c r="AE133" s="119"/>
      <c r="AF133" s="1520" t="e">
        <f>#REF!</f>
        <v>#REF!</v>
      </c>
      <c r="AG133" s="1520"/>
      <c r="AH133" s="1520"/>
      <c r="AI133" s="1520"/>
      <c r="AJ133" s="1520"/>
      <c r="AK133" s="120" t="s">
        <v>122</v>
      </c>
      <c r="AL133" s="118"/>
      <c r="AM133" s="1">
        <f t="shared" si="4"/>
        <v>1</v>
      </c>
      <c r="AN133" s="5"/>
      <c r="AO133" s="105"/>
      <c r="AP133" s="105"/>
      <c r="AQ133" s="105"/>
      <c r="AR133" s="105"/>
      <c r="AS133" s="105"/>
      <c r="AT133" s="105"/>
      <c r="AU133" s="105"/>
      <c r="AV133" s="105"/>
      <c r="AW133" s="105"/>
      <c r="AX133" s="105"/>
      <c r="AY133" s="1"/>
      <c r="AZ133" s="842" t="s">
        <v>2199</v>
      </c>
      <c r="BA133" s="834"/>
    </row>
    <row r="134" spans="1:53" s="117" customFormat="1" ht="20.100000000000001" customHeight="1">
      <c r="A134" s="119" t="s">
        <v>151</v>
      </c>
      <c r="B134" s="119"/>
      <c r="C134" s="119"/>
      <c r="D134" s="119"/>
      <c r="E134" s="119"/>
      <c r="F134" s="119"/>
      <c r="G134" s="119"/>
      <c r="H134" s="119"/>
      <c r="I134" s="119"/>
      <c r="J134" s="119"/>
      <c r="K134" s="119"/>
      <c r="L134" s="119"/>
      <c r="M134" s="119"/>
      <c r="N134" s="119"/>
      <c r="O134" s="119"/>
      <c r="P134" s="1402" t="e">
        <f>#REF!</f>
        <v>#REF!</v>
      </c>
      <c r="Q134" s="1402"/>
      <c r="R134" s="1402"/>
      <c r="S134" s="1402"/>
      <c r="T134" s="1402"/>
      <c r="U134" s="1402"/>
      <c r="V134" s="1402"/>
      <c r="W134" s="1402"/>
      <c r="X134" s="1402"/>
      <c r="Y134" s="1402"/>
      <c r="Z134" s="1402"/>
      <c r="AA134" s="1402"/>
      <c r="AB134" s="1402"/>
      <c r="AC134" s="1402"/>
      <c r="AD134" s="1402"/>
      <c r="AE134" s="1402"/>
      <c r="AF134" s="1402"/>
      <c r="AG134" s="1402"/>
      <c r="AH134" s="1402"/>
      <c r="AI134" s="1402"/>
      <c r="AJ134" s="1402"/>
      <c r="AK134" s="119"/>
      <c r="AL134" s="118"/>
      <c r="AM134" s="1">
        <f t="shared" si="4"/>
        <v>1</v>
      </c>
      <c r="AN134" s="5"/>
      <c r="AO134" s="105"/>
      <c r="AP134" s="105"/>
      <c r="AQ134" s="105"/>
      <c r="AR134" s="105"/>
      <c r="AS134" s="105"/>
      <c r="AT134" s="105"/>
      <c r="AU134" s="105"/>
      <c r="AV134" s="105"/>
      <c r="AW134" s="105"/>
      <c r="AX134" s="105"/>
      <c r="AY134" s="1"/>
      <c r="AZ134" s="842" t="s">
        <v>2200</v>
      </c>
      <c r="BA134" s="834"/>
    </row>
    <row r="135" spans="1:53" s="117" customFormat="1" ht="20.100000000000001" customHeight="1">
      <c r="A135" s="119" t="s">
        <v>152</v>
      </c>
      <c r="B135" s="119"/>
      <c r="C135" s="119"/>
      <c r="D135" s="119"/>
      <c r="E135" s="119"/>
      <c r="F135" s="119"/>
      <c r="G135" s="119"/>
      <c r="H135" s="119"/>
      <c r="I135" s="119"/>
      <c r="J135" s="119"/>
      <c r="K135" s="119"/>
      <c r="L135" s="119"/>
      <c r="M135" s="119"/>
      <c r="N135" s="119"/>
      <c r="O135" s="119"/>
      <c r="P135" s="120" t="s">
        <v>148</v>
      </c>
      <c r="Q135" s="1520" t="e">
        <f>#REF!</f>
        <v>#REF!</v>
      </c>
      <c r="R135" s="1520"/>
      <c r="S135" s="120" t="s">
        <v>153</v>
      </c>
      <c r="T135" s="120"/>
      <c r="U135" s="120"/>
      <c r="V135" s="120"/>
      <c r="W135" s="120"/>
      <c r="X135" s="120"/>
      <c r="Y135" s="1519" t="e">
        <f>#REF!</f>
        <v>#REF!</v>
      </c>
      <c r="Z135" s="1519"/>
      <c r="AA135" s="1519"/>
      <c r="AB135" s="1519"/>
      <c r="AC135" s="120" t="s">
        <v>150</v>
      </c>
      <c r="AD135" s="120"/>
      <c r="AE135" s="120"/>
      <c r="AF135" s="120"/>
      <c r="AG135" s="1520" t="e">
        <f>#REF!</f>
        <v>#REF!</v>
      </c>
      <c r="AH135" s="1520"/>
      <c r="AI135" s="1520"/>
      <c r="AJ135" s="1520"/>
      <c r="AK135" s="120" t="s">
        <v>122</v>
      </c>
      <c r="AL135" s="118"/>
      <c r="AM135" s="1">
        <f t="shared" si="4"/>
        <v>1</v>
      </c>
      <c r="AN135" s="5"/>
      <c r="AO135" s="105"/>
      <c r="AP135" s="105"/>
      <c r="AQ135" s="105"/>
      <c r="AR135" s="105"/>
      <c r="AS135" s="105"/>
      <c r="AT135" s="105"/>
      <c r="AU135" s="105"/>
      <c r="AV135" s="105"/>
      <c r="AW135" s="105"/>
      <c r="AX135" s="105"/>
      <c r="AY135" s="1"/>
      <c r="AZ135" s="1" t="s">
        <v>2201</v>
      </c>
      <c r="BA135" s="834" t="e">
        <f>工事監理者事務所名称</f>
        <v>#REF!</v>
      </c>
    </row>
    <row r="136" spans="1:53" s="117" customFormat="1" ht="20.100000000000001" customHeight="1">
      <c r="A136" s="119"/>
      <c r="B136" s="119"/>
      <c r="C136" s="119"/>
      <c r="D136" s="119"/>
      <c r="E136" s="119"/>
      <c r="F136" s="119"/>
      <c r="G136" s="119"/>
      <c r="H136" s="119"/>
      <c r="I136" s="119"/>
      <c r="J136" s="119"/>
      <c r="K136" s="119"/>
      <c r="L136" s="119"/>
      <c r="M136" s="119"/>
      <c r="N136" s="119"/>
      <c r="O136" s="119"/>
      <c r="P136" s="1398" t="e">
        <f>#REF!</f>
        <v>#REF!</v>
      </c>
      <c r="Q136" s="1398"/>
      <c r="R136" s="1398"/>
      <c r="S136" s="1398"/>
      <c r="T136" s="1398"/>
      <c r="U136" s="1398"/>
      <c r="V136" s="1398"/>
      <c r="W136" s="1398"/>
      <c r="X136" s="1398"/>
      <c r="Y136" s="1398"/>
      <c r="Z136" s="1398"/>
      <c r="AA136" s="1398"/>
      <c r="AB136" s="1398"/>
      <c r="AC136" s="1398"/>
      <c r="AD136" s="1398"/>
      <c r="AE136" s="1398"/>
      <c r="AF136" s="1398"/>
      <c r="AG136" s="1398"/>
      <c r="AH136" s="1398"/>
      <c r="AI136" s="1398"/>
      <c r="AJ136" s="1398"/>
      <c r="AK136" s="832"/>
      <c r="AL136" s="118"/>
      <c r="AM136" s="1">
        <f t="shared" si="4"/>
        <v>1</v>
      </c>
      <c r="AN136" s="5"/>
      <c r="AO136" s="105"/>
      <c r="AP136" s="105"/>
      <c r="AQ136" s="105"/>
      <c r="AR136" s="105"/>
      <c r="AS136" s="105"/>
      <c r="AT136" s="105"/>
      <c r="AU136" s="105"/>
      <c r="AV136" s="105"/>
      <c r="AW136" s="105"/>
      <c r="AX136" s="105"/>
      <c r="AY136" s="1"/>
      <c r="AZ136" s="1" t="s">
        <v>2202</v>
      </c>
      <c r="BA136" s="834" t="e">
        <f>工事監理者事務所郵便番号</f>
        <v>#REF!</v>
      </c>
    </row>
    <row r="137" spans="1:53" s="117" customFormat="1" ht="20.100000000000001" customHeight="1">
      <c r="A137" s="119" t="s">
        <v>141</v>
      </c>
      <c r="B137" s="119"/>
      <c r="C137" s="119"/>
      <c r="D137" s="119"/>
      <c r="E137" s="119"/>
      <c r="F137" s="119"/>
      <c r="G137" s="119"/>
      <c r="H137" s="119"/>
      <c r="I137" s="119"/>
      <c r="J137" s="119"/>
      <c r="K137" s="119"/>
      <c r="L137" s="119"/>
      <c r="M137" s="119"/>
      <c r="N137" s="119"/>
      <c r="O137" s="119"/>
      <c r="P137" s="1398" t="e">
        <f>#REF!</f>
        <v>#REF!</v>
      </c>
      <c r="Q137" s="1398"/>
      <c r="R137" s="1398"/>
      <c r="S137" s="1398"/>
      <c r="T137" s="1398"/>
      <c r="U137" s="1398"/>
      <c r="V137" s="1398"/>
      <c r="W137" s="1398"/>
      <c r="X137" s="832"/>
      <c r="Y137" s="832"/>
      <c r="Z137" s="832"/>
      <c r="AA137" s="832"/>
      <c r="AB137" s="832"/>
      <c r="AC137" s="832"/>
      <c r="AD137" s="832"/>
      <c r="AE137" s="832"/>
      <c r="AF137" s="832"/>
      <c r="AG137" s="832"/>
      <c r="AH137" s="832"/>
      <c r="AI137" s="832"/>
      <c r="AJ137" s="832"/>
      <c r="AK137" s="832"/>
      <c r="AL137" s="118"/>
      <c r="AM137" s="1">
        <f t="shared" si="4"/>
        <v>1</v>
      </c>
      <c r="AN137" s="5"/>
      <c r="AO137" s="105"/>
      <c r="AP137" s="105"/>
      <c r="AQ137" s="105"/>
      <c r="AR137" s="105"/>
      <c r="AS137" s="105"/>
      <c r="AT137" s="105"/>
      <c r="AU137" s="105"/>
      <c r="AV137" s="105"/>
      <c r="AW137" s="105"/>
      <c r="AX137" s="105"/>
      <c r="AY137" s="1"/>
      <c r="AZ137" s="1" t="s">
        <v>2203</v>
      </c>
      <c r="BA137" s="834" t="e">
        <f>工事監理者事務所住所</f>
        <v>#REF!</v>
      </c>
    </row>
    <row r="138" spans="1:53" s="117" customFormat="1" ht="20.100000000000001" customHeight="1">
      <c r="A138" s="119" t="s">
        <v>154</v>
      </c>
      <c r="B138" s="119"/>
      <c r="C138" s="119"/>
      <c r="D138" s="119"/>
      <c r="E138" s="119"/>
      <c r="F138" s="119"/>
      <c r="G138" s="119"/>
      <c r="H138" s="119"/>
      <c r="I138" s="119"/>
      <c r="J138" s="119"/>
      <c r="K138" s="119"/>
      <c r="L138" s="119"/>
      <c r="M138" s="119"/>
      <c r="N138" s="119"/>
      <c r="O138" s="119"/>
      <c r="P138" s="1398" t="e">
        <f>#REF!</f>
        <v>#REF!</v>
      </c>
      <c r="Q138" s="1398"/>
      <c r="R138" s="1398"/>
      <c r="S138" s="1398"/>
      <c r="T138" s="1398"/>
      <c r="U138" s="1398"/>
      <c r="V138" s="1398"/>
      <c r="W138" s="1398"/>
      <c r="X138" s="1398"/>
      <c r="Y138" s="1398"/>
      <c r="Z138" s="1398"/>
      <c r="AA138" s="1398"/>
      <c r="AB138" s="1398"/>
      <c r="AC138" s="1398"/>
      <c r="AD138" s="1398"/>
      <c r="AE138" s="1398"/>
      <c r="AF138" s="1398"/>
      <c r="AG138" s="1398"/>
      <c r="AH138" s="1398"/>
      <c r="AI138" s="1398"/>
      <c r="AJ138" s="1398"/>
      <c r="AK138" s="1398"/>
      <c r="AL138" s="118"/>
      <c r="AM138" s="1">
        <f t="shared" si="4"/>
        <v>1</v>
      </c>
      <c r="AN138" s="5"/>
      <c r="AO138" s="105"/>
      <c r="AP138" s="105"/>
      <c r="AQ138" s="105"/>
      <c r="AR138" s="105"/>
      <c r="AS138" s="105"/>
      <c r="AT138" s="105"/>
      <c r="AU138" s="105"/>
      <c r="AV138" s="105"/>
      <c r="AW138" s="105"/>
      <c r="AX138" s="105"/>
      <c r="AY138" s="1"/>
      <c r="AZ138" s="1" t="s">
        <v>2204</v>
      </c>
      <c r="BA138" s="834" t="e">
        <f>工事監理者事務所電話</f>
        <v>#REF!</v>
      </c>
    </row>
    <row r="139" spans="1:53" s="117" customFormat="1" ht="20.100000000000001" customHeight="1">
      <c r="A139" s="138" t="s">
        <v>143</v>
      </c>
      <c r="B139" s="138"/>
      <c r="C139" s="138"/>
      <c r="D139" s="138"/>
      <c r="E139" s="138"/>
      <c r="F139" s="138"/>
      <c r="G139" s="138"/>
      <c r="H139" s="138"/>
      <c r="I139" s="138"/>
      <c r="J139" s="138"/>
      <c r="K139" s="138"/>
      <c r="L139" s="138"/>
      <c r="M139" s="138"/>
      <c r="N139" s="138"/>
      <c r="O139" s="138"/>
      <c r="P139" s="1399" t="e">
        <f>#REF!</f>
        <v>#REF!</v>
      </c>
      <c r="Q139" s="1399"/>
      <c r="R139" s="1399"/>
      <c r="S139" s="1399"/>
      <c r="T139" s="1399"/>
      <c r="U139" s="1399"/>
      <c r="V139" s="1399"/>
      <c r="W139" s="1399"/>
      <c r="X139" s="1399"/>
      <c r="Y139" s="1399"/>
      <c r="Z139" s="1399"/>
      <c r="AA139" s="1399"/>
      <c r="AB139" s="1399"/>
      <c r="AC139" s="1399"/>
      <c r="AD139" s="1399"/>
      <c r="AE139" s="1399"/>
      <c r="AF139" s="1399"/>
      <c r="AG139" s="1399"/>
      <c r="AH139" s="810"/>
      <c r="AI139" s="810"/>
      <c r="AJ139" s="810"/>
      <c r="AK139" s="810"/>
      <c r="AL139" s="118"/>
      <c r="AM139" s="1">
        <f t="shared" si="4"/>
        <v>1</v>
      </c>
      <c r="AN139" s="5"/>
      <c r="AO139" s="105"/>
      <c r="AP139" s="105"/>
      <c r="AQ139" s="105"/>
      <c r="AR139" s="105"/>
      <c r="AS139" s="105"/>
      <c r="AT139" s="105"/>
      <c r="AU139" s="105"/>
      <c r="AV139" s="105"/>
      <c r="AW139" s="105"/>
      <c r="AX139" s="105"/>
      <c r="AY139" s="1"/>
      <c r="AZ139" s="1" t="s">
        <v>2205</v>
      </c>
      <c r="BA139" s="834" t="e">
        <f>IF(施工者名称２&lt;&gt;"",工事施工者名称&amp;" "&amp;施工者名称２,工事施工者名称)</f>
        <v>#REF!</v>
      </c>
    </row>
    <row r="140" spans="1:53" s="117" customFormat="1" ht="20.100000000000001" customHeight="1">
      <c r="A140" s="119" t="s">
        <v>155</v>
      </c>
      <c r="B140" s="119"/>
      <c r="C140" s="119"/>
      <c r="D140" s="119"/>
      <c r="E140" s="119"/>
      <c r="F140" s="119"/>
      <c r="G140" s="119"/>
      <c r="H140" s="119"/>
      <c r="I140" s="119"/>
      <c r="J140" s="119"/>
      <c r="K140" s="119"/>
      <c r="L140" s="119"/>
      <c r="M140" s="119"/>
      <c r="N140" s="119"/>
      <c r="O140" s="119"/>
      <c r="AL140" s="118"/>
      <c r="AM140" s="1">
        <f t="shared" si="4"/>
        <v>1</v>
      </c>
      <c r="AN140" s="5"/>
      <c r="AO140" s="105"/>
      <c r="AP140" s="105"/>
      <c r="AQ140" s="105"/>
      <c r="AR140" s="105"/>
      <c r="AS140" s="105"/>
      <c r="AT140" s="105"/>
      <c r="AU140" s="105"/>
      <c r="AV140" s="105"/>
      <c r="AW140" s="105"/>
      <c r="AX140" s="105"/>
      <c r="AY140" s="1"/>
      <c r="AZ140" s="842" t="s">
        <v>2206</v>
      </c>
      <c r="BA140" s="834"/>
    </row>
    <row r="141" spans="1:53" s="117" customFormat="1" ht="20.100000000000001" customHeight="1">
      <c r="A141" s="134"/>
      <c r="B141" s="134"/>
      <c r="C141" s="134"/>
      <c r="D141" s="1404" t="s">
        <v>156</v>
      </c>
      <c r="E141" s="1404"/>
      <c r="F141" s="1404"/>
      <c r="G141" s="1404"/>
      <c r="H141" s="1404"/>
      <c r="I141" s="1404"/>
      <c r="J141" s="1404"/>
      <c r="K141" s="1404"/>
      <c r="L141" s="1404"/>
      <c r="M141" s="1404"/>
      <c r="N141" s="1404"/>
      <c r="O141" s="1404"/>
      <c r="P141" s="1404"/>
      <c r="Q141" s="1404"/>
      <c r="R141" s="1404"/>
      <c r="S141" s="1404"/>
      <c r="T141" s="1404"/>
      <c r="U141" s="1404"/>
      <c r="V141" s="1404"/>
      <c r="W141" s="1404"/>
      <c r="X141" s="1404"/>
      <c r="Y141" s="1404"/>
      <c r="Z141" s="1404"/>
      <c r="AA141" s="1404"/>
      <c r="AB141" s="1404"/>
      <c r="AC141" s="1404"/>
      <c r="AD141" s="1404"/>
      <c r="AE141" s="1404"/>
      <c r="AF141" s="1404"/>
      <c r="AG141" s="1404"/>
      <c r="AH141" s="1404"/>
      <c r="AI141" s="1404"/>
      <c r="AJ141" s="1404"/>
      <c r="AK141" s="1404"/>
      <c r="AL141" s="118"/>
      <c r="AM141" s="1">
        <f t="shared" si="4"/>
        <v>1</v>
      </c>
      <c r="AN141" s="5"/>
      <c r="AO141" s="105"/>
      <c r="AP141" s="105"/>
      <c r="AQ141" s="105"/>
      <c r="AR141" s="105"/>
      <c r="AS141" s="105"/>
      <c r="AT141" s="105"/>
      <c r="AU141" s="105"/>
      <c r="AV141" s="105"/>
      <c r="AW141" s="105"/>
      <c r="AX141" s="105"/>
      <c r="AY141" s="1"/>
      <c r="AZ141" s="842" t="s">
        <v>2207</v>
      </c>
      <c r="BA141" s="834"/>
    </row>
    <row r="142" spans="1:53" s="117" customFormat="1" ht="20.100000000000001" customHeight="1">
      <c r="A142" s="119" t="s">
        <v>157</v>
      </c>
      <c r="B142" s="119"/>
      <c r="C142" s="119"/>
      <c r="D142" s="119"/>
      <c r="E142" s="119"/>
      <c r="F142" s="119"/>
      <c r="G142" s="119"/>
      <c r="H142" s="119"/>
      <c r="I142" s="119"/>
      <c r="J142" s="119"/>
      <c r="K142" s="119"/>
      <c r="L142" s="119"/>
      <c r="M142" s="119"/>
      <c r="N142" s="119"/>
      <c r="O142" s="119"/>
      <c r="AL142" s="118"/>
      <c r="AM142" s="1">
        <f t="shared" si="4"/>
        <v>1</v>
      </c>
      <c r="AN142" s="5"/>
      <c r="AO142" s="105"/>
      <c r="AP142" s="105"/>
      <c r="AQ142" s="105"/>
      <c r="AR142" s="105"/>
      <c r="AS142" s="105"/>
      <c r="AT142" s="105"/>
      <c r="AU142" s="105"/>
      <c r="AV142" s="105"/>
      <c r="AW142" s="105"/>
      <c r="AX142" s="105"/>
      <c r="AY142" s="1"/>
      <c r="AZ142" s="842" t="s">
        <v>2208</v>
      </c>
      <c r="BA142" s="834"/>
    </row>
    <row r="143" spans="1:53" s="117" customFormat="1" ht="20.100000000000001" customHeight="1">
      <c r="D143" s="119"/>
      <c r="E143" s="119"/>
      <c r="F143" s="119"/>
      <c r="G143" s="119"/>
      <c r="H143" s="119"/>
      <c r="I143" s="119"/>
      <c r="J143" s="119"/>
      <c r="K143" s="119"/>
      <c r="L143" s="119"/>
      <c r="M143" s="119"/>
      <c r="N143" s="119"/>
      <c r="O143" s="119"/>
      <c r="P143" s="139" t="e">
        <f>IF(#REF!=1,"■","□")</f>
        <v>#REF!</v>
      </c>
      <c r="Q143" s="119"/>
      <c r="R143" s="119" t="s">
        <v>158</v>
      </c>
      <c r="S143" s="119"/>
      <c r="T143" s="119"/>
      <c r="U143" s="140" t="e">
        <f>IF(P143="■","□","■")</f>
        <v>#REF!</v>
      </c>
      <c r="V143" s="119"/>
      <c r="W143" s="119" t="s">
        <v>159</v>
      </c>
      <c r="X143" s="119"/>
      <c r="Y143" s="119"/>
      <c r="Z143" s="119"/>
      <c r="AA143" s="119"/>
      <c r="AB143" s="119"/>
      <c r="AC143" s="119"/>
      <c r="AD143" s="119"/>
      <c r="AE143" s="119"/>
      <c r="AF143" s="119"/>
      <c r="AG143" s="119"/>
      <c r="AH143" s="119"/>
      <c r="AI143" s="119"/>
      <c r="AJ143" s="119"/>
      <c r="AK143" s="119"/>
      <c r="AL143" s="118"/>
      <c r="AM143" s="1">
        <f t="shared" si="4"/>
        <v>1</v>
      </c>
      <c r="AN143" s="5"/>
      <c r="AO143" s="105"/>
      <c r="AP143" s="105"/>
      <c r="AQ143" s="105"/>
      <c r="AR143" s="105"/>
      <c r="AS143" s="105"/>
      <c r="AT143" s="105"/>
      <c r="AU143" s="105"/>
      <c r="AV143" s="105"/>
      <c r="AW143" s="105"/>
      <c r="AX143" s="105"/>
      <c r="AY143" s="1"/>
      <c r="AZ143" s="1" t="s">
        <v>2209</v>
      </c>
      <c r="BA143" s="834" t="e">
        <f>工事施工者郵便番号</f>
        <v>#REF!</v>
      </c>
    </row>
    <row r="144" spans="1:53" s="117" customFormat="1" ht="20.100000000000001" customHeight="1">
      <c r="A144" s="141" t="s">
        <v>160</v>
      </c>
      <c r="B144" s="141"/>
      <c r="C144" s="141"/>
      <c r="D144" s="141"/>
      <c r="E144" s="141"/>
      <c r="F144" s="141"/>
      <c r="G144" s="141"/>
      <c r="H144" s="141"/>
      <c r="I144" s="141"/>
      <c r="J144" s="141"/>
      <c r="K144" s="141"/>
      <c r="L144" s="141"/>
      <c r="M144" s="141"/>
      <c r="N144" s="141"/>
      <c r="O144" s="141"/>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18"/>
      <c r="AM144" s="1">
        <f t="shared" si="4"/>
        <v>1</v>
      </c>
      <c r="AN144" s="5"/>
      <c r="AO144" s="105"/>
      <c r="AP144" s="105"/>
      <c r="AQ144" s="105"/>
      <c r="AR144" s="105"/>
      <c r="AS144" s="105"/>
      <c r="AT144" s="105"/>
      <c r="AU144" s="105"/>
      <c r="AV144" s="105"/>
      <c r="AW144" s="105"/>
      <c r="AX144" s="105"/>
      <c r="AY144" s="1"/>
      <c r="AZ144" s="1" t="s">
        <v>2210</v>
      </c>
      <c r="BA144" s="834" t="e">
        <f>工事施工者住所</f>
        <v>#REF!</v>
      </c>
    </row>
    <row r="145" spans="1:53" s="117" customFormat="1" ht="20.100000000000001" customHeight="1">
      <c r="A145" s="119" t="s">
        <v>161</v>
      </c>
      <c r="B145" s="119"/>
      <c r="C145" s="119"/>
      <c r="D145" s="119"/>
      <c r="E145" s="119"/>
      <c r="F145" s="119"/>
      <c r="G145" s="119"/>
      <c r="H145" s="119"/>
      <c r="I145" s="119"/>
      <c r="J145" s="119"/>
      <c r="K145" s="119"/>
      <c r="L145" s="119"/>
      <c r="M145" s="119"/>
      <c r="N145" s="119"/>
      <c r="O145" s="119"/>
      <c r="P145" s="1521" t="e">
        <f>#REF!</f>
        <v>#REF!</v>
      </c>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18"/>
      <c r="AM145" s="1">
        <f t="shared" si="4"/>
        <v>1</v>
      </c>
      <c r="AN145" s="5"/>
      <c r="AO145" s="105"/>
      <c r="AP145" s="105"/>
      <c r="AQ145" s="105"/>
      <c r="AR145" s="105"/>
      <c r="AS145" s="105"/>
      <c r="AT145" s="105"/>
      <c r="AU145" s="105"/>
      <c r="AV145" s="105"/>
      <c r="AW145" s="105"/>
      <c r="AX145" s="105"/>
      <c r="AY145" s="1"/>
      <c r="AZ145" s="1" t="s">
        <v>2211</v>
      </c>
      <c r="BA145" s="834" t="e">
        <f>工事施工者電話</f>
        <v>#REF!</v>
      </c>
    </row>
    <row r="146" spans="1:53" s="117" customFormat="1" ht="20.100000000000001" customHeight="1">
      <c r="A146" s="119" t="s">
        <v>162</v>
      </c>
      <c r="B146" s="119"/>
      <c r="C146" s="119"/>
      <c r="D146" s="119"/>
      <c r="E146" s="119"/>
      <c r="F146" s="119"/>
      <c r="G146" s="119"/>
      <c r="H146" s="119"/>
      <c r="I146" s="119"/>
      <c r="J146" s="119"/>
      <c r="K146" s="119"/>
      <c r="L146" s="119"/>
      <c r="M146" s="119"/>
      <c r="N146" s="119"/>
      <c r="O146" s="119"/>
      <c r="P146" s="1524" t="e">
        <f>#REF!</f>
        <v>#REF!</v>
      </c>
      <c r="Q146" s="1524"/>
      <c r="R146" s="1524"/>
      <c r="S146" s="1524"/>
      <c r="T146" s="1524"/>
      <c r="U146" s="1524"/>
      <c r="V146" s="1524"/>
      <c r="W146" s="1524"/>
      <c r="X146" s="1524"/>
      <c r="Y146" s="1524"/>
      <c r="Z146" s="1524"/>
      <c r="AA146" s="1524"/>
      <c r="AB146" s="1524"/>
      <c r="AC146" s="1524"/>
      <c r="AD146" s="1524"/>
      <c r="AE146" s="1524"/>
      <c r="AF146" s="1524"/>
      <c r="AG146" s="1524"/>
      <c r="AH146" s="1524"/>
      <c r="AI146" s="1524"/>
      <c r="AJ146" s="1524"/>
      <c r="AK146" s="1524"/>
      <c r="AL146" s="118"/>
      <c r="AM146" s="1">
        <f t="shared" si="4"/>
        <v>1</v>
      </c>
      <c r="AN146" s="5"/>
      <c r="AO146" s="105"/>
      <c r="AP146" s="105"/>
      <c r="AQ146" s="105"/>
      <c r="AR146" s="105"/>
      <c r="AS146" s="105"/>
      <c r="AT146" s="105"/>
      <c r="AU146" s="105"/>
      <c r="AV146" s="105"/>
      <c r="AW146" s="105"/>
      <c r="AX146" s="105"/>
      <c r="AY146" s="1"/>
      <c r="AZ146" s="1" t="s">
        <v>2212</v>
      </c>
      <c r="BA146" s="834" t="e">
        <f>現場対応者名称</f>
        <v>#REF!</v>
      </c>
    </row>
    <row r="147" spans="1:53" s="117" customFormat="1" ht="20.100000000000001" customHeight="1">
      <c r="A147" s="138" t="s">
        <v>163</v>
      </c>
      <c r="B147" s="138"/>
      <c r="C147" s="138"/>
      <c r="D147" s="138"/>
      <c r="E147" s="138"/>
      <c r="F147" s="138"/>
      <c r="G147" s="138"/>
      <c r="H147" s="138"/>
      <c r="I147" s="138"/>
      <c r="J147" s="138"/>
      <c r="K147" s="138"/>
      <c r="L147" s="138"/>
      <c r="M147" s="138"/>
      <c r="N147" s="138"/>
      <c r="O147" s="138"/>
      <c r="P147" s="1531" t="e">
        <f>#REF!</f>
        <v>#REF!</v>
      </c>
      <c r="Q147" s="1531"/>
      <c r="R147" s="1531"/>
      <c r="S147" s="1531"/>
      <c r="T147" s="1531"/>
      <c r="U147" s="1531"/>
      <c r="V147" s="1531"/>
      <c r="W147" s="1531"/>
      <c r="X147" s="1531"/>
      <c r="Y147" s="1531"/>
      <c r="Z147" s="1531"/>
      <c r="AA147" s="1531"/>
      <c r="AB147" s="1531"/>
      <c r="AC147" s="1531"/>
      <c r="AD147" s="1531"/>
      <c r="AE147" s="1531"/>
      <c r="AF147" s="1531"/>
      <c r="AG147" s="1531"/>
      <c r="AH147" s="1531"/>
      <c r="AI147" s="1531"/>
      <c r="AJ147" s="1531"/>
      <c r="AK147" s="1531"/>
      <c r="AL147" s="118"/>
      <c r="AM147" s="554" t="e">
        <f>IF(#REF!=1,1,0)</f>
        <v>#REF!</v>
      </c>
      <c r="AN147" s="5" t="s">
        <v>164</v>
      </c>
      <c r="AO147" s="105"/>
      <c r="AP147" s="105"/>
      <c r="AQ147" s="105"/>
      <c r="AR147" s="105"/>
      <c r="AS147" s="105"/>
      <c r="AT147" s="105"/>
      <c r="AU147" s="105"/>
      <c r="AV147" s="105"/>
      <c r="AW147" s="105"/>
      <c r="AX147" s="105"/>
      <c r="AY147" s="1"/>
      <c r="AZ147" s="1" t="s">
        <v>2213</v>
      </c>
      <c r="BA147" s="834" t="e">
        <f>現場対応者会社名</f>
        <v>#REF!</v>
      </c>
    </row>
    <row r="148" spans="1:53" s="117" customFormat="1" ht="5.0999999999999996" customHeight="1">
      <c r="AL148" s="118"/>
      <c r="AM148" s="1">
        <f>AM146</f>
        <v>1</v>
      </c>
      <c r="AN148" s="5"/>
      <c r="AO148" s="105"/>
      <c r="AP148" s="105"/>
      <c r="AQ148" s="105"/>
      <c r="AR148" s="105"/>
      <c r="AS148" s="105"/>
      <c r="AT148" s="105"/>
      <c r="AU148" s="105"/>
      <c r="AV148" s="105"/>
      <c r="AW148" s="105"/>
      <c r="AX148" s="105"/>
      <c r="AY148" s="1"/>
      <c r="AZ148" s="1" t="s">
        <v>2214</v>
      </c>
      <c r="BA148" s="834" t="e">
        <f>現場対応者郵便番号</f>
        <v>#REF!</v>
      </c>
    </row>
    <row r="149" spans="1:53" s="117" customFormat="1" ht="20.100000000000001" customHeight="1">
      <c r="A149" s="119"/>
      <c r="B149" s="119"/>
      <c r="C149" s="119"/>
      <c r="D149" s="119"/>
      <c r="E149" s="119"/>
      <c r="F149" s="119"/>
      <c r="G149" s="119"/>
      <c r="H149" s="119"/>
      <c r="I149" s="119"/>
      <c r="J149" s="119"/>
      <c r="K149" s="119"/>
      <c r="L149" s="119"/>
      <c r="M149" s="119"/>
      <c r="N149" s="119"/>
      <c r="O149" s="119"/>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18">
        <v>4</v>
      </c>
      <c r="AM149" s="552" t="e">
        <f>IF(申請者2名称&lt;&gt;"",1,0)</f>
        <v>#REF!</v>
      </c>
      <c r="AN149" s="5"/>
      <c r="AO149" s="105"/>
      <c r="AP149" s="105"/>
      <c r="AQ149" s="105"/>
      <c r="AR149" s="105"/>
      <c r="AS149" s="105"/>
      <c r="AT149" s="105"/>
      <c r="AU149" s="105"/>
      <c r="AV149" s="105"/>
      <c r="AW149" s="105"/>
      <c r="AX149" s="105"/>
      <c r="AY149" s="1"/>
      <c r="AZ149" s="1" t="s">
        <v>2215</v>
      </c>
      <c r="BA149" s="834" t="e">
        <f>現場対応者住所</f>
        <v>#REF!</v>
      </c>
    </row>
    <row r="150" spans="1:53" s="143" customFormat="1" ht="14.1" customHeight="1">
      <c r="A150" s="1504" t="s">
        <v>165</v>
      </c>
      <c r="B150" s="1504"/>
      <c r="C150" s="1504"/>
      <c r="D150" s="1504"/>
      <c r="E150" s="1504"/>
      <c r="F150" s="1504"/>
      <c r="G150" s="1504"/>
      <c r="H150" s="1504"/>
      <c r="I150" s="1504"/>
      <c r="J150" s="1504"/>
      <c r="K150" s="1504"/>
      <c r="L150" s="1504"/>
      <c r="M150" s="1504"/>
      <c r="N150" s="1504"/>
      <c r="O150" s="1504"/>
      <c r="P150" s="1504"/>
      <c r="Q150" s="1504"/>
      <c r="R150" s="1504"/>
      <c r="S150" s="1504"/>
      <c r="T150" s="1504"/>
      <c r="U150" s="1504"/>
      <c r="V150" s="1504"/>
      <c r="W150" s="1504"/>
      <c r="X150" s="1504"/>
      <c r="Y150" s="1504"/>
      <c r="Z150" s="1504"/>
      <c r="AA150" s="1504"/>
      <c r="AB150" s="1504"/>
      <c r="AC150" s="1504"/>
      <c r="AD150" s="1504"/>
      <c r="AE150" s="1504"/>
      <c r="AF150" s="1504"/>
      <c r="AG150" s="1504"/>
      <c r="AH150" s="1504"/>
      <c r="AI150" s="1504"/>
      <c r="AJ150" s="1504"/>
      <c r="AK150" s="1504"/>
      <c r="AL150" s="118"/>
      <c r="AM150" s="4" t="e">
        <f t="shared" ref="AM150:AM188" si="5">AM149</f>
        <v>#REF!</v>
      </c>
      <c r="AN150" s="5"/>
      <c r="AO150" s="105"/>
      <c r="AP150" s="105"/>
      <c r="AQ150" s="105"/>
      <c r="AR150" s="105"/>
      <c r="AS150" s="105"/>
      <c r="AT150" s="105"/>
      <c r="AU150" s="105"/>
      <c r="AV150" s="105"/>
      <c r="AW150" s="105"/>
      <c r="AX150" s="105"/>
      <c r="AY150" s="4"/>
      <c r="AZ150" s="1" t="s">
        <v>2216</v>
      </c>
      <c r="BA150" s="834" t="e">
        <f>現場対応者電話</f>
        <v>#REF!</v>
      </c>
    </row>
    <row r="151" spans="1:53" s="143" customFormat="1" ht="20.100000000000001" customHeight="1">
      <c r="A151" s="119" t="s">
        <v>137</v>
      </c>
      <c r="B151" s="119"/>
      <c r="C151" s="119"/>
      <c r="D151" s="119"/>
      <c r="E151" s="119"/>
      <c r="F151" s="119"/>
      <c r="G151" s="119"/>
      <c r="H151" s="119"/>
      <c r="I151" s="119"/>
      <c r="J151" s="119"/>
      <c r="K151" s="119"/>
      <c r="L151" s="119"/>
      <c r="M151" s="119"/>
      <c r="N151" s="119"/>
      <c r="O151" s="119"/>
      <c r="AL151" s="118"/>
      <c r="AM151" s="4" t="e">
        <f t="shared" si="5"/>
        <v>#REF!</v>
      </c>
      <c r="AN151" s="5"/>
      <c r="AO151" s="105"/>
      <c r="AP151" s="105"/>
      <c r="AQ151" s="105"/>
      <c r="AR151" s="105"/>
      <c r="AS151" s="105"/>
      <c r="AT151" s="105"/>
      <c r="AU151" s="105"/>
      <c r="AV151" s="105"/>
      <c r="AW151" s="105"/>
      <c r="AX151" s="105"/>
      <c r="AY151" s="4"/>
      <c r="AZ151" s="1" t="s">
        <v>2217</v>
      </c>
      <c r="BA151" s="834" t="e">
        <f>共用部分管理者名称</f>
        <v>#REF!</v>
      </c>
    </row>
    <row r="152" spans="1:53" s="143" customFormat="1" ht="20.100000000000001" customHeight="1">
      <c r="A152" s="119" t="s">
        <v>166</v>
      </c>
      <c r="B152" s="119"/>
      <c r="C152" s="119"/>
      <c r="D152" s="119"/>
      <c r="E152" s="119"/>
      <c r="F152" s="119"/>
      <c r="G152" s="119"/>
      <c r="H152" s="119"/>
      <c r="I152" s="119"/>
      <c r="J152" s="119"/>
      <c r="K152" s="119"/>
      <c r="L152" s="119"/>
      <c r="M152" s="119"/>
      <c r="N152" s="119"/>
      <c r="O152" s="119"/>
      <c r="AL152" s="118"/>
      <c r="AM152" s="4" t="e">
        <f t="shared" si="5"/>
        <v>#REF!</v>
      </c>
      <c r="AN152" s="5"/>
      <c r="AO152" s="105"/>
      <c r="AP152" s="105"/>
      <c r="AQ152" s="105"/>
      <c r="AR152" s="105"/>
      <c r="AS152" s="105"/>
      <c r="AT152" s="105"/>
      <c r="AU152" s="105"/>
      <c r="AV152" s="105"/>
      <c r="AW152" s="105"/>
      <c r="AX152" s="105"/>
      <c r="AY152" s="4"/>
      <c r="AZ152" s="1" t="s">
        <v>2218</v>
      </c>
      <c r="BA152" s="834" t="e">
        <f>共用部分管理者郵便番号</f>
        <v>#REF!</v>
      </c>
    </row>
    <row r="153" spans="1:53" s="143" customFormat="1" ht="20.100000000000001" customHeight="1">
      <c r="A153" s="119" t="s">
        <v>139</v>
      </c>
      <c r="B153" s="119"/>
      <c r="C153" s="119"/>
      <c r="D153" s="119"/>
      <c r="E153" s="119"/>
      <c r="F153" s="119"/>
      <c r="G153" s="119"/>
      <c r="H153" s="119"/>
      <c r="I153" s="119"/>
      <c r="J153" s="119"/>
      <c r="K153" s="119"/>
      <c r="L153" s="119"/>
      <c r="M153" s="119"/>
      <c r="N153" s="119"/>
      <c r="O153" s="119"/>
      <c r="P153" s="1431" t="e">
        <f>"　"&amp;#REF!</f>
        <v>#REF!</v>
      </c>
      <c r="Q153" s="1431"/>
      <c r="R153" s="1431"/>
      <c r="S153" s="1431"/>
      <c r="T153" s="1431"/>
      <c r="U153" s="1431"/>
      <c r="V153" s="1431"/>
      <c r="W153" s="1431"/>
      <c r="X153" s="1431"/>
      <c r="Y153" s="1431"/>
      <c r="Z153" s="1431"/>
      <c r="AA153" s="1431"/>
      <c r="AB153" s="1431"/>
      <c r="AC153" s="1431"/>
      <c r="AD153" s="1431"/>
      <c r="AE153" s="1431"/>
      <c r="AF153" s="1431"/>
      <c r="AG153" s="1431"/>
      <c r="AH153" s="1431"/>
      <c r="AI153" s="1431"/>
      <c r="AJ153" s="1431"/>
      <c r="AK153" s="1431"/>
      <c r="AL153" s="118"/>
      <c r="AM153" s="4" t="e">
        <f t="shared" si="5"/>
        <v>#REF!</v>
      </c>
      <c r="AN153" s="5"/>
      <c r="AO153" s="105"/>
      <c r="AP153" s="105"/>
      <c r="AQ153" s="105"/>
      <c r="AR153" s="105"/>
      <c r="AS153" s="105"/>
      <c r="AT153" s="105"/>
      <c r="AU153" s="105"/>
      <c r="AV153" s="105"/>
      <c r="AW153" s="105"/>
      <c r="AX153" s="105"/>
      <c r="AY153" s="4"/>
      <c r="AZ153" s="4" t="s">
        <v>2219</v>
      </c>
      <c r="BA153" s="838" t="e">
        <f>共用部分管理者住所</f>
        <v>#REF!</v>
      </c>
    </row>
    <row r="154" spans="1:53" s="143" customFormat="1" ht="20.100000000000001" customHeight="1">
      <c r="A154" s="119" t="s">
        <v>140</v>
      </c>
      <c r="B154" s="119"/>
      <c r="C154" s="119"/>
      <c r="D154" s="119"/>
      <c r="E154" s="119"/>
      <c r="F154" s="119"/>
      <c r="G154" s="119"/>
      <c r="H154" s="119"/>
      <c r="I154" s="119"/>
      <c r="J154" s="119"/>
      <c r="K154" s="119"/>
      <c r="L154" s="119"/>
      <c r="M154" s="119"/>
      <c r="N154" s="119"/>
      <c r="O154" s="119"/>
      <c r="P154" s="1431" t="e">
        <f>#REF!</f>
        <v>#REF!</v>
      </c>
      <c r="Q154" s="1431"/>
      <c r="R154" s="1431"/>
      <c r="S154" s="1431"/>
      <c r="T154" s="1431"/>
      <c r="U154" s="1431"/>
      <c r="V154" s="1431"/>
      <c r="W154" s="1431"/>
      <c r="X154" s="1431"/>
      <c r="Y154" s="1431"/>
      <c r="Z154" s="1431"/>
      <c r="AA154" s="1431"/>
      <c r="AB154" s="1431"/>
      <c r="AC154" s="1431"/>
      <c r="AD154" s="1431"/>
      <c r="AE154" s="1431"/>
      <c r="AF154" s="1431"/>
      <c r="AG154" s="1431"/>
      <c r="AH154" s="1431"/>
      <c r="AI154" s="1431"/>
      <c r="AJ154" s="1431"/>
      <c r="AK154" s="1431"/>
      <c r="AL154" s="118"/>
      <c r="AM154" s="4" t="e">
        <f t="shared" si="5"/>
        <v>#REF!</v>
      </c>
      <c r="AN154" s="5"/>
      <c r="AO154" s="105"/>
      <c r="AP154" s="105"/>
      <c r="AQ154" s="105"/>
      <c r="AR154" s="105"/>
      <c r="AS154" s="105"/>
      <c r="AT154" s="105"/>
      <c r="AU154" s="105"/>
      <c r="AV154" s="105"/>
      <c r="AW154" s="105"/>
      <c r="AX154" s="105"/>
      <c r="AY154" s="4"/>
      <c r="AZ154" s="4" t="s">
        <v>2220</v>
      </c>
      <c r="BA154" s="838" t="e">
        <f>共用部分管理者電話</f>
        <v>#REF!</v>
      </c>
    </row>
    <row r="155" spans="1:53" s="143" customFormat="1" ht="20.100000000000001" customHeight="1">
      <c r="A155" s="119" t="s">
        <v>141</v>
      </c>
      <c r="B155" s="119"/>
      <c r="C155" s="119"/>
      <c r="D155" s="119"/>
      <c r="E155" s="119"/>
      <c r="F155" s="119"/>
      <c r="G155" s="119"/>
      <c r="H155" s="119"/>
      <c r="I155" s="119"/>
      <c r="J155" s="119"/>
      <c r="K155" s="119"/>
      <c r="L155" s="119"/>
      <c r="M155" s="119"/>
      <c r="N155" s="119"/>
      <c r="O155" s="119"/>
      <c r="P155" s="1431" t="e">
        <f>#REF!</f>
        <v>#REF!</v>
      </c>
      <c r="Q155" s="1431"/>
      <c r="R155" s="1431"/>
      <c r="S155" s="1431"/>
      <c r="T155" s="1431"/>
      <c r="U155" s="1431"/>
      <c r="V155" s="1431"/>
      <c r="W155" s="1431"/>
      <c r="X155" s="832"/>
      <c r="Y155" s="832"/>
      <c r="Z155" s="832"/>
      <c r="AA155" s="832"/>
      <c r="AB155" s="832"/>
      <c r="AC155" s="832"/>
      <c r="AD155" s="832"/>
      <c r="AE155" s="832"/>
      <c r="AF155" s="832"/>
      <c r="AG155" s="832"/>
      <c r="AH155" s="832"/>
      <c r="AI155" s="832"/>
      <c r="AJ155" s="832"/>
      <c r="AK155" s="832"/>
      <c r="AL155" s="118"/>
      <c r="AM155" s="4" t="e">
        <f t="shared" si="5"/>
        <v>#REF!</v>
      </c>
      <c r="AN155" s="5"/>
      <c r="AO155" s="105"/>
      <c r="AP155" s="105"/>
      <c r="AQ155" s="105"/>
      <c r="AR155" s="105"/>
      <c r="AS155" s="105"/>
      <c r="AT155" s="105"/>
      <c r="AU155" s="105"/>
      <c r="AV155" s="105"/>
      <c r="AW155" s="105"/>
      <c r="AX155" s="105"/>
      <c r="AY155" s="4"/>
      <c r="AZ155" s="843" t="s">
        <v>2228</v>
      </c>
      <c r="BA155" s="838"/>
    </row>
    <row r="156" spans="1:53" s="143" customFormat="1" ht="20.100000000000001" customHeight="1">
      <c r="A156" s="119" t="s">
        <v>142</v>
      </c>
      <c r="B156" s="119"/>
      <c r="C156" s="119"/>
      <c r="D156" s="119"/>
      <c r="E156" s="119"/>
      <c r="F156" s="119"/>
      <c r="G156" s="119"/>
      <c r="H156" s="119"/>
      <c r="I156" s="119"/>
      <c r="J156" s="119"/>
      <c r="K156" s="119"/>
      <c r="L156" s="119"/>
      <c r="M156" s="119"/>
      <c r="N156" s="119"/>
      <c r="O156" s="119"/>
      <c r="P156" s="1431" t="e">
        <f>#REF!</f>
        <v>#REF!</v>
      </c>
      <c r="Q156" s="1431"/>
      <c r="R156" s="1431"/>
      <c r="S156" s="1431"/>
      <c r="T156" s="1431"/>
      <c r="U156" s="1431"/>
      <c r="V156" s="1431"/>
      <c r="W156" s="1431"/>
      <c r="X156" s="1431"/>
      <c r="Y156" s="1431"/>
      <c r="Z156" s="1431"/>
      <c r="AA156" s="1431"/>
      <c r="AB156" s="1431"/>
      <c r="AC156" s="1431"/>
      <c r="AD156" s="1431"/>
      <c r="AE156" s="1431"/>
      <c r="AF156" s="1431"/>
      <c r="AG156" s="1431"/>
      <c r="AH156" s="1431"/>
      <c r="AI156" s="1431"/>
      <c r="AJ156" s="1431"/>
      <c r="AK156" s="1431"/>
      <c r="AL156" s="118"/>
      <c r="AM156" s="4" t="e">
        <f t="shared" si="5"/>
        <v>#REF!</v>
      </c>
      <c r="AN156" s="5"/>
      <c r="AO156" s="105"/>
      <c r="AP156" s="105"/>
      <c r="AQ156" s="105"/>
      <c r="AR156" s="105"/>
      <c r="AS156" s="105"/>
      <c r="AT156" s="105"/>
      <c r="AU156" s="105"/>
      <c r="AV156" s="105"/>
      <c r="AW156" s="105"/>
      <c r="AX156" s="105"/>
      <c r="AY156" s="4"/>
      <c r="AZ156" s="844" t="s">
        <v>2229</v>
      </c>
      <c r="BA156" s="838" t="e">
        <f>AQ280</f>
        <v>#REF!</v>
      </c>
    </row>
    <row r="157" spans="1:53" s="143" customFormat="1" ht="20.100000000000001" customHeight="1">
      <c r="A157" s="138" t="s">
        <v>143</v>
      </c>
      <c r="B157" s="138"/>
      <c r="C157" s="138"/>
      <c r="D157" s="138"/>
      <c r="E157" s="138"/>
      <c r="F157" s="138"/>
      <c r="G157" s="138"/>
      <c r="H157" s="138"/>
      <c r="I157" s="138"/>
      <c r="J157" s="138"/>
      <c r="K157" s="138"/>
      <c r="L157" s="138"/>
      <c r="M157" s="138"/>
      <c r="N157" s="138"/>
      <c r="O157" s="138"/>
      <c r="P157" s="1430" t="e">
        <f>#REF!</f>
        <v>#REF!</v>
      </c>
      <c r="Q157" s="1430"/>
      <c r="R157" s="1430"/>
      <c r="S157" s="1430"/>
      <c r="T157" s="1430"/>
      <c r="U157" s="1430"/>
      <c r="V157" s="1430"/>
      <c r="W157" s="1430"/>
      <c r="X157" s="1430"/>
      <c r="Y157" s="1430"/>
      <c r="Z157" s="1430"/>
      <c r="AA157" s="1430"/>
      <c r="AB157" s="1430"/>
      <c r="AC157" s="1430"/>
      <c r="AD157" s="1430"/>
      <c r="AE157" s="1430"/>
      <c r="AF157" s="1430"/>
      <c r="AG157" s="1430"/>
      <c r="AH157" s="810"/>
      <c r="AI157" s="810"/>
      <c r="AJ157" s="810"/>
      <c r="AK157" s="810"/>
      <c r="AL157" s="118"/>
      <c r="AM157" s="4" t="e">
        <f t="shared" si="5"/>
        <v>#REF!</v>
      </c>
      <c r="AN157" s="5"/>
      <c r="AO157" s="105"/>
      <c r="AP157" s="105"/>
      <c r="AQ157" s="105"/>
      <c r="AR157" s="105"/>
      <c r="AS157" s="105"/>
      <c r="AT157" s="105"/>
      <c r="AU157" s="105"/>
      <c r="AV157" s="105"/>
      <c r="AW157" s="105"/>
      <c r="AX157" s="105"/>
      <c r="AY157" s="4"/>
      <c r="AZ157" s="4" t="s">
        <v>2230</v>
      </c>
      <c r="BA157" s="838" t="e">
        <f>AQ284</f>
        <v>#REF!</v>
      </c>
    </row>
    <row r="158" spans="1:53" s="143" customFormat="1" ht="20.100000000000001" customHeight="1">
      <c r="A158" s="119" t="s">
        <v>167</v>
      </c>
      <c r="B158" s="119"/>
      <c r="C158" s="119"/>
      <c r="D158" s="119"/>
      <c r="E158" s="119"/>
      <c r="F158" s="119"/>
      <c r="G158" s="119"/>
      <c r="H158" s="119"/>
      <c r="I158" s="119"/>
      <c r="J158" s="119"/>
      <c r="K158" s="119"/>
      <c r="L158" s="119"/>
      <c r="M158" s="119"/>
      <c r="N158" s="119"/>
      <c r="O158" s="119"/>
      <c r="P158" s="832"/>
      <c r="Q158" s="832"/>
      <c r="R158" s="832"/>
      <c r="S158" s="832"/>
      <c r="T158" s="832"/>
      <c r="U158" s="832"/>
      <c r="V158" s="832"/>
      <c r="W158" s="832"/>
      <c r="X158" s="832"/>
      <c r="Y158" s="832"/>
      <c r="Z158" s="832"/>
      <c r="AA158" s="832"/>
      <c r="AB158" s="832"/>
      <c r="AC158" s="832"/>
      <c r="AD158" s="832"/>
      <c r="AE158" s="832"/>
      <c r="AF158" s="832"/>
      <c r="AG158" s="832"/>
      <c r="AH158" s="832"/>
      <c r="AI158" s="832"/>
      <c r="AJ158" s="832"/>
      <c r="AK158" s="832"/>
      <c r="AL158" s="118"/>
      <c r="AM158" s="4" t="e">
        <f t="shared" si="5"/>
        <v>#REF!</v>
      </c>
      <c r="AN158" s="5"/>
      <c r="AO158" s="105"/>
      <c r="AP158" s="105"/>
      <c r="AQ158" s="105"/>
      <c r="AR158" s="105"/>
      <c r="AS158" s="105"/>
      <c r="AT158" s="105"/>
      <c r="AU158" s="105"/>
      <c r="AV158" s="105"/>
      <c r="AW158" s="105"/>
      <c r="AX158" s="105"/>
      <c r="AY158" s="4"/>
      <c r="AZ158" s="4" t="s">
        <v>2231</v>
      </c>
      <c r="BA158" s="838">
        <f>AQ287</f>
        <v>0</v>
      </c>
    </row>
    <row r="159" spans="1:53" s="143" customFormat="1" ht="20.100000000000001" customHeight="1">
      <c r="A159" s="119" t="s">
        <v>139</v>
      </c>
      <c r="B159" s="119"/>
      <c r="C159" s="119"/>
      <c r="D159" s="119"/>
      <c r="E159" s="119"/>
      <c r="F159" s="119"/>
      <c r="G159" s="119"/>
      <c r="H159" s="119"/>
      <c r="I159" s="119"/>
      <c r="J159" s="119"/>
      <c r="K159" s="119"/>
      <c r="L159" s="119"/>
      <c r="M159" s="119"/>
      <c r="N159" s="119"/>
      <c r="O159" s="119"/>
      <c r="P159" s="1431" t="e">
        <f>"　"&amp;#REF!</f>
        <v>#REF!</v>
      </c>
      <c r="Q159" s="1431"/>
      <c r="R159" s="1431"/>
      <c r="S159" s="1431"/>
      <c r="T159" s="1431"/>
      <c r="U159" s="1431"/>
      <c r="V159" s="1431"/>
      <c r="W159" s="1431"/>
      <c r="X159" s="1431"/>
      <c r="Y159" s="1431"/>
      <c r="Z159" s="1431"/>
      <c r="AA159" s="1431"/>
      <c r="AB159" s="1431"/>
      <c r="AC159" s="1431"/>
      <c r="AD159" s="1431"/>
      <c r="AE159" s="1431"/>
      <c r="AF159" s="1431"/>
      <c r="AG159" s="1431"/>
      <c r="AH159" s="1431"/>
      <c r="AI159" s="1431"/>
      <c r="AJ159" s="1431"/>
      <c r="AK159" s="1431"/>
      <c r="AL159" s="118"/>
      <c r="AM159" s="4" t="e">
        <f t="shared" si="5"/>
        <v>#REF!</v>
      </c>
      <c r="AN159" s="5"/>
      <c r="AO159" s="105"/>
      <c r="AP159" s="105"/>
      <c r="AQ159" s="105"/>
      <c r="AR159" s="105"/>
      <c r="AS159" s="105"/>
      <c r="AT159" s="105"/>
      <c r="AU159" s="105"/>
      <c r="AV159" s="105"/>
      <c r="AW159" s="105"/>
      <c r="AX159" s="105"/>
      <c r="AY159" s="4"/>
      <c r="AZ159" s="4" t="s">
        <v>2232</v>
      </c>
      <c r="BA159" s="838" t="e">
        <f>AQ289</f>
        <v>#REF!</v>
      </c>
    </row>
    <row r="160" spans="1:53" s="143" customFormat="1" ht="20.100000000000001" customHeight="1">
      <c r="A160" s="119" t="s">
        <v>140</v>
      </c>
      <c r="B160" s="119"/>
      <c r="C160" s="119"/>
      <c r="D160" s="119"/>
      <c r="E160" s="119"/>
      <c r="F160" s="119"/>
      <c r="G160" s="119"/>
      <c r="H160" s="119"/>
      <c r="I160" s="119"/>
      <c r="J160" s="119"/>
      <c r="K160" s="119"/>
      <c r="L160" s="119"/>
      <c r="M160" s="119"/>
      <c r="N160" s="119"/>
      <c r="O160" s="119"/>
      <c r="P160" s="1431" t="e">
        <f>#REF!</f>
        <v>#REF!</v>
      </c>
      <c r="Q160" s="1431"/>
      <c r="R160" s="1431"/>
      <c r="S160" s="1431"/>
      <c r="T160" s="1431"/>
      <c r="U160" s="1431"/>
      <c r="V160" s="1431"/>
      <c r="W160" s="1431"/>
      <c r="X160" s="1431"/>
      <c r="Y160" s="1431"/>
      <c r="Z160" s="1431"/>
      <c r="AA160" s="1431"/>
      <c r="AB160" s="1431"/>
      <c r="AC160" s="1431"/>
      <c r="AD160" s="1431"/>
      <c r="AE160" s="1431"/>
      <c r="AF160" s="1431"/>
      <c r="AG160" s="1431"/>
      <c r="AH160" s="1431"/>
      <c r="AI160" s="1431"/>
      <c r="AJ160" s="1431"/>
      <c r="AK160" s="1431"/>
      <c r="AL160" s="118"/>
      <c r="AM160" s="4" t="e">
        <f t="shared" si="5"/>
        <v>#REF!</v>
      </c>
      <c r="AN160" s="5"/>
      <c r="AO160" s="105"/>
      <c r="AP160" s="105"/>
      <c r="AQ160" s="105"/>
      <c r="AR160" s="105"/>
      <c r="AS160" s="105"/>
      <c r="AT160" s="105"/>
      <c r="AU160" s="105"/>
      <c r="AV160" s="105"/>
      <c r="AW160" s="105"/>
      <c r="AX160" s="105"/>
      <c r="AY160" s="4"/>
      <c r="AZ160" s="4" t="s">
        <v>2233</v>
      </c>
      <c r="BA160" s="838" t="e">
        <f>AQ292</f>
        <v>#REF!</v>
      </c>
    </row>
    <row r="161" spans="1:53" s="143" customFormat="1" ht="20.100000000000001" customHeight="1">
      <c r="A161" s="119" t="s">
        <v>141</v>
      </c>
      <c r="B161" s="119"/>
      <c r="C161" s="119"/>
      <c r="D161" s="119"/>
      <c r="E161" s="119"/>
      <c r="F161" s="119"/>
      <c r="G161" s="119"/>
      <c r="H161" s="119"/>
      <c r="I161" s="119"/>
      <c r="J161" s="119"/>
      <c r="K161" s="119"/>
      <c r="L161" s="119"/>
      <c r="M161" s="119"/>
      <c r="N161" s="119"/>
      <c r="O161" s="119"/>
      <c r="P161" s="1431" t="e">
        <f>#REF!</f>
        <v>#REF!</v>
      </c>
      <c r="Q161" s="1431"/>
      <c r="R161" s="1431"/>
      <c r="S161" s="1431"/>
      <c r="T161" s="1431"/>
      <c r="U161" s="1431"/>
      <c r="V161" s="1431"/>
      <c r="W161" s="1431"/>
      <c r="X161" s="832"/>
      <c r="Y161" s="832"/>
      <c r="Z161" s="832"/>
      <c r="AA161" s="832"/>
      <c r="AB161" s="832"/>
      <c r="AC161" s="832"/>
      <c r="AD161" s="832"/>
      <c r="AE161" s="832"/>
      <c r="AF161" s="832"/>
      <c r="AG161" s="832"/>
      <c r="AH161" s="832"/>
      <c r="AI161" s="832"/>
      <c r="AJ161" s="832"/>
      <c r="AK161" s="832"/>
      <c r="AL161" s="118"/>
      <c r="AM161" s="4" t="e">
        <f t="shared" si="5"/>
        <v>#REF!</v>
      </c>
      <c r="AN161" s="5"/>
      <c r="AO161" s="105"/>
      <c r="AP161" s="105"/>
      <c r="AQ161" s="105"/>
      <c r="AR161" s="105"/>
      <c r="AS161" s="105"/>
      <c r="AT161" s="105"/>
      <c r="AU161" s="105"/>
      <c r="AV161" s="105"/>
      <c r="AW161" s="105"/>
      <c r="AX161" s="105"/>
      <c r="AY161" s="4"/>
      <c r="AZ161" s="4" t="s">
        <v>2234</v>
      </c>
      <c r="BA161" s="838">
        <f>IF(Q326="■",1,"")</f>
        <v>1</v>
      </c>
    </row>
    <row r="162" spans="1:53" s="143" customFormat="1" ht="20.100000000000001" customHeight="1">
      <c r="A162" s="119" t="s">
        <v>142</v>
      </c>
      <c r="B162" s="119"/>
      <c r="C162" s="119"/>
      <c r="D162" s="119"/>
      <c r="E162" s="119"/>
      <c r="F162" s="119"/>
      <c r="G162" s="119"/>
      <c r="H162" s="119"/>
      <c r="I162" s="119"/>
      <c r="J162" s="119"/>
      <c r="K162" s="119"/>
      <c r="L162" s="119"/>
      <c r="M162" s="119"/>
      <c r="N162" s="119"/>
      <c r="O162" s="119"/>
      <c r="P162" s="1431" t="e">
        <f>#REF!</f>
        <v>#REF!</v>
      </c>
      <c r="Q162" s="1431"/>
      <c r="R162" s="1431"/>
      <c r="S162" s="1431"/>
      <c r="T162" s="1431"/>
      <c r="U162" s="1431"/>
      <c r="V162" s="1431"/>
      <c r="W162" s="1431"/>
      <c r="X162" s="1431"/>
      <c r="Y162" s="1431"/>
      <c r="Z162" s="1431"/>
      <c r="AA162" s="1431"/>
      <c r="AB162" s="1431"/>
      <c r="AC162" s="1431"/>
      <c r="AD162" s="1431"/>
      <c r="AE162" s="1431"/>
      <c r="AF162" s="1431"/>
      <c r="AG162" s="1431"/>
      <c r="AH162" s="1431"/>
      <c r="AI162" s="1431"/>
      <c r="AJ162" s="1431"/>
      <c r="AK162" s="1431"/>
      <c r="AL162" s="118"/>
      <c r="AM162" s="4" t="e">
        <f t="shared" si="5"/>
        <v>#REF!</v>
      </c>
      <c r="AN162" s="5"/>
      <c r="AO162" s="105"/>
      <c r="AP162" s="105"/>
      <c r="AQ162" s="105"/>
      <c r="AR162" s="105"/>
      <c r="AS162" s="105"/>
      <c r="AT162" s="105"/>
      <c r="AU162" s="105"/>
      <c r="AV162" s="105"/>
      <c r="AW162" s="105"/>
      <c r="AX162" s="105"/>
      <c r="AY162" s="4"/>
      <c r="AZ162" s="4" t="s">
        <v>2235</v>
      </c>
      <c r="BA162" s="838" t="str">
        <f>IF(Q326="■",ASC(地盤許容支持力),"")</f>
        <v/>
      </c>
    </row>
    <row r="163" spans="1:53" s="143" customFormat="1" ht="20.100000000000001" customHeight="1">
      <c r="A163" s="138" t="s">
        <v>143</v>
      </c>
      <c r="B163" s="138"/>
      <c r="C163" s="138"/>
      <c r="D163" s="138"/>
      <c r="E163" s="138"/>
      <c r="F163" s="138"/>
      <c r="G163" s="138"/>
      <c r="H163" s="138"/>
      <c r="I163" s="138"/>
      <c r="J163" s="138"/>
      <c r="K163" s="138"/>
      <c r="L163" s="138"/>
      <c r="M163" s="138"/>
      <c r="N163" s="138"/>
      <c r="O163" s="138"/>
      <c r="P163" s="1430" t="e">
        <f>#REF!</f>
        <v>#REF!</v>
      </c>
      <c r="Q163" s="1430"/>
      <c r="R163" s="1430"/>
      <c r="S163" s="1430"/>
      <c r="T163" s="1430"/>
      <c r="U163" s="1430"/>
      <c r="V163" s="1430"/>
      <c r="W163" s="1430"/>
      <c r="X163" s="1430"/>
      <c r="Y163" s="1430"/>
      <c r="Z163" s="1430"/>
      <c r="AA163" s="1430"/>
      <c r="AB163" s="1430"/>
      <c r="AC163" s="1430"/>
      <c r="AD163" s="1430"/>
      <c r="AE163" s="1430"/>
      <c r="AF163" s="1430"/>
      <c r="AG163" s="1430"/>
      <c r="AH163" s="810"/>
      <c r="AI163" s="810"/>
      <c r="AJ163" s="810"/>
      <c r="AK163" s="810"/>
      <c r="AL163" s="118"/>
      <c r="AM163" s="4" t="e">
        <f t="shared" si="5"/>
        <v>#REF!</v>
      </c>
      <c r="AN163" s="5"/>
      <c r="AO163" s="105"/>
      <c r="AP163" s="105"/>
      <c r="AQ163" s="105"/>
      <c r="AR163" s="105"/>
      <c r="AS163" s="105"/>
      <c r="AT163" s="105"/>
      <c r="AU163" s="105"/>
      <c r="AV163" s="105"/>
      <c r="AW163" s="105"/>
      <c r="AX163" s="105"/>
      <c r="AY163" s="4"/>
      <c r="AZ163" s="4" t="s">
        <v>2236</v>
      </c>
      <c r="BA163" s="838" t="str">
        <f>IF(R331="■","1","")</f>
        <v/>
      </c>
    </row>
    <row r="164" spans="1:53" s="143" customFormat="1" ht="20.100000000000001" customHeight="1">
      <c r="A164" s="119" t="s">
        <v>168</v>
      </c>
      <c r="B164" s="119"/>
      <c r="C164" s="119"/>
      <c r="D164" s="119"/>
      <c r="E164" s="119"/>
      <c r="F164" s="119"/>
      <c r="G164" s="119"/>
      <c r="H164" s="119"/>
      <c r="I164" s="119"/>
      <c r="J164" s="119"/>
      <c r="K164" s="119"/>
      <c r="L164" s="119"/>
      <c r="M164" s="119"/>
      <c r="N164" s="119"/>
      <c r="O164" s="119"/>
      <c r="P164" s="832"/>
      <c r="Q164" s="832"/>
      <c r="R164" s="832"/>
      <c r="S164" s="832"/>
      <c r="T164" s="832"/>
      <c r="U164" s="832"/>
      <c r="V164" s="832"/>
      <c r="W164" s="832"/>
      <c r="X164" s="832"/>
      <c r="Y164" s="832"/>
      <c r="Z164" s="832"/>
      <c r="AA164" s="832"/>
      <c r="AB164" s="832"/>
      <c r="AC164" s="832"/>
      <c r="AD164" s="832"/>
      <c r="AE164" s="832"/>
      <c r="AF164" s="832"/>
      <c r="AG164" s="832"/>
      <c r="AH164" s="832"/>
      <c r="AI164" s="832"/>
      <c r="AJ164" s="832"/>
      <c r="AK164" s="832"/>
      <c r="AL164" s="118"/>
      <c r="AM164" s="4" t="e">
        <f t="shared" si="5"/>
        <v>#REF!</v>
      </c>
      <c r="AN164" s="5"/>
      <c r="AO164" s="105"/>
      <c r="AP164" s="105"/>
      <c r="AQ164" s="105"/>
      <c r="AR164" s="105"/>
      <c r="AS164" s="105"/>
      <c r="AT164" s="105"/>
      <c r="AU164" s="105"/>
      <c r="AV164" s="105"/>
      <c r="AW164" s="105"/>
      <c r="AX164" s="105"/>
      <c r="AY164" s="4"/>
      <c r="AZ164" s="4" t="s">
        <v>2237</v>
      </c>
      <c r="BA164" s="838" t="str">
        <f>IF(R331="■",ASC(改良地盤許容支持力度),"")</f>
        <v/>
      </c>
    </row>
    <row r="165" spans="1:53" s="143" customFormat="1" ht="20.100000000000001" customHeight="1">
      <c r="A165" s="119" t="s">
        <v>139</v>
      </c>
      <c r="B165" s="119"/>
      <c r="C165" s="119"/>
      <c r="D165" s="119"/>
      <c r="E165" s="119"/>
      <c r="F165" s="119"/>
      <c r="G165" s="119"/>
      <c r="H165" s="119"/>
      <c r="I165" s="119"/>
      <c r="J165" s="119"/>
      <c r="K165" s="119"/>
      <c r="L165" s="119"/>
      <c r="M165" s="119"/>
      <c r="N165" s="119"/>
      <c r="O165" s="119"/>
      <c r="P165" s="1431" t="e">
        <f>"　"&amp;#REF!</f>
        <v>#REF!</v>
      </c>
      <c r="Q165" s="1431"/>
      <c r="R165" s="1431"/>
      <c r="S165" s="1431"/>
      <c r="T165" s="1431"/>
      <c r="U165" s="1431"/>
      <c r="V165" s="1431"/>
      <c r="W165" s="1431"/>
      <c r="X165" s="1431"/>
      <c r="Y165" s="1431"/>
      <c r="Z165" s="1431"/>
      <c r="AA165" s="1431"/>
      <c r="AB165" s="1431"/>
      <c r="AC165" s="1431"/>
      <c r="AD165" s="1431"/>
      <c r="AE165" s="1431"/>
      <c r="AF165" s="1431"/>
      <c r="AG165" s="1431"/>
      <c r="AH165" s="1431"/>
      <c r="AI165" s="1431"/>
      <c r="AJ165" s="1431"/>
      <c r="AK165" s="1431"/>
      <c r="AL165" s="118"/>
      <c r="AM165" s="4" t="e">
        <f t="shared" si="5"/>
        <v>#REF!</v>
      </c>
      <c r="AN165" s="5"/>
      <c r="AO165" s="105"/>
      <c r="AP165" s="105"/>
      <c r="AQ165" s="105"/>
      <c r="AR165" s="105"/>
      <c r="AS165" s="105"/>
      <c r="AT165" s="105"/>
      <c r="AU165" s="105"/>
      <c r="AV165" s="105"/>
      <c r="AW165" s="105"/>
      <c r="AX165" s="105"/>
      <c r="AY165" s="4"/>
      <c r="AZ165" s="4" t="s">
        <v>2238</v>
      </c>
      <c r="BA165" s="838" t="str">
        <f>IF(R332="■","1","")</f>
        <v/>
      </c>
    </row>
    <row r="166" spans="1:53" s="143" customFormat="1" ht="20.100000000000001" customHeight="1">
      <c r="A166" s="119" t="s">
        <v>140</v>
      </c>
      <c r="B166" s="119"/>
      <c r="C166" s="119"/>
      <c r="D166" s="119"/>
      <c r="E166" s="119"/>
      <c r="F166" s="119"/>
      <c r="G166" s="119"/>
      <c r="H166" s="119"/>
      <c r="I166" s="119"/>
      <c r="J166" s="119"/>
      <c r="K166" s="119"/>
      <c r="L166" s="119"/>
      <c r="M166" s="119"/>
      <c r="N166" s="119"/>
      <c r="O166" s="119"/>
      <c r="P166" s="1431" t="e">
        <f>#REF!</f>
        <v>#REF!</v>
      </c>
      <c r="Q166" s="1431"/>
      <c r="R166" s="1431"/>
      <c r="S166" s="1431"/>
      <c r="T166" s="1431"/>
      <c r="U166" s="1431"/>
      <c r="V166" s="1431"/>
      <c r="W166" s="1431"/>
      <c r="X166" s="1431"/>
      <c r="Y166" s="1431"/>
      <c r="Z166" s="1431"/>
      <c r="AA166" s="1431"/>
      <c r="AB166" s="1431"/>
      <c r="AC166" s="1431"/>
      <c r="AD166" s="1431"/>
      <c r="AE166" s="1431"/>
      <c r="AF166" s="1431"/>
      <c r="AG166" s="1431"/>
      <c r="AH166" s="1431"/>
      <c r="AI166" s="1431"/>
      <c r="AJ166" s="1431"/>
      <c r="AK166" s="1431"/>
      <c r="AL166" s="118"/>
      <c r="AM166" s="4" t="e">
        <f t="shared" si="5"/>
        <v>#REF!</v>
      </c>
      <c r="AN166" s="5"/>
      <c r="AO166" s="105"/>
      <c r="AP166" s="105"/>
      <c r="AQ166" s="105"/>
      <c r="AR166" s="105"/>
      <c r="AS166" s="105"/>
      <c r="AT166" s="105"/>
      <c r="AU166" s="105"/>
      <c r="AV166" s="105"/>
      <c r="AW166" s="105"/>
      <c r="AX166" s="105"/>
      <c r="AY166" s="4"/>
      <c r="AZ166" s="4" t="s">
        <v>2239</v>
      </c>
      <c r="BA166" s="838" t="str">
        <f>IF(R332="■",ASC(改良地盤許容支持力),"")</f>
        <v/>
      </c>
    </row>
    <row r="167" spans="1:53" s="143" customFormat="1" ht="20.100000000000001" customHeight="1">
      <c r="A167" s="119" t="s">
        <v>141</v>
      </c>
      <c r="B167" s="119"/>
      <c r="C167" s="119"/>
      <c r="D167" s="119"/>
      <c r="E167" s="119"/>
      <c r="F167" s="119"/>
      <c r="G167" s="119"/>
      <c r="H167" s="119"/>
      <c r="I167" s="119"/>
      <c r="J167" s="119"/>
      <c r="K167" s="119"/>
      <c r="L167" s="119"/>
      <c r="M167" s="119"/>
      <c r="N167" s="119"/>
      <c r="O167" s="119"/>
      <c r="P167" s="1431" t="e">
        <f>#REF!</f>
        <v>#REF!</v>
      </c>
      <c r="Q167" s="1431"/>
      <c r="R167" s="1431"/>
      <c r="S167" s="1431"/>
      <c r="T167" s="1431"/>
      <c r="U167" s="1431"/>
      <c r="V167" s="1431"/>
      <c r="W167" s="1431"/>
      <c r="X167" s="832"/>
      <c r="Y167" s="832"/>
      <c r="Z167" s="832"/>
      <c r="AA167" s="832"/>
      <c r="AB167" s="832"/>
      <c r="AC167" s="832"/>
      <c r="AD167" s="832"/>
      <c r="AE167" s="832"/>
      <c r="AF167" s="832"/>
      <c r="AG167" s="832"/>
      <c r="AH167" s="832"/>
      <c r="AI167" s="832"/>
      <c r="AJ167" s="832"/>
      <c r="AK167" s="832"/>
      <c r="AL167" s="118"/>
      <c r="AM167" s="4" t="e">
        <f t="shared" si="5"/>
        <v>#REF!</v>
      </c>
      <c r="AN167" s="5"/>
      <c r="AO167" s="105"/>
      <c r="AP167" s="105"/>
      <c r="AQ167" s="105"/>
      <c r="AR167" s="105"/>
      <c r="AS167" s="105"/>
      <c r="AT167" s="105"/>
      <c r="AU167" s="105"/>
      <c r="AV167" s="105"/>
      <c r="AW167" s="105"/>
      <c r="AX167" s="105"/>
      <c r="AY167" s="4"/>
      <c r="AZ167" s="4" t="s">
        <v>2240</v>
      </c>
      <c r="BA167" s="838" t="str">
        <f>IF(Z326="■","1","")</f>
        <v/>
      </c>
    </row>
    <row r="168" spans="1:53" s="143" customFormat="1" ht="20.100000000000001" customHeight="1">
      <c r="A168" s="119" t="s">
        <v>142</v>
      </c>
      <c r="B168" s="119"/>
      <c r="C168" s="119"/>
      <c r="D168" s="119"/>
      <c r="E168" s="119"/>
      <c r="F168" s="119"/>
      <c r="G168" s="119"/>
      <c r="H168" s="119"/>
      <c r="I168" s="119"/>
      <c r="J168" s="119"/>
      <c r="K168" s="119"/>
      <c r="L168" s="119"/>
      <c r="M168" s="119"/>
      <c r="N168" s="119"/>
      <c r="O168" s="119"/>
      <c r="P168" s="1431" t="e">
        <f>#REF!</f>
        <v>#REF!</v>
      </c>
      <c r="Q168" s="1431"/>
      <c r="R168" s="1431"/>
      <c r="S168" s="1431"/>
      <c r="T168" s="1431"/>
      <c r="U168" s="1431"/>
      <c r="V168" s="1431"/>
      <c r="W168" s="1431"/>
      <c r="X168" s="1431"/>
      <c r="Y168" s="1431"/>
      <c r="Z168" s="1431"/>
      <c r="AA168" s="1431"/>
      <c r="AB168" s="1431"/>
      <c r="AC168" s="1431"/>
      <c r="AD168" s="1431"/>
      <c r="AE168" s="1431"/>
      <c r="AF168" s="1431"/>
      <c r="AG168" s="1431"/>
      <c r="AH168" s="1431"/>
      <c r="AI168" s="1431"/>
      <c r="AJ168" s="1431"/>
      <c r="AK168" s="1431"/>
      <c r="AL168" s="118"/>
      <c r="AM168" s="4" t="e">
        <f t="shared" si="5"/>
        <v>#REF!</v>
      </c>
      <c r="AN168" s="5"/>
      <c r="AO168" s="105"/>
      <c r="AP168" s="105"/>
      <c r="AQ168" s="105"/>
      <c r="AR168" s="105"/>
      <c r="AS168" s="105"/>
      <c r="AT168" s="105"/>
      <c r="AU168" s="105"/>
      <c r="AV168" s="105"/>
      <c r="AW168" s="105"/>
      <c r="AX168" s="105"/>
      <c r="AY168" s="4"/>
      <c r="AZ168" s="4" t="s">
        <v>2347</v>
      </c>
      <c r="BA168" s="838" t="str">
        <f>IF(Z326="■",ASC(杭許容支持力),"")</f>
        <v/>
      </c>
    </row>
    <row r="169" spans="1:53" s="143" customFormat="1" ht="20.100000000000001" customHeight="1">
      <c r="A169" s="138" t="s">
        <v>143</v>
      </c>
      <c r="B169" s="138"/>
      <c r="C169" s="138"/>
      <c r="D169" s="138"/>
      <c r="E169" s="138"/>
      <c r="F169" s="138"/>
      <c r="G169" s="138"/>
      <c r="H169" s="138"/>
      <c r="I169" s="138"/>
      <c r="J169" s="138"/>
      <c r="K169" s="138"/>
      <c r="L169" s="138"/>
      <c r="M169" s="138"/>
      <c r="N169" s="138"/>
      <c r="O169" s="138"/>
      <c r="P169" s="1430" t="e">
        <f>#REF!</f>
        <v>#REF!</v>
      </c>
      <c r="Q169" s="1430"/>
      <c r="R169" s="1430"/>
      <c r="S169" s="1430"/>
      <c r="T169" s="1430"/>
      <c r="U169" s="1430"/>
      <c r="V169" s="1430"/>
      <c r="W169" s="1430"/>
      <c r="X169" s="1430"/>
      <c r="Y169" s="1430"/>
      <c r="Z169" s="1430"/>
      <c r="AA169" s="1430"/>
      <c r="AB169" s="1430"/>
      <c r="AC169" s="1430"/>
      <c r="AD169" s="1430"/>
      <c r="AE169" s="1430"/>
      <c r="AF169" s="1430"/>
      <c r="AG169" s="1430"/>
      <c r="AH169" s="810"/>
      <c r="AI169" s="810"/>
      <c r="AJ169" s="810"/>
      <c r="AK169" s="810"/>
      <c r="AL169" s="118"/>
      <c r="AM169" s="4" t="e">
        <f t="shared" si="5"/>
        <v>#REF!</v>
      </c>
      <c r="AN169" s="5"/>
      <c r="AO169" s="105"/>
      <c r="AP169" s="105"/>
      <c r="AQ169" s="105"/>
      <c r="AR169" s="105"/>
      <c r="AS169" s="105"/>
      <c r="AT169" s="105"/>
      <c r="AU169" s="105"/>
      <c r="AV169" s="105"/>
      <c r="AW169" s="105"/>
      <c r="AX169" s="105"/>
      <c r="AY169" s="4"/>
      <c r="AZ169" s="4" t="s">
        <v>2241</v>
      </c>
      <c r="BA169" s="838">
        <f>地盤調査方法</f>
        <v>0</v>
      </c>
    </row>
    <row r="170" spans="1:53" s="143" customFormat="1" ht="20.100000000000001" customHeight="1">
      <c r="A170" s="119" t="s">
        <v>169</v>
      </c>
      <c r="B170" s="119"/>
      <c r="C170" s="119"/>
      <c r="D170" s="119"/>
      <c r="E170" s="119"/>
      <c r="F170" s="119"/>
      <c r="G170" s="119"/>
      <c r="H170" s="119"/>
      <c r="I170" s="119"/>
      <c r="J170" s="119"/>
      <c r="K170" s="119"/>
      <c r="L170" s="119"/>
      <c r="M170" s="119"/>
      <c r="N170" s="119"/>
      <c r="O170" s="119"/>
      <c r="P170" s="832"/>
      <c r="Q170" s="832"/>
      <c r="R170" s="832"/>
      <c r="S170" s="832"/>
      <c r="T170" s="832"/>
      <c r="U170" s="832"/>
      <c r="V170" s="832"/>
      <c r="W170" s="832"/>
      <c r="X170" s="832"/>
      <c r="Y170" s="832"/>
      <c r="Z170" s="832"/>
      <c r="AA170" s="832"/>
      <c r="AB170" s="832"/>
      <c r="AC170" s="832"/>
      <c r="AD170" s="832"/>
      <c r="AE170" s="832"/>
      <c r="AF170" s="832"/>
      <c r="AG170" s="832"/>
      <c r="AH170" s="832"/>
      <c r="AI170" s="832"/>
      <c r="AJ170" s="832"/>
      <c r="AK170" s="832"/>
      <c r="AL170" s="118"/>
      <c r="AM170" s="4" t="e">
        <f t="shared" si="5"/>
        <v>#REF!</v>
      </c>
      <c r="AN170" s="5"/>
      <c r="AO170" s="105"/>
      <c r="AP170" s="105"/>
      <c r="AQ170" s="105"/>
      <c r="AR170" s="105"/>
      <c r="AS170" s="105"/>
      <c r="AT170" s="105"/>
      <c r="AU170" s="105"/>
      <c r="AV170" s="105"/>
      <c r="AW170" s="105"/>
      <c r="AX170" s="105"/>
      <c r="AY170" s="4"/>
      <c r="AZ170" s="4" t="s">
        <v>2242</v>
      </c>
      <c r="BA170" s="838" t="str">
        <f>IF(Q329="■","1","")</f>
        <v/>
      </c>
    </row>
    <row r="171" spans="1:53" s="143" customFormat="1" ht="20.100000000000001" customHeight="1">
      <c r="A171" s="119" t="s">
        <v>139</v>
      </c>
      <c r="B171" s="119"/>
      <c r="C171" s="119"/>
      <c r="D171" s="119"/>
      <c r="E171" s="119"/>
      <c r="F171" s="119"/>
      <c r="G171" s="119"/>
      <c r="H171" s="119"/>
      <c r="I171" s="119"/>
      <c r="J171" s="119"/>
      <c r="K171" s="119"/>
      <c r="L171" s="119"/>
      <c r="M171" s="119"/>
      <c r="N171" s="119"/>
      <c r="O171" s="119"/>
      <c r="P171" s="1431" t="e">
        <f>"　"&amp;#REF!</f>
        <v>#REF!</v>
      </c>
      <c r="Q171" s="1431"/>
      <c r="R171" s="1431"/>
      <c r="S171" s="1431"/>
      <c r="T171" s="1431"/>
      <c r="U171" s="1431"/>
      <c r="V171" s="1431"/>
      <c r="W171" s="1431"/>
      <c r="X171" s="1431"/>
      <c r="Y171" s="1431"/>
      <c r="Z171" s="1431"/>
      <c r="AA171" s="1431"/>
      <c r="AB171" s="1431"/>
      <c r="AC171" s="1431"/>
      <c r="AD171" s="1431"/>
      <c r="AE171" s="1431"/>
      <c r="AF171" s="1431"/>
      <c r="AG171" s="1431"/>
      <c r="AH171" s="1431"/>
      <c r="AI171" s="1431"/>
      <c r="AJ171" s="1431"/>
      <c r="AK171" s="1431"/>
      <c r="AL171" s="118"/>
      <c r="AM171" s="4" t="e">
        <f t="shared" si="5"/>
        <v>#REF!</v>
      </c>
      <c r="AN171" s="5"/>
      <c r="AO171" s="105"/>
      <c r="AP171" s="105"/>
      <c r="AQ171" s="105"/>
      <c r="AR171" s="105"/>
      <c r="AS171" s="105"/>
      <c r="AT171" s="105"/>
      <c r="AU171" s="105"/>
      <c r="AV171" s="105"/>
      <c r="AW171" s="105"/>
      <c r="AX171" s="105"/>
      <c r="AY171" s="4"/>
      <c r="AZ171" s="4" t="s">
        <v>2243</v>
      </c>
      <c r="BA171" s="838" t="str">
        <f>IF(Q329="■",ASC(地盤改良方法),"")</f>
        <v/>
      </c>
    </row>
    <row r="172" spans="1:53" s="143" customFormat="1" ht="20.100000000000001" customHeight="1">
      <c r="A172" s="119" t="s">
        <v>140</v>
      </c>
      <c r="B172" s="119"/>
      <c r="C172" s="119"/>
      <c r="D172" s="119"/>
      <c r="E172" s="119"/>
      <c r="F172" s="119"/>
      <c r="G172" s="119"/>
      <c r="H172" s="119"/>
      <c r="I172" s="119"/>
      <c r="J172" s="119"/>
      <c r="K172" s="119"/>
      <c r="L172" s="119"/>
      <c r="M172" s="119"/>
      <c r="N172" s="119"/>
      <c r="O172" s="119"/>
      <c r="P172" s="1431" t="e">
        <f>#REF!</f>
        <v>#REF!</v>
      </c>
      <c r="Q172" s="1431"/>
      <c r="R172" s="1431"/>
      <c r="S172" s="1431"/>
      <c r="T172" s="1431"/>
      <c r="U172" s="1431"/>
      <c r="V172" s="1431"/>
      <c r="W172" s="1431"/>
      <c r="X172" s="1431"/>
      <c r="Y172" s="1431"/>
      <c r="Z172" s="1431"/>
      <c r="AA172" s="1431"/>
      <c r="AB172" s="1431"/>
      <c r="AC172" s="1431"/>
      <c r="AD172" s="1431"/>
      <c r="AE172" s="1431"/>
      <c r="AF172" s="1431"/>
      <c r="AG172" s="1431"/>
      <c r="AH172" s="1431"/>
      <c r="AI172" s="1431"/>
      <c r="AJ172" s="1431"/>
      <c r="AK172" s="1431"/>
      <c r="AL172" s="118"/>
      <c r="AM172" s="4" t="e">
        <f t="shared" si="5"/>
        <v>#REF!</v>
      </c>
      <c r="AN172" s="5"/>
      <c r="AO172" s="105"/>
      <c r="AP172" s="105"/>
      <c r="AQ172" s="105"/>
      <c r="AR172" s="105"/>
      <c r="AS172" s="105"/>
      <c r="AT172" s="105"/>
      <c r="AU172" s="105"/>
      <c r="AV172" s="105"/>
      <c r="AW172" s="105"/>
      <c r="AX172" s="105"/>
      <c r="AY172" s="4"/>
      <c r="AZ172" s="4" t="s">
        <v>2244</v>
      </c>
      <c r="BA172" s="838" t="str">
        <f>IF(Q333="■","1","")</f>
        <v>1</v>
      </c>
    </row>
    <row r="173" spans="1:53" s="143" customFormat="1" ht="20.100000000000001" customHeight="1">
      <c r="A173" s="119" t="s">
        <v>141</v>
      </c>
      <c r="B173" s="119"/>
      <c r="C173" s="119"/>
      <c r="D173" s="119"/>
      <c r="E173" s="119"/>
      <c r="F173" s="119"/>
      <c r="G173" s="119"/>
      <c r="H173" s="119"/>
      <c r="I173" s="119"/>
      <c r="J173" s="119"/>
      <c r="K173" s="119"/>
      <c r="L173" s="119"/>
      <c r="M173" s="119"/>
      <c r="N173" s="119"/>
      <c r="O173" s="119"/>
      <c r="P173" s="1431" t="e">
        <f>#REF!</f>
        <v>#REF!</v>
      </c>
      <c r="Q173" s="1431"/>
      <c r="R173" s="1431"/>
      <c r="S173" s="1431"/>
      <c r="T173" s="1431"/>
      <c r="U173" s="1431"/>
      <c r="V173" s="1431"/>
      <c r="W173" s="1431"/>
      <c r="X173" s="832"/>
      <c r="Y173" s="832"/>
      <c r="Z173" s="832"/>
      <c r="AA173" s="832"/>
      <c r="AB173" s="832"/>
      <c r="AC173" s="832"/>
      <c r="AD173" s="832"/>
      <c r="AE173" s="832"/>
      <c r="AF173" s="832"/>
      <c r="AG173" s="832"/>
      <c r="AH173" s="832"/>
      <c r="AI173" s="832"/>
      <c r="AJ173" s="832"/>
      <c r="AK173" s="832"/>
      <c r="AL173" s="118"/>
      <c r="AM173" s="4" t="e">
        <f t="shared" si="5"/>
        <v>#REF!</v>
      </c>
      <c r="AN173" s="5"/>
      <c r="AO173" s="105"/>
      <c r="AP173" s="105"/>
      <c r="AQ173" s="105"/>
      <c r="AR173" s="105"/>
      <c r="AS173" s="105"/>
      <c r="AT173" s="105"/>
      <c r="AU173" s="105"/>
      <c r="AV173" s="105"/>
      <c r="AW173" s="105"/>
      <c r="AX173" s="105"/>
      <c r="AY173" s="4"/>
      <c r="AZ173" s="4" t="s">
        <v>2245</v>
      </c>
      <c r="BA173" s="838" t="str">
        <f>IF(Q333="■",基礎構造,"")</f>
        <v>鉄筋コンクリート造</v>
      </c>
    </row>
    <row r="174" spans="1:53" s="143" customFormat="1" ht="20.100000000000001" customHeight="1">
      <c r="A174" s="119" t="s">
        <v>142</v>
      </c>
      <c r="B174" s="119"/>
      <c r="C174" s="119"/>
      <c r="D174" s="119"/>
      <c r="E174" s="119"/>
      <c r="F174" s="119"/>
      <c r="G174" s="119"/>
      <c r="H174" s="119"/>
      <c r="I174" s="119"/>
      <c r="J174" s="119"/>
      <c r="K174" s="119"/>
      <c r="L174" s="119"/>
      <c r="M174" s="119"/>
      <c r="N174" s="119"/>
      <c r="O174" s="119"/>
      <c r="P174" s="1431" t="e">
        <f>#REF!</f>
        <v>#REF!</v>
      </c>
      <c r="Q174" s="1431"/>
      <c r="R174" s="1431"/>
      <c r="S174" s="1431"/>
      <c r="T174" s="1431"/>
      <c r="U174" s="1431"/>
      <c r="V174" s="1431"/>
      <c r="W174" s="1431"/>
      <c r="X174" s="1431"/>
      <c r="Y174" s="1431"/>
      <c r="Z174" s="1431"/>
      <c r="AA174" s="1431"/>
      <c r="AB174" s="1431"/>
      <c r="AC174" s="1431"/>
      <c r="AD174" s="1431"/>
      <c r="AE174" s="1431"/>
      <c r="AF174" s="1431"/>
      <c r="AG174" s="1431"/>
      <c r="AH174" s="1431"/>
      <c r="AI174" s="1431"/>
      <c r="AJ174" s="1431"/>
      <c r="AK174" s="1431"/>
      <c r="AL174" s="118"/>
      <c r="AM174" s="4" t="e">
        <f t="shared" si="5"/>
        <v>#REF!</v>
      </c>
      <c r="AN174" s="5"/>
      <c r="AO174" s="105"/>
      <c r="AP174" s="105"/>
      <c r="AQ174" s="105"/>
      <c r="AR174" s="105"/>
      <c r="AS174" s="105"/>
      <c r="AT174" s="105"/>
      <c r="AU174" s="105"/>
      <c r="AV174" s="105"/>
      <c r="AW174" s="105"/>
      <c r="AX174" s="105"/>
      <c r="AY174" s="4"/>
      <c r="AZ174" s="4" t="s">
        <v>2246</v>
      </c>
      <c r="BA174" s="838" t="str">
        <f>IF(Q333="■",基礎形式,"")</f>
        <v>べた基礎等</v>
      </c>
    </row>
    <row r="175" spans="1:53" s="143" customFormat="1" ht="20.100000000000001" customHeight="1">
      <c r="A175" s="138" t="s">
        <v>143</v>
      </c>
      <c r="B175" s="138"/>
      <c r="C175" s="138"/>
      <c r="D175" s="138"/>
      <c r="E175" s="138"/>
      <c r="F175" s="138"/>
      <c r="G175" s="138"/>
      <c r="H175" s="138"/>
      <c r="I175" s="138"/>
      <c r="J175" s="138"/>
      <c r="K175" s="138"/>
      <c r="L175" s="138"/>
      <c r="M175" s="138"/>
      <c r="N175" s="138"/>
      <c r="O175" s="138"/>
      <c r="P175" s="1430" t="e">
        <f>#REF!</f>
        <v>#REF!</v>
      </c>
      <c r="Q175" s="1430"/>
      <c r="R175" s="1430"/>
      <c r="S175" s="1430"/>
      <c r="T175" s="1430"/>
      <c r="U175" s="1430"/>
      <c r="V175" s="1430"/>
      <c r="W175" s="1430"/>
      <c r="X175" s="1430"/>
      <c r="Y175" s="1430"/>
      <c r="Z175" s="1430"/>
      <c r="AA175" s="1430"/>
      <c r="AB175" s="1430"/>
      <c r="AC175" s="1430"/>
      <c r="AD175" s="1430"/>
      <c r="AE175" s="1430"/>
      <c r="AF175" s="1430"/>
      <c r="AG175" s="1430"/>
      <c r="AH175" s="810"/>
      <c r="AI175" s="810"/>
      <c r="AJ175" s="810"/>
      <c r="AK175" s="810"/>
      <c r="AL175" s="118"/>
      <c r="AM175" s="4" t="e">
        <f t="shared" si="5"/>
        <v>#REF!</v>
      </c>
      <c r="AN175" s="5"/>
      <c r="AO175" s="105"/>
      <c r="AP175" s="105"/>
      <c r="AQ175" s="105"/>
      <c r="AR175" s="105"/>
      <c r="AS175" s="105"/>
      <c r="AT175" s="105"/>
      <c r="AU175" s="105"/>
      <c r="AV175" s="105"/>
      <c r="AW175" s="105"/>
      <c r="AX175" s="105"/>
      <c r="AY175" s="4"/>
      <c r="AZ175" s="844" t="s">
        <v>2247</v>
      </c>
      <c r="BA175" s="838" t="str">
        <f>IF(Q336="■","1","")</f>
        <v/>
      </c>
    </row>
    <row r="176" spans="1:53" s="143" customFormat="1" ht="20.100000000000001" customHeight="1">
      <c r="A176" s="119" t="s">
        <v>170</v>
      </c>
      <c r="B176" s="119"/>
      <c r="C176" s="119"/>
      <c r="D176" s="119"/>
      <c r="E176" s="119"/>
      <c r="F176" s="119"/>
      <c r="G176" s="119"/>
      <c r="H176" s="119"/>
      <c r="I176" s="119"/>
      <c r="J176" s="119"/>
      <c r="K176" s="119"/>
      <c r="L176" s="119"/>
      <c r="M176" s="119"/>
      <c r="N176" s="119"/>
      <c r="O176" s="119"/>
      <c r="P176" s="832"/>
      <c r="Q176" s="832"/>
      <c r="R176" s="832"/>
      <c r="S176" s="832"/>
      <c r="T176" s="832"/>
      <c r="U176" s="832"/>
      <c r="V176" s="832"/>
      <c r="W176" s="832"/>
      <c r="X176" s="832"/>
      <c r="Y176" s="832"/>
      <c r="Z176" s="832"/>
      <c r="AA176" s="832"/>
      <c r="AB176" s="832"/>
      <c r="AC176" s="832"/>
      <c r="AD176" s="832"/>
      <c r="AE176" s="832"/>
      <c r="AF176" s="832"/>
      <c r="AG176" s="832"/>
      <c r="AH176" s="832"/>
      <c r="AI176" s="832"/>
      <c r="AJ176" s="832"/>
      <c r="AK176" s="832"/>
      <c r="AL176" s="118"/>
      <c r="AM176" s="4" t="e">
        <f t="shared" si="5"/>
        <v>#REF!</v>
      </c>
      <c r="AN176" s="5"/>
      <c r="AO176" s="105"/>
      <c r="AP176" s="105"/>
      <c r="AQ176" s="105"/>
      <c r="AR176" s="105"/>
      <c r="AS176" s="105"/>
      <c r="AT176" s="105"/>
      <c r="AU176" s="105"/>
      <c r="AV176" s="105"/>
      <c r="AW176" s="105"/>
      <c r="AX176" s="105"/>
      <c r="AY176" s="4"/>
      <c r="AZ176" s="4" t="s">
        <v>2248</v>
      </c>
      <c r="BA176" s="838" t="str">
        <f>IF(Q336&lt;&gt;"■","",IF(杭種="支持杭","1",IF(杭種="摩擦杭","2")))</f>
        <v/>
      </c>
    </row>
    <row r="177" spans="1:53" s="143" customFormat="1" ht="20.100000000000001" customHeight="1">
      <c r="A177" s="119" t="s">
        <v>139</v>
      </c>
      <c r="B177" s="119"/>
      <c r="C177" s="119"/>
      <c r="D177" s="119"/>
      <c r="E177" s="119"/>
      <c r="F177" s="119"/>
      <c r="G177" s="119"/>
      <c r="H177" s="119"/>
      <c r="I177" s="119"/>
      <c r="J177" s="119"/>
      <c r="K177" s="119"/>
      <c r="L177" s="119"/>
      <c r="M177" s="119"/>
      <c r="N177" s="119"/>
      <c r="O177" s="119"/>
      <c r="P177" s="1431" t="e">
        <f>"　"&amp;#REF!</f>
        <v>#REF!</v>
      </c>
      <c r="Q177" s="1431"/>
      <c r="R177" s="1431"/>
      <c r="S177" s="1431"/>
      <c r="T177" s="1431"/>
      <c r="U177" s="1431"/>
      <c r="V177" s="1431"/>
      <c r="W177" s="1431"/>
      <c r="X177" s="1431"/>
      <c r="Y177" s="1431"/>
      <c r="Z177" s="1431"/>
      <c r="AA177" s="1431"/>
      <c r="AB177" s="1431"/>
      <c r="AC177" s="1431"/>
      <c r="AD177" s="1431"/>
      <c r="AE177" s="1431"/>
      <c r="AF177" s="1431"/>
      <c r="AG177" s="1431"/>
      <c r="AH177" s="1431"/>
      <c r="AI177" s="1431"/>
      <c r="AJ177" s="1431"/>
      <c r="AK177" s="1431"/>
      <c r="AL177" s="118"/>
      <c r="AM177" s="4" t="e">
        <f t="shared" si="5"/>
        <v>#REF!</v>
      </c>
      <c r="AN177" s="5"/>
      <c r="AO177" s="105"/>
      <c r="AP177" s="105"/>
      <c r="AQ177" s="105"/>
      <c r="AR177" s="105"/>
      <c r="AS177" s="105"/>
      <c r="AT177" s="105"/>
      <c r="AU177" s="105"/>
      <c r="AV177" s="105"/>
      <c r="AW177" s="105"/>
      <c r="AX177" s="105"/>
      <c r="AY177" s="4"/>
      <c r="AZ177" s="4" t="s">
        <v>2249</v>
      </c>
      <c r="BA177" s="838" t="str">
        <f>IF(Q336="■",ASC(杭径),"")</f>
        <v/>
      </c>
    </row>
    <row r="178" spans="1:53" s="143" customFormat="1" ht="20.100000000000001" customHeight="1">
      <c r="A178" s="119" t="s">
        <v>140</v>
      </c>
      <c r="B178" s="119"/>
      <c r="C178" s="119"/>
      <c r="D178" s="119"/>
      <c r="E178" s="119"/>
      <c r="F178" s="119"/>
      <c r="G178" s="119"/>
      <c r="H178" s="119"/>
      <c r="I178" s="119"/>
      <c r="J178" s="119"/>
      <c r="K178" s="119"/>
      <c r="L178" s="119"/>
      <c r="M178" s="119"/>
      <c r="N178" s="119"/>
      <c r="O178" s="119"/>
      <c r="P178" s="1431" t="e">
        <f>#REF!</f>
        <v>#REF!</v>
      </c>
      <c r="Q178" s="1431"/>
      <c r="R178" s="1431"/>
      <c r="S178" s="1431"/>
      <c r="T178" s="1431"/>
      <c r="U178" s="1431"/>
      <c r="V178" s="1431"/>
      <c r="W178" s="1431"/>
      <c r="X178" s="1431"/>
      <c r="Y178" s="1431"/>
      <c r="Z178" s="1431"/>
      <c r="AA178" s="1431"/>
      <c r="AB178" s="1431"/>
      <c r="AC178" s="1431"/>
      <c r="AD178" s="1431"/>
      <c r="AE178" s="1431"/>
      <c r="AF178" s="1431"/>
      <c r="AG178" s="1431"/>
      <c r="AH178" s="1431"/>
      <c r="AI178" s="1431"/>
      <c r="AJ178" s="1431"/>
      <c r="AK178" s="1431"/>
      <c r="AL178" s="118"/>
      <c r="AM178" s="4" t="e">
        <f t="shared" si="5"/>
        <v>#REF!</v>
      </c>
      <c r="AN178" s="5"/>
      <c r="AO178" s="105"/>
      <c r="AP178" s="105"/>
      <c r="AQ178" s="105"/>
      <c r="AR178" s="105"/>
      <c r="AS178" s="105"/>
      <c r="AT178" s="105"/>
      <c r="AU178" s="105"/>
      <c r="AV178" s="105"/>
      <c r="AW178" s="105"/>
      <c r="AX178" s="105"/>
      <c r="AY178" s="4"/>
      <c r="AZ178" s="4" t="s">
        <v>2250</v>
      </c>
      <c r="BA178" s="838" t="str">
        <f>IF(Q336="■",ASC(杭長),"")</f>
        <v/>
      </c>
    </row>
    <row r="179" spans="1:53" s="143" customFormat="1" ht="20.100000000000001" customHeight="1">
      <c r="A179" s="119" t="s">
        <v>141</v>
      </c>
      <c r="B179" s="119"/>
      <c r="C179" s="119"/>
      <c r="D179" s="119"/>
      <c r="E179" s="119"/>
      <c r="F179" s="119"/>
      <c r="G179" s="119"/>
      <c r="H179" s="119"/>
      <c r="I179" s="119"/>
      <c r="J179" s="119"/>
      <c r="K179" s="119"/>
      <c r="L179" s="119"/>
      <c r="M179" s="119"/>
      <c r="N179" s="119"/>
      <c r="O179" s="119"/>
      <c r="P179" s="1431" t="e">
        <f>#REF!</f>
        <v>#REF!</v>
      </c>
      <c r="Q179" s="1431"/>
      <c r="R179" s="1431"/>
      <c r="S179" s="1431"/>
      <c r="T179" s="1431"/>
      <c r="U179" s="1431"/>
      <c r="V179" s="1431"/>
      <c r="W179" s="1431"/>
      <c r="X179" s="832"/>
      <c r="Y179" s="832"/>
      <c r="Z179" s="832"/>
      <c r="AA179" s="832"/>
      <c r="AB179" s="832"/>
      <c r="AC179" s="832"/>
      <c r="AD179" s="832"/>
      <c r="AE179" s="832"/>
      <c r="AF179" s="832"/>
      <c r="AG179" s="832"/>
      <c r="AH179" s="832"/>
      <c r="AI179" s="832"/>
      <c r="AJ179" s="832"/>
      <c r="AK179" s="832"/>
      <c r="AL179" s="118"/>
      <c r="AM179" s="4" t="e">
        <f t="shared" si="5"/>
        <v>#REF!</v>
      </c>
      <c r="AN179" s="5"/>
      <c r="AO179" s="105"/>
      <c r="AP179" s="105"/>
      <c r="AQ179" s="105"/>
      <c r="AR179" s="105"/>
      <c r="AS179" s="105"/>
      <c r="AT179" s="105"/>
      <c r="AU179" s="105"/>
      <c r="AV179" s="105"/>
      <c r="AW179" s="105"/>
      <c r="AX179" s="105"/>
      <c r="AY179" s="4"/>
      <c r="AZ179" s="4" t="s">
        <v>2251</v>
      </c>
      <c r="BA179" s="838" t="e">
        <f>IF(AO202=1,ASC(AQ318),"0")</f>
        <v>#REF!</v>
      </c>
    </row>
    <row r="180" spans="1:53" s="143" customFormat="1" ht="20.100000000000001" customHeight="1">
      <c r="A180" s="119" t="s">
        <v>142</v>
      </c>
      <c r="B180" s="119"/>
      <c r="C180" s="119"/>
      <c r="D180" s="119"/>
      <c r="E180" s="119"/>
      <c r="F180" s="119"/>
      <c r="G180" s="119"/>
      <c r="H180" s="119"/>
      <c r="I180" s="119"/>
      <c r="J180" s="119"/>
      <c r="K180" s="119"/>
      <c r="L180" s="119"/>
      <c r="M180" s="119"/>
      <c r="N180" s="119"/>
      <c r="O180" s="119"/>
      <c r="P180" s="1431" t="e">
        <f>#REF!</f>
        <v>#REF!</v>
      </c>
      <c r="Q180" s="1431"/>
      <c r="R180" s="1431"/>
      <c r="S180" s="1431"/>
      <c r="T180" s="1431"/>
      <c r="U180" s="1431"/>
      <c r="V180" s="1431"/>
      <c r="W180" s="1431"/>
      <c r="X180" s="1431"/>
      <c r="Y180" s="1431"/>
      <c r="Z180" s="1431"/>
      <c r="AA180" s="1431"/>
      <c r="AB180" s="1431"/>
      <c r="AC180" s="1431"/>
      <c r="AD180" s="1431"/>
      <c r="AE180" s="1431"/>
      <c r="AF180" s="1431"/>
      <c r="AG180" s="1431"/>
      <c r="AH180" s="1431"/>
      <c r="AI180" s="1431"/>
      <c r="AJ180" s="1431"/>
      <c r="AK180" s="1431"/>
      <c r="AL180" s="118"/>
      <c r="AM180" s="4" t="e">
        <f t="shared" si="5"/>
        <v>#REF!</v>
      </c>
      <c r="AN180" s="5"/>
      <c r="AO180" s="105"/>
      <c r="AP180" s="105"/>
      <c r="AQ180" s="105"/>
      <c r="AR180" s="105"/>
      <c r="AS180" s="105"/>
      <c r="AT180" s="105"/>
      <c r="AU180" s="105"/>
      <c r="AV180" s="105"/>
      <c r="AW180" s="105"/>
      <c r="AX180" s="105"/>
      <c r="AY180" s="4"/>
      <c r="AZ180" s="845" t="s">
        <v>2252</v>
      </c>
      <c r="BA180" s="838">
        <f>IF(AQ343="■","1",0)</f>
        <v>0</v>
      </c>
    </row>
    <row r="181" spans="1:53" s="143" customFormat="1" ht="20.100000000000001" customHeight="1">
      <c r="A181" s="138" t="s">
        <v>143</v>
      </c>
      <c r="B181" s="138"/>
      <c r="C181" s="138"/>
      <c r="D181" s="138"/>
      <c r="E181" s="138"/>
      <c r="F181" s="138"/>
      <c r="G181" s="138"/>
      <c r="H181" s="138"/>
      <c r="I181" s="138"/>
      <c r="J181" s="138"/>
      <c r="K181" s="138"/>
      <c r="L181" s="138"/>
      <c r="M181" s="138"/>
      <c r="N181" s="138"/>
      <c r="O181" s="138"/>
      <c r="P181" s="1430" t="e">
        <f>#REF!</f>
        <v>#REF!</v>
      </c>
      <c r="Q181" s="1430"/>
      <c r="R181" s="1430"/>
      <c r="S181" s="1430"/>
      <c r="T181" s="1430"/>
      <c r="U181" s="1430"/>
      <c r="V181" s="1430"/>
      <c r="W181" s="1430"/>
      <c r="X181" s="1430"/>
      <c r="Y181" s="1430"/>
      <c r="Z181" s="1430"/>
      <c r="AA181" s="1430"/>
      <c r="AB181" s="1430"/>
      <c r="AC181" s="1430"/>
      <c r="AD181" s="1430"/>
      <c r="AE181" s="1430"/>
      <c r="AF181" s="1430"/>
      <c r="AG181" s="1430"/>
      <c r="AH181" s="810"/>
      <c r="AI181" s="810"/>
      <c r="AJ181" s="810"/>
      <c r="AK181" s="810"/>
      <c r="AL181" s="118"/>
      <c r="AM181" s="4" t="e">
        <f t="shared" si="5"/>
        <v>#REF!</v>
      </c>
      <c r="AN181" s="5"/>
      <c r="AO181" s="105"/>
      <c r="AP181" s="105"/>
      <c r="AQ181" s="105"/>
      <c r="AR181" s="105"/>
      <c r="AS181" s="105"/>
      <c r="AT181" s="105"/>
      <c r="AU181" s="105"/>
      <c r="AV181" s="105"/>
      <c r="AW181" s="105"/>
      <c r="AX181" s="105"/>
      <c r="AY181" s="4"/>
      <c r="AZ181" s="4" t="s">
        <v>2253</v>
      </c>
      <c r="BA181" s="838"/>
    </row>
    <row r="182" spans="1:53" s="143" customFormat="1" ht="20.100000000000001" customHeight="1">
      <c r="A182" s="119" t="s">
        <v>171</v>
      </c>
      <c r="B182" s="119"/>
      <c r="C182" s="119"/>
      <c r="D182" s="119"/>
      <c r="E182" s="119"/>
      <c r="F182" s="119"/>
      <c r="G182" s="119"/>
      <c r="H182" s="119"/>
      <c r="I182" s="119"/>
      <c r="J182" s="119"/>
      <c r="K182" s="119"/>
      <c r="L182" s="119"/>
      <c r="M182" s="119"/>
      <c r="N182" s="119"/>
      <c r="O182" s="119"/>
      <c r="P182" s="832"/>
      <c r="Q182" s="832"/>
      <c r="R182" s="832"/>
      <c r="S182" s="832"/>
      <c r="T182" s="832"/>
      <c r="U182" s="832"/>
      <c r="V182" s="832"/>
      <c r="W182" s="832"/>
      <c r="X182" s="832"/>
      <c r="Y182" s="832"/>
      <c r="Z182" s="832"/>
      <c r="AA182" s="832"/>
      <c r="AB182" s="832"/>
      <c r="AC182" s="832"/>
      <c r="AD182" s="832"/>
      <c r="AE182" s="832"/>
      <c r="AF182" s="832"/>
      <c r="AG182" s="832"/>
      <c r="AH182" s="832"/>
      <c r="AI182" s="832"/>
      <c r="AJ182" s="832"/>
      <c r="AK182" s="832"/>
      <c r="AL182" s="118"/>
      <c r="AM182" s="4" t="e">
        <f t="shared" si="5"/>
        <v>#REF!</v>
      </c>
      <c r="AN182" s="5"/>
      <c r="AO182" s="105"/>
      <c r="AP182" s="105"/>
      <c r="AQ182" s="105"/>
      <c r="AR182" s="105"/>
      <c r="AS182" s="105"/>
      <c r="AT182" s="105"/>
      <c r="AU182" s="105"/>
      <c r="AV182" s="105"/>
      <c r="AW182" s="105"/>
      <c r="AX182" s="105"/>
      <c r="AY182" s="4"/>
      <c r="AZ182" s="4" t="s">
        <v>2254</v>
      </c>
      <c r="BA182" s="838"/>
    </row>
    <row r="183" spans="1:53" s="143" customFormat="1" ht="20.100000000000001" customHeight="1">
      <c r="A183" s="119" t="s">
        <v>139</v>
      </c>
      <c r="B183" s="119"/>
      <c r="C183" s="119"/>
      <c r="D183" s="119"/>
      <c r="E183" s="119"/>
      <c r="F183" s="119"/>
      <c r="G183" s="119"/>
      <c r="H183" s="119"/>
      <c r="I183" s="119"/>
      <c r="J183" s="119"/>
      <c r="K183" s="119"/>
      <c r="L183" s="119"/>
      <c r="M183" s="119"/>
      <c r="N183" s="119"/>
      <c r="O183" s="119"/>
      <c r="P183" s="1431" t="e">
        <f>"　"&amp;#REF!</f>
        <v>#REF!</v>
      </c>
      <c r="Q183" s="1431"/>
      <c r="R183" s="1431"/>
      <c r="S183" s="1431"/>
      <c r="T183" s="1431"/>
      <c r="U183" s="1431"/>
      <c r="V183" s="1431"/>
      <c r="W183" s="1431"/>
      <c r="X183" s="1431"/>
      <c r="Y183" s="1431"/>
      <c r="Z183" s="1431"/>
      <c r="AA183" s="1431"/>
      <c r="AB183" s="1431"/>
      <c r="AC183" s="1431"/>
      <c r="AD183" s="1431"/>
      <c r="AE183" s="1431"/>
      <c r="AF183" s="1431"/>
      <c r="AG183" s="1431"/>
      <c r="AH183" s="1431"/>
      <c r="AI183" s="1431"/>
      <c r="AJ183" s="1431"/>
      <c r="AK183" s="1431"/>
      <c r="AL183" s="118"/>
      <c r="AM183" s="4" t="e">
        <f t="shared" si="5"/>
        <v>#REF!</v>
      </c>
      <c r="AN183" s="5"/>
      <c r="AO183" s="105"/>
      <c r="AP183" s="105"/>
      <c r="AQ183" s="105"/>
      <c r="AR183" s="105"/>
      <c r="AS183" s="105"/>
      <c r="AT183" s="105"/>
      <c r="AU183" s="105"/>
      <c r="AV183" s="105"/>
      <c r="AW183" s="105"/>
      <c r="AX183" s="105"/>
      <c r="AY183" s="4"/>
      <c r="AZ183" s="4" t="s">
        <v>2255</v>
      </c>
      <c r="BA183" s="838"/>
    </row>
    <row r="184" spans="1:53" s="143" customFormat="1" ht="20.100000000000001" customHeight="1">
      <c r="A184" s="119" t="s">
        <v>140</v>
      </c>
      <c r="B184" s="119"/>
      <c r="C184" s="119"/>
      <c r="D184" s="119"/>
      <c r="E184" s="119"/>
      <c r="F184" s="119"/>
      <c r="G184" s="119"/>
      <c r="H184" s="119"/>
      <c r="I184" s="119"/>
      <c r="J184" s="119"/>
      <c r="K184" s="119"/>
      <c r="L184" s="119"/>
      <c r="M184" s="119"/>
      <c r="N184" s="119"/>
      <c r="O184" s="119"/>
      <c r="P184" s="1431" t="e">
        <f>#REF!</f>
        <v>#REF!</v>
      </c>
      <c r="Q184" s="1431"/>
      <c r="R184" s="1431"/>
      <c r="S184" s="1431"/>
      <c r="T184" s="1431"/>
      <c r="U184" s="1431"/>
      <c r="V184" s="1431"/>
      <c r="W184" s="1431"/>
      <c r="X184" s="1431"/>
      <c r="Y184" s="1431"/>
      <c r="Z184" s="1431"/>
      <c r="AA184" s="1431"/>
      <c r="AB184" s="1431"/>
      <c r="AC184" s="1431"/>
      <c r="AD184" s="1431"/>
      <c r="AE184" s="1431"/>
      <c r="AF184" s="1431"/>
      <c r="AG184" s="1431"/>
      <c r="AH184" s="1431"/>
      <c r="AI184" s="1431"/>
      <c r="AJ184" s="1431"/>
      <c r="AK184" s="1431"/>
      <c r="AL184" s="118"/>
      <c r="AM184" s="4" t="e">
        <f t="shared" si="5"/>
        <v>#REF!</v>
      </c>
      <c r="AN184" s="5"/>
      <c r="AO184" s="105"/>
      <c r="AP184" s="105"/>
      <c r="AQ184" s="105"/>
      <c r="AR184" s="105"/>
      <c r="AS184" s="105"/>
      <c r="AT184" s="105"/>
      <c r="AU184" s="105"/>
      <c r="AV184" s="105"/>
      <c r="AW184" s="105"/>
      <c r="AX184" s="105"/>
      <c r="AY184" s="4"/>
      <c r="AZ184" s="4" t="s">
        <v>2256</v>
      </c>
      <c r="BA184" s="838"/>
    </row>
    <row r="185" spans="1:53" s="143" customFormat="1" ht="20.100000000000001" customHeight="1">
      <c r="A185" s="119" t="s">
        <v>141</v>
      </c>
      <c r="B185" s="119"/>
      <c r="C185" s="119"/>
      <c r="D185" s="119"/>
      <c r="E185" s="119"/>
      <c r="F185" s="119"/>
      <c r="G185" s="119"/>
      <c r="H185" s="119"/>
      <c r="I185" s="119"/>
      <c r="J185" s="119"/>
      <c r="K185" s="119"/>
      <c r="L185" s="119"/>
      <c r="M185" s="119"/>
      <c r="N185" s="119"/>
      <c r="O185" s="119"/>
      <c r="P185" s="1431" t="e">
        <f>#REF!</f>
        <v>#REF!</v>
      </c>
      <c r="Q185" s="1431"/>
      <c r="R185" s="1431"/>
      <c r="S185" s="1431"/>
      <c r="T185" s="1431"/>
      <c r="U185" s="1431"/>
      <c r="V185" s="1431"/>
      <c r="W185" s="1431"/>
      <c r="X185" s="832"/>
      <c r="Y185" s="832"/>
      <c r="Z185" s="832"/>
      <c r="AA185" s="832"/>
      <c r="AB185" s="832"/>
      <c r="AC185" s="832"/>
      <c r="AD185" s="832"/>
      <c r="AE185" s="832"/>
      <c r="AF185" s="832"/>
      <c r="AG185" s="832"/>
      <c r="AH185" s="832"/>
      <c r="AI185" s="832"/>
      <c r="AJ185" s="832"/>
      <c r="AK185" s="832"/>
      <c r="AL185" s="118"/>
      <c r="AM185" s="4" t="e">
        <f t="shared" si="5"/>
        <v>#REF!</v>
      </c>
      <c r="AN185" s="5"/>
      <c r="AO185" s="105"/>
      <c r="AP185" s="105"/>
      <c r="AQ185" s="105"/>
      <c r="AR185" s="105"/>
      <c r="AS185" s="105"/>
      <c r="AT185" s="105"/>
      <c r="AU185" s="105"/>
      <c r="AV185" s="105"/>
      <c r="AW185" s="105"/>
      <c r="AX185" s="105"/>
      <c r="AY185" s="4"/>
      <c r="AZ185" s="4" t="s">
        <v>2257</v>
      </c>
      <c r="BA185" s="838"/>
    </row>
    <row r="186" spans="1:53" s="143" customFormat="1" ht="20.100000000000001" customHeight="1">
      <c r="A186" s="119" t="s">
        <v>142</v>
      </c>
      <c r="B186" s="119"/>
      <c r="C186" s="119"/>
      <c r="D186" s="119"/>
      <c r="E186" s="119"/>
      <c r="F186" s="119"/>
      <c r="G186" s="119"/>
      <c r="H186" s="119"/>
      <c r="I186" s="119"/>
      <c r="J186" s="119"/>
      <c r="K186" s="119"/>
      <c r="L186" s="119"/>
      <c r="M186" s="119"/>
      <c r="N186" s="119"/>
      <c r="O186" s="119"/>
      <c r="P186" s="1431" t="e">
        <f>#REF!</f>
        <v>#REF!</v>
      </c>
      <c r="Q186" s="1431"/>
      <c r="R186" s="1431"/>
      <c r="S186" s="1431"/>
      <c r="T186" s="1431"/>
      <c r="U186" s="1431"/>
      <c r="V186" s="1431"/>
      <c r="W186" s="1431"/>
      <c r="X186" s="1431"/>
      <c r="Y186" s="1431"/>
      <c r="Z186" s="1431"/>
      <c r="AA186" s="1431"/>
      <c r="AB186" s="1431"/>
      <c r="AC186" s="1431"/>
      <c r="AD186" s="1431"/>
      <c r="AE186" s="1431"/>
      <c r="AF186" s="1431"/>
      <c r="AG186" s="1431"/>
      <c r="AH186" s="1431"/>
      <c r="AI186" s="1431"/>
      <c r="AJ186" s="1431"/>
      <c r="AK186" s="1431"/>
      <c r="AL186" s="118"/>
      <c r="AM186" s="4" t="e">
        <f t="shared" si="5"/>
        <v>#REF!</v>
      </c>
      <c r="AN186" s="5"/>
      <c r="AO186" s="105"/>
      <c r="AP186" s="105"/>
      <c r="AQ186" s="105"/>
      <c r="AR186" s="105"/>
      <c r="AS186" s="105"/>
      <c r="AT186" s="105"/>
      <c r="AU186" s="105"/>
      <c r="AV186" s="105"/>
      <c r="AW186" s="105"/>
      <c r="AX186" s="105"/>
      <c r="AY186" s="4"/>
      <c r="AZ186" s="4" t="s">
        <v>2258</v>
      </c>
      <c r="BA186" s="838"/>
    </row>
    <row r="187" spans="1:53" s="143" customFormat="1" ht="20.100000000000001" customHeight="1">
      <c r="A187" s="138" t="s">
        <v>143</v>
      </c>
      <c r="B187" s="138"/>
      <c r="C187" s="138"/>
      <c r="D187" s="138"/>
      <c r="E187" s="138"/>
      <c r="F187" s="138"/>
      <c r="G187" s="138"/>
      <c r="H187" s="138"/>
      <c r="I187" s="138"/>
      <c r="J187" s="138"/>
      <c r="K187" s="138"/>
      <c r="L187" s="138"/>
      <c r="M187" s="138"/>
      <c r="N187" s="138"/>
      <c r="O187" s="138"/>
      <c r="P187" s="1430" t="e">
        <f>#REF!</f>
        <v>#REF!</v>
      </c>
      <c r="Q187" s="1430"/>
      <c r="R187" s="1430"/>
      <c r="S187" s="1430"/>
      <c r="T187" s="1430"/>
      <c r="U187" s="1430"/>
      <c r="V187" s="1430"/>
      <c r="W187" s="1430"/>
      <c r="X187" s="1430"/>
      <c r="Y187" s="1430"/>
      <c r="Z187" s="1430"/>
      <c r="AA187" s="1430"/>
      <c r="AB187" s="1430"/>
      <c r="AC187" s="1430"/>
      <c r="AD187" s="1430"/>
      <c r="AE187" s="1430"/>
      <c r="AF187" s="1430"/>
      <c r="AG187" s="1430"/>
      <c r="AH187" s="810"/>
      <c r="AI187" s="810"/>
      <c r="AJ187" s="810"/>
      <c r="AK187" s="810"/>
      <c r="AL187" s="118"/>
      <c r="AM187" s="4" t="e">
        <f t="shared" si="5"/>
        <v>#REF!</v>
      </c>
      <c r="AN187" s="5"/>
      <c r="AO187" s="105"/>
      <c r="AP187" s="105"/>
      <c r="AQ187" s="105"/>
      <c r="AR187" s="105"/>
      <c r="AS187" s="105"/>
      <c r="AT187" s="105"/>
      <c r="AU187" s="105"/>
      <c r="AV187" s="105"/>
      <c r="AW187" s="105"/>
      <c r="AX187" s="105"/>
      <c r="AY187" s="4"/>
      <c r="AZ187" s="4" t="s">
        <v>2259</v>
      </c>
      <c r="BA187" s="838"/>
    </row>
    <row r="188" spans="1:53" s="117" customFormat="1" ht="5.0999999999999996" customHeight="1">
      <c r="AL188" s="118"/>
      <c r="AM188" s="4" t="e">
        <f t="shared" si="5"/>
        <v>#REF!</v>
      </c>
      <c r="AN188" s="5"/>
      <c r="AO188" s="105"/>
      <c r="AP188" s="105"/>
      <c r="AQ188" s="105"/>
      <c r="AR188" s="105"/>
      <c r="AS188" s="105"/>
      <c r="AT188" s="105"/>
      <c r="AU188" s="105"/>
      <c r="AV188" s="105"/>
      <c r="AW188" s="105"/>
      <c r="AX188" s="105"/>
      <c r="AY188" s="1"/>
      <c r="AZ188" s="1" t="s">
        <v>2260</v>
      </c>
      <c r="BA188" s="834"/>
    </row>
    <row r="189" spans="1:53" s="143" customFormat="1" ht="20.100000000000001" customHeight="1">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8">
        <v>5</v>
      </c>
      <c r="AM189" s="552">
        <v>1</v>
      </c>
      <c r="AN189" s="5"/>
      <c r="AO189" s="105"/>
      <c r="AP189" s="105"/>
      <c r="AQ189" s="105"/>
      <c r="AR189" s="105"/>
      <c r="AS189" s="105"/>
      <c r="AT189" s="105"/>
      <c r="AU189" s="105"/>
      <c r="AV189" s="105"/>
      <c r="AW189" s="105"/>
      <c r="AX189" s="105"/>
      <c r="AY189" s="4"/>
      <c r="AZ189" s="4" t="s">
        <v>2261</v>
      </c>
      <c r="BA189" s="838"/>
    </row>
    <row r="190" spans="1:53" s="117" customFormat="1" ht="14.1" customHeight="1">
      <c r="A190" s="1504" t="s">
        <v>172</v>
      </c>
      <c r="B190" s="1504"/>
      <c r="C190" s="1504"/>
      <c r="D190" s="1504"/>
      <c r="E190" s="1504"/>
      <c r="F190" s="1504"/>
      <c r="G190" s="1504"/>
      <c r="H190" s="1504"/>
      <c r="I190" s="1504"/>
      <c r="J190" s="1504"/>
      <c r="K190" s="1504"/>
      <c r="L190" s="1504"/>
      <c r="M190" s="1504"/>
      <c r="N190" s="1504"/>
      <c r="O190" s="1504"/>
      <c r="P190" s="1504"/>
      <c r="Q190" s="1504"/>
      <c r="R190" s="1504"/>
      <c r="S190" s="1504"/>
      <c r="T190" s="1504"/>
      <c r="U190" s="1504"/>
      <c r="V190" s="1504"/>
      <c r="W190" s="1504"/>
      <c r="X190" s="1504"/>
      <c r="Y190" s="1504"/>
      <c r="Z190" s="1504"/>
      <c r="AA190" s="1504"/>
      <c r="AB190" s="1504"/>
      <c r="AC190" s="1504"/>
      <c r="AD190" s="1504"/>
      <c r="AE190" s="1504"/>
      <c r="AF190" s="1504"/>
      <c r="AG190" s="1504"/>
      <c r="AH190" s="1504"/>
      <c r="AI190" s="1504"/>
      <c r="AJ190" s="1504"/>
      <c r="AK190" s="1504"/>
      <c r="AL190" s="118"/>
      <c r="AM190" s="1">
        <f>AM189</f>
        <v>1</v>
      </c>
      <c r="AN190" s="5"/>
      <c r="AO190" s="105"/>
      <c r="AP190" s="105"/>
      <c r="AQ190" s="105"/>
      <c r="AR190" s="105"/>
      <c r="AS190" s="105"/>
      <c r="AT190" s="105"/>
      <c r="AU190" s="105"/>
      <c r="AV190" s="105"/>
      <c r="AW190" s="105"/>
      <c r="AX190" s="105"/>
      <c r="AY190" s="1"/>
      <c r="AZ190" s="1" t="s">
        <v>2262</v>
      </c>
      <c r="BA190" s="834"/>
    </row>
    <row r="191" spans="1:53" s="117" customFormat="1" ht="9.9499999999999993" customHeight="1">
      <c r="AL191" s="118"/>
      <c r="AM191" s="1">
        <f t="shared" ref="AM191:AM242" si="6">AM190</f>
        <v>1</v>
      </c>
      <c r="AN191" s="5"/>
      <c r="AO191" s="105"/>
      <c r="AP191" s="105"/>
      <c r="AQ191" s="105"/>
      <c r="AR191" s="105"/>
      <c r="AS191" s="105"/>
      <c r="AT191" s="105"/>
      <c r="AU191" s="105"/>
      <c r="AV191" s="105"/>
      <c r="AW191" s="105"/>
      <c r="AX191" s="105"/>
      <c r="AY191" s="1"/>
      <c r="AZ191" s="1" t="s">
        <v>2263</v>
      </c>
      <c r="BA191" s="834"/>
    </row>
    <row r="192" spans="1:53" s="117" customFormat="1" ht="15" customHeight="1" thickBot="1">
      <c r="B192" s="119" t="s">
        <v>173</v>
      </c>
      <c r="S192" s="1247" t="s">
        <v>174</v>
      </c>
      <c r="T192" s="1247"/>
      <c r="U192" s="1247"/>
      <c r="V192" s="1247"/>
      <c r="W192" s="1247"/>
      <c r="X192" s="1247"/>
      <c r="Y192" s="1247"/>
      <c r="Z192" s="1247"/>
      <c r="AA192" s="1247"/>
      <c r="AB192" s="1247"/>
      <c r="AC192" s="1247"/>
      <c r="AD192" s="1247"/>
      <c r="AE192" s="1247"/>
      <c r="AF192" s="1247"/>
      <c r="AG192" s="1247"/>
      <c r="AH192" s="1247"/>
      <c r="AI192" s="1247"/>
      <c r="AJ192" s="1247"/>
      <c r="AL192" s="118"/>
      <c r="AM192" s="1">
        <f t="shared" si="6"/>
        <v>1</v>
      </c>
      <c r="AN192" s="5"/>
      <c r="AO192" s="105"/>
      <c r="AP192" s="105"/>
      <c r="AQ192" s="105"/>
      <c r="AR192" s="105"/>
      <c r="AS192" s="105"/>
      <c r="AT192" s="105"/>
      <c r="AU192" s="105"/>
      <c r="AV192" s="105"/>
      <c r="AW192" s="105"/>
      <c r="AX192" s="105"/>
      <c r="AY192" s="1"/>
      <c r="AZ192" s="1" t="s">
        <v>2264</v>
      </c>
      <c r="BA192" s="834"/>
    </row>
    <row r="193" spans="1:53" s="117" customFormat="1" ht="15" customHeight="1">
      <c r="A193" s="144"/>
      <c r="B193" s="145" t="s">
        <v>175</v>
      </c>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c r="AH193" s="146"/>
      <c r="AI193" s="146"/>
      <c r="AJ193" s="146"/>
      <c r="AK193" s="146"/>
      <c r="AL193" s="118"/>
      <c r="AM193" s="1">
        <f t="shared" si="6"/>
        <v>1</v>
      </c>
      <c r="AN193" s="5"/>
      <c r="AO193" s="105"/>
      <c r="AP193" s="105"/>
      <c r="AQ193" s="105"/>
      <c r="AR193" s="105"/>
      <c r="AS193" s="105"/>
      <c r="AT193" s="105"/>
      <c r="AU193" s="105"/>
      <c r="AV193" s="105"/>
      <c r="AW193" s="105"/>
      <c r="AX193" s="105"/>
      <c r="AY193" s="1"/>
      <c r="AZ193" s="1" t="s">
        <v>2265</v>
      </c>
      <c r="BA193" s="834"/>
    </row>
    <row r="194" spans="1:53" s="117" customFormat="1" ht="13.9" customHeight="1">
      <c r="B194" s="119"/>
      <c r="C194" s="147" t="s">
        <v>176</v>
      </c>
      <c r="D194" s="120" t="s">
        <v>177</v>
      </c>
      <c r="AL194" s="118"/>
      <c r="AM194" s="1">
        <f t="shared" si="6"/>
        <v>1</v>
      </c>
      <c r="AN194" s="5" t="b">
        <f t="shared" ref="AN194:AN200" si="7">IF(C194="■",TRUE,FALSE)</f>
        <v>1</v>
      </c>
      <c r="AO194" s="555">
        <f t="shared" ref="AO194:AO200" si="8">IF(AN194=TRUE,1,0)</f>
        <v>1</v>
      </c>
      <c r="AP194" s="105"/>
      <c r="AQ194" s="105"/>
      <c r="AR194" s="105"/>
      <c r="AS194" s="105"/>
      <c r="AT194" s="105"/>
      <c r="AU194" s="105"/>
      <c r="AV194" s="105"/>
      <c r="AW194" s="105"/>
      <c r="AX194" s="105"/>
      <c r="AY194" s="1"/>
      <c r="AZ194" s="1" t="s">
        <v>2266</v>
      </c>
      <c r="BA194" s="834"/>
    </row>
    <row r="195" spans="1:53" s="117" customFormat="1" ht="13.9" customHeight="1">
      <c r="B195" s="119"/>
      <c r="C195" s="794" t="s">
        <v>73</v>
      </c>
      <c r="D195" s="120" t="s">
        <v>178</v>
      </c>
      <c r="AL195" s="118"/>
      <c r="AM195" s="1">
        <f t="shared" si="6"/>
        <v>1</v>
      </c>
      <c r="AN195" s="5" t="b">
        <f t="shared" si="7"/>
        <v>0</v>
      </c>
      <c r="AO195" s="555">
        <f t="shared" si="8"/>
        <v>0</v>
      </c>
      <c r="AP195" s="105"/>
      <c r="AQ195" s="105"/>
      <c r="AR195" s="105"/>
      <c r="AS195" s="105"/>
      <c r="AT195" s="105"/>
      <c r="AU195" s="105"/>
      <c r="AV195" s="105"/>
      <c r="AW195" s="105"/>
      <c r="AX195" s="105"/>
      <c r="AY195" s="1"/>
      <c r="AZ195" s="1" t="s">
        <v>2267</v>
      </c>
      <c r="BA195" s="834"/>
    </row>
    <row r="196" spans="1:53" s="117" customFormat="1" ht="13.9" customHeight="1">
      <c r="B196" s="119"/>
      <c r="C196" s="147" t="s">
        <v>176</v>
      </c>
      <c r="D196" s="120" t="s">
        <v>179</v>
      </c>
      <c r="AL196" s="118"/>
      <c r="AM196" s="1">
        <f t="shared" si="6"/>
        <v>1</v>
      </c>
      <c r="AN196" s="5" t="b">
        <f t="shared" si="7"/>
        <v>1</v>
      </c>
      <c r="AO196" s="555">
        <f t="shared" si="8"/>
        <v>1</v>
      </c>
      <c r="AP196" s="105"/>
      <c r="AQ196" s="105"/>
      <c r="AR196" s="105"/>
      <c r="AS196" s="105"/>
      <c r="AT196" s="105"/>
      <c r="AU196" s="105"/>
      <c r="AV196" s="105"/>
      <c r="AW196" s="105"/>
      <c r="AX196" s="105"/>
      <c r="AY196" s="1"/>
      <c r="AZ196" s="1" t="s">
        <v>2268</v>
      </c>
      <c r="BA196" s="834"/>
    </row>
    <row r="197" spans="1:53" s="117" customFormat="1" ht="13.9" customHeight="1">
      <c r="B197" s="119"/>
      <c r="C197" s="794" t="s">
        <v>73</v>
      </c>
      <c r="D197" s="120" t="s">
        <v>180</v>
      </c>
      <c r="AL197" s="118"/>
      <c r="AM197" s="1">
        <f t="shared" si="6"/>
        <v>1</v>
      </c>
      <c r="AN197" s="5" t="b">
        <f t="shared" si="7"/>
        <v>0</v>
      </c>
      <c r="AO197" s="555">
        <f t="shared" si="8"/>
        <v>0</v>
      </c>
      <c r="AP197" s="105"/>
      <c r="AQ197" s="105"/>
      <c r="AR197" s="105"/>
      <c r="AS197" s="105"/>
      <c r="AT197" s="105"/>
      <c r="AU197" s="105"/>
      <c r="AV197" s="105"/>
      <c r="AW197" s="105"/>
      <c r="AX197" s="105"/>
      <c r="AY197" s="1"/>
      <c r="AZ197" s="1" t="s">
        <v>2269</v>
      </c>
      <c r="BA197" s="834"/>
    </row>
    <row r="198" spans="1:53" s="117" customFormat="1" ht="13.9" customHeight="1">
      <c r="B198" s="119"/>
      <c r="C198" s="794" t="s">
        <v>73</v>
      </c>
      <c r="D198" s="120" t="s">
        <v>181</v>
      </c>
      <c r="AL198" s="118"/>
      <c r="AM198" s="1">
        <f t="shared" si="6"/>
        <v>1</v>
      </c>
      <c r="AN198" s="5" t="b">
        <f t="shared" si="7"/>
        <v>0</v>
      </c>
      <c r="AO198" s="555">
        <f t="shared" si="8"/>
        <v>0</v>
      </c>
      <c r="AP198" s="105"/>
      <c r="AQ198" s="105"/>
      <c r="AR198" s="105"/>
      <c r="AS198" s="105"/>
      <c r="AT198" s="105"/>
      <c r="AU198" s="105"/>
      <c r="AV198" s="105"/>
      <c r="AW198" s="105"/>
      <c r="AX198" s="105"/>
      <c r="AY198" s="1"/>
      <c r="AZ198" s="1" t="s">
        <v>2270</v>
      </c>
      <c r="BA198" s="834"/>
    </row>
    <row r="199" spans="1:53" s="117" customFormat="1" ht="13.9" customHeight="1">
      <c r="B199" s="119"/>
      <c r="C199" s="147" t="s">
        <v>176</v>
      </c>
      <c r="D199" s="120" t="s">
        <v>182</v>
      </c>
      <c r="AL199" s="118"/>
      <c r="AM199" s="1">
        <f t="shared" si="6"/>
        <v>1</v>
      </c>
      <c r="AN199" s="5" t="b">
        <f t="shared" si="7"/>
        <v>1</v>
      </c>
      <c r="AO199" s="555">
        <f t="shared" si="8"/>
        <v>1</v>
      </c>
      <c r="AP199" s="105"/>
      <c r="AQ199" s="105"/>
      <c r="AR199" s="105"/>
      <c r="AS199" s="105"/>
      <c r="AT199" s="105"/>
      <c r="AU199" s="105"/>
      <c r="AV199" s="105"/>
      <c r="AW199" s="105"/>
      <c r="AX199" s="105"/>
      <c r="AY199" s="1"/>
      <c r="AZ199" s="1" t="s">
        <v>2271</v>
      </c>
      <c r="BA199" s="834"/>
    </row>
    <row r="200" spans="1:53" s="117" customFormat="1" ht="13.9" customHeight="1">
      <c r="B200" s="119"/>
      <c r="C200" s="147" t="s">
        <v>176</v>
      </c>
      <c r="D200" s="120" t="s">
        <v>183</v>
      </c>
      <c r="AL200" s="118"/>
      <c r="AM200" s="1">
        <f t="shared" si="6"/>
        <v>1</v>
      </c>
      <c r="AN200" s="5" t="b">
        <f t="shared" si="7"/>
        <v>1</v>
      </c>
      <c r="AO200" s="555">
        <f t="shared" si="8"/>
        <v>1</v>
      </c>
      <c r="AP200" s="105"/>
      <c r="AQ200" s="105"/>
      <c r="AR200" s="105"/>
      <c r="AS200" s="105"/>
      <c r="AT200" s="105"/>
      <c r="AU200" s="105"/>
      <c r="AV200" s="105"/>
      <c r="AW200" s="105"/>
      <c r="AX200" s="105"/>
      <c r="AY200" s="1"/>
      <c r="AZ200" s="1" t="s">
        <v>2272</v>
      </c>
      <c r="BA200" s="834"/>
    </row>
    <row r="201" spans="1:53" s="117" customFormat="1" ht="15" customHeight="1">
      <c r="B201" s="119" t="s">
        <v>184</v>
      </c>
      <c r="AL201" s="118"/>
      <c r="AM201" s="1">
        <f t="shared" si="6"/>
        <v>1</v>
      </c>
      <c r="AN201" s="5"/>
      <c r="AO201" s="105"/>
      <c r="AP201" s="105"/>
      <c r="AQ201" s="105"/>
      <c r="AR201" s="105"/>
      <c r="AS201" s="105"/>
      <c r="AT201" s="105"/>
      <c r="AU201" s="105"/>
      <c r="AV201" s="105"/>
      <c r="AW201" s="105"/>
      <c r="AX201" s="105"/>
      <c r="AY201" s="1"/>
      <c r="AZ201" s="1" t="s">
        <v>2273</v>
      </c>
      <c r="BA201" s="834"/>
    </row>
    <row r="202" spans="1:53" s="117" customFormat="1" ht="13.9" customHeight="1">
      <c r="B202" s="141"/>
      <c r="C202" s="148" t="s">
        <v>225</v>
      </c>
      <c r="D202" s="149" t="s">
        <v>185</v>
      </c>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18"/>
      <c r="AM202" s="1">
        <f t="shared" si="6"/>
        <v>1</v>
      </c>
      <c r="AN202" s="5" t="b">
        <f>IF(C202="■",TRUE,FALSE)</f>
        <v>1</v>
      </c>
      <c r="AO202" s="555">
        <f>IF(AN202=TRUE,1,0)</f>
        <v>1</v>
      </c>
      <c r="AP202" s="105"/>
      <c r="AQ202" s="105"/>
      <c r="AR202" s="105"/>
      <c r="AS202" s="105"/>
      <c r="AT202" s="105"/>
      <c r="AU202" s="105"/>
      <c r="AV202" s="105"/>
      <c r="AW202" s="105"/>
      <c r="AX202" s="105"/>
      <c r="AY202" s="1"/>
      <c r="AZ202" s="1" t="s">
        <v>2274</v>
      </c>
      <c r="BA202" s="834"/>
    </row>
    <row r="203" spans="1:53" s="117" customFormat="1" ht="13.9" customHeight="1">
      <c r="B203" s="119"/>
      <c r="C203" s="150" t="s">
        <v>176</v>
      </c>
      <c r="D203" s="120" t="s">
        <v>186</v>
      </c>
      <c r="AL203" s="118"/>
      <c r="AM203" s="1">
        <v>0</v>
      </c>
      <c r="AN203" s="5"/>
      <c r="AO203" s="555"/>
      <c r="AP203" s="105"/>
      <c r="AQ203" s="105"/>
      <c r="AR203" s="105"/>
      <c r="AS203" s="105"/>
      <c r="AT203" s="105"/>
      <c r="AU203" s="105"/>
      <c r="AV203" s="105"/>
      <c r="AW203" s="105"/>
      <c r="AX203" s="105"/>
      <c r="AY203" s="1"/>
      <c r="AZ203" s="1" t="s">
        <v>2275</v>
      </c>
      <c r="BA203" s="834"/>
    </row>
    <row r="204" spans="1:53" s="117" customFormat="1" ht="13.9" customHeight="1">
      <c r="B204" s="119"/>
      <c r="C204" s="150" t="s">
        <v>176</v>
      </c>
      <c r="D204" s="120" t="s">
        <v>187</v>
      </c>
      <c r="AL204" s="118"/>
      <c r="AM204" s="1">
        <v>0</v>
      </c>
      <c r="AN204" s="5"/>
      <c r="AO204" s="555"/>
      <c r="AP204" s="105"/>
      <c r="AQ204" s="105"/>
      <c r="AR204" s="105"/>
      <c r="AS204" s="105"/>
      <c r="AT204" s="105"/>
      <c r="AU204" s="105"/>
      <c r="AV204" s="105"/>
      <c r="AW204" s="105"/>
      <c r="AX204" s="105"/>
      <c r="AY204" s="1"/>
      <c r="AZ204" s="1" t="s">
        <v>2276</v>
      </c>
      <c r="BA204" s="834"/>
    </row>
    <row r="205" spans="1:53" s="117" customFormat="1" ht="13.9" customHeight="1">
      <c r="B205" s="119"/>
      <c r="C205" s="151" t="s">
        <v>225</v>
      </c>
      <c r="D205" s="120" t="s">
        <v>188</v>
      </c>
      <c r="AL205" s="118"/>
      <c r="AM205" s="1">
        <f>AM202</f>
        <v>1</v>
      </c>
      <c r="AN205" s="5" t="b">
        <f>IF(C205="■",TRUE,FALSE)</f>
        <v>1</v>
      </c>
      <c r="AO205" s="555">
        <f>IF(AN205=TRUE,1,0)</f>
        <v>1</v>
      </c>
      <c r="AP205" s="105"/>
      <c r="AQ205" s="105"/>
      <c r="AR205" s="105"/>
      <c r="AS205" s="105"/>
      <c r="AT205" s="105"/>
      <c r="AU205" s="105"/>
      <c r="AV205" s="105"/>
      <c r="AW205" s="105"/>
      <c r="AX205" s="105"/>
      <c r="AY205" s="1"/>
      <c r="AZ205" s="1"/>
      <c r="BA205" s="834"/>
    </row>
    <row r="206" spans="1:53" s="117" customFormat="1" ht="13.9" customHeight="1">
      <c r="B206" s="119"/>
      <c r="C206" s="151" t="s">
        <v>73</v>
      </c>
      <c r="D206" s="120" t="s">
        <v>189</v>
      </c>
      <c r="AL206" s="118"/>
      <c r="AM206" s="1">
        <f t="shared" si="6"/>
        <v>1</v>
      </c>
      <c r="AN206" s="5" t="b">
        <f>IF(C206="■",TRUE,FALSE)</f>
        <v>0</v>
      </c>
      <c r="AO206" s="555">
        <f>IF(AN206=TRUE,1,0)</f>
        <v>0</v>
      </c>
      <c r="AP206" s="105"/>
      <c r="AQ206" s="105"/>
      <c r="AR206" s="105"/>
      <c r="AS206" s="105"/>
      <c r="AT206" s="105"/>
      <c r="AU206" s="105"/>
      <c r="AV206" s="105"/>
      <c r="AW206" s="105"/>
      <c r="AX206" s="105"/>
      <c r="AY206" s="1"/>
      <c r="AZ206" s="1" t="s">
        <v>2277</v>
      </c>
      <c r="BA206" s="834"/>
    </row>
    <row r="207" spans="1:53" s="117" customFormat="1" ht="13.9" customHeight="1">
      <c r="B207" s="119"/>
      <c r="C207" s="151" t="s">
        <v>73</v>
      </c>
      <c r="D207" s="120" t="s">
        <v>190</v>
      </c>
      <c r="AL207" s="118"/>
      <c r="AM207" s="1">
        <f t="shared" si="6"/>
        <v>1</v>
      </c>
      <c r="AN207" s="5" t="b">
        <f>IF(C207="■",TRUE,FALSE)</f>
        <v>0</v>
      </c>
      <c r="AO207" s="555">
        <f>IF(AN207=TRUE,1,0)</f>
        <v>0</v>
      </c>
      <c r="AP207" s="105"/>
      <c r="AQ207" s="105"/>
      <c r="AR207" s="105"/>
      <c r="AS207" s="105"/>
      <c r="AT207" s="105"/>
      <c r="AU207" s="105"/>
      <c r="AV207" s="105"/>
      <c r="AW207" s="105"/>
      <c r="AX207" s="105"/>
      <c r="AY207" s="1"/>
      <c r="AZ207" s="1"/>
      <c r="BA207" s="834"/>
    </row>
    <row r="208" spans="1:53" s="117" customFormat="1" ht="13.9" customHeight="1">
      <c r="B208" s="119"/>
      <c r="C208" s="150" t="s">
        <v>176</v>
      </c>
      <c r="D208" s="120" t="s">
        <v>191</v>
      </c>
      <c r="AL208" s="118"/>
      <c r="AM208" s="1">
        <v>0</v>
      </c>
      <c r="AN208" s="5"/>
      <c r="AO208" s="555"/>
      <c r="AP208" s="105"/>
      <c r="AQ208" s="105"/>
      <c r="AR208" s="105"/>
      <c r="AS208" s="105"/>
      <c r="AT208" s="105"/>
      <c r="AU208" s="105"/>
      <c r="AV208" s="105"/>
      <c r="AW208" s="105"/>
      <c r="AX208" s="105"/>
      <c r="AY208" s="1"/>
      <c r="AZ208" s="1" t="s">
        <v>2278</v>
      </c>
      <c r="BA208" s="834"/>
    </row>
    <row r="209" spans="2:53" s="117" customFormat="1" ht="15" customHeight="1">
      <c r="B209" s="117" t="s">
        <v>192</v>
      </c>
      <c r="AL209" s="118"/>
      <c r="AM209" s="1">
        <f>AM207</f>
        <v>1</v>
      </c>
      <c r="AN209" s="5"/>
      <c r="AO209" s="555"/>
      <c r="AP209" s="105"/>
      <c r="AQ209" s="105"/>
      <c r="AR209" s="105"/>
      <c r="AS209" s="105"/>
      <c r="AT209" s="105"/>
      <c r="AU209" s="105"/>
      <c r="AV209" s="105"/>
      <c r="AW209" s="105"/>
      <c r="AX209" s="105"/>
      <c r="AY209" s="1"/>
      <c r="AZ209" s="1"/>
      <c r="BA209" s="834"/>
    </row>
    <row r="210" spans="2:53" s="117" customFormat="1" ht="13.9" customHeight="1">
      <c r="B210" s="124"/>
      <c r="C210" s="152" t="s">
        <v>176</v>
      </c>
      <c r="D210" s="149" t="s">
        <v>193</v>
      </c>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18"/>
      <c r="AM210" s="1">
        <f t="shared" si="6"/>
        <v>1</v>
      </c>
      <c r="AN210" s="5" t="b">
        <f>IF(C210="■",TRUE,FALSE)</f>
        <v>1</v>
      </c>
      <c r="AO210" s="555">
        <f>IF(AN210=TRUE,1,0)</f>
        <v>1</v>
      </c>
      <c r="AP210" s="105"/>
      <c r="AQ210" s="105"/>
      <c r="AR210" s="105"/>
      <c r="AS210" s="105"/>
      <c r="AT210" s="105"/>
      <c r="AU210" s="105"/>
      <c r="AV210" s="105"/>
      <c r="AW210" s="105"/>
      <c r="AX210" s="105"/>
      <c r="AY210" s="1"/>
      <c r="AZ210" s="1" t="s">
        <v>2279</v>
      </c>
      <c r="BA210" s="834"/>
    </row>
    <row r="211" spans="2:53" s="117" customFormat="1" ht="15" customHeight="1">
      <c r="B211" s="117" t="s">
        <v>194</v>
      </c>
      <c r="AL211" s="118"/>
      <c r="AM211" s="1">
        <f t="shared" si="6"/>
        <v>1</v>
      </c>
      <c r="AN211" s="5"/>
      <c r="AO211" s="555"/>
      <c r="AP211" s="105"/>
      <c r="AQ211" s="105"/>
      <c r="AR211" s="105"/>
      <c r="AS211" s="105"/>
      <c r="AT211" s="105"/>
      <c r="AU211" s="105"/>
      <c r="AV211" s="105"/>
      <c r="AW211" s="105"/>
      <c r="AX211" s="105"/>
      <c r="AY211" s="1"/>
      <c r="AZ211" s="1" t="s">
        <v>2280</v>
      </c>
      <c r="BA211" s="834"/>
    </row>
    <row r="212" spans="2:53" s="117" customFormat="1" ht="13.9" customHeight="1">
      <c r="B212" s="124"/>
      <c r="C212" s="152" t="s">
        <v>176</v>
      </c>
      <c r="D212" s="149" t="s">
        <v>195</v>
      </c>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18"/>
      <c r="AM212" s="1">
        <f t="shared" si="6"/>
        <v>1</v>
      </c>
      <c r="AN212" s="5" t="b">
        <f>IF(C212="■",TRUE,FALSE)</f>
        <v>1</v>
      </c>
      <c r="AO212" s="555">
        <f>IF(AN212=TRUE,1,0)</f>
        <v>1</v>
      </c>
      <c r="AP212" s="105"/>
      <c r="AQ212" s="105"/>
      <c r="AR212" s="105"/>
      <c r="AS212" s="105"/>
      <c r="AT212" s="105"/>
      <c r="AU212" s="105"/>
      <c r="AV212" s="105"/>
      <c r="AW212" s="105"/>
      <c r="AX212" s="105"/>
      <c r="AY212" s="1"/>
      <c r="AZ212" s="1" t="s">
        <v>2281</v>
      </c>
      <c r="BA212" s="834"/>
    </row>
    <row r="213" spans="2:53" s="117" customFormat="1" ht="13.9" customHeight="1">
      <c r="C213" s="150" t="s">
        <v>176</v>
      </c>
      <c r="D213" s="120" t="s">
        <v>196</v>
      </c>
      <c r="AL213" s="118"/>
      <c r="AM213" s="1">
        <v>0</v>
      </c>
      <c r="AN213" s="5"/>
      <c r="AO213" s="555"/>
      <c r="AP213" s="105"/>
      <c r="AQ213" s="105"/>
      <c r="AR213" s="105"/>
      <c r="AS213" s="105"/>
      <c r="AT213" s="105"/>
      <c r="AU213" s="105"/>
      <c r="AV213" s="105"/>
      <c r="AW213" s="105"/>
      <c r="AX213" s="105"/>
      <c r="AY213" s="1"/>
      <c r="AZ213" s="1" t="s">
        <v>2282</v>
      </c>
      <c r="BA213" s="834"/>
    </row>
    <row r="214" spans="2:53" s="117" customFormat="1" ht="13.9" customHeight="1">
      <c r="C214" s="153" t="s">
        <v>197</v>
      </c>
      <c r="D214" s="120" t="s">
        <v>198</v>
      </c>
      <c r="AL214" s="118"/>
      <c r="AM214" s="1">
        <f t="shared" si="6"/>
        <v>0</v>
      </c>
      <c r="AN214" s="5"/>
      <c r="AO214" s="555"/>
      <c r="AP214" s="105"/>
      <c r="AQ214" s="105"/>
      <c r="AR214" s="105"/>
      <c r="AS214" s="105"/>
      <c r="AT214" s="105"/>
      <c r="AU214" s="105"/>
      <c r="AV214" s="105"/>
      <c r="AW214" s="105"/>
      <c r="AX214" s="105"/>
      <c r="AY214" s="1"/>
      <c r="AZ214" s="1"/>
      <c r="BA214" s="834"/>
    </row>
    <row r="215" spans="2:53" s="117" customFormat="1" ht="13.9" customHeight="1">
      <c r="C215" s="153" t="s">
        <v>197</v>
      </c>
      <c r="D215" s="120" t="s">
        <v>199</v>
      </c>
      <c r="AL215" s="118"/>
      <c r="AM215" s="1">
        <f t="shared" si="6"/>
        <v>0</v>
      </c>
      <c r="AN215" s="5"/>
      <c r="AO215" s="555"/>
      <c r="AP215" s="105"/>
      <c r="AQ215" s="105"/>
      <c r="AR215" s="105"/>
      <c r="AS215" s="105"/>
      <c r="AT215" s="105"/>
      <c r="AU215" s="105"/>
      <c r="AV215" s="105"/>
      <c r="AW215" s="105"/>
      <c r="AX215" s="105"/>
      <c r="AY215" s="1"/>
      <c r="AZ215" s="1" t="s">
        <v>2283</v>
      </c>
      <c r="BA215" s="834"/>
    </row>
    <row r="216" spans="2:53" s="117" customFormat="1" ht="15" customHeight="1">
      <c r="B216" s="138" t="s">
        <v>200</v>
      </c>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18"/>
      <c r="AM216" s="1">
        <f>AM212</f>
        <v>1</v>
      </c>
      <c r="AN216" s="5"/>
      <c r="AO216" s="105"/>
      <c r="AP216" s="105"/>
      <c r="AQ216" s="105"/>
      <c r="AR216" s="105"/>
      <c r="AS216" s="105"/>
      <c r="AT216" s="105"/>
      <c r="AU216" s="105"/>
      <c r="AV216" s="105"/>
      <c r="AW216" s="105"/>
      <c r="AX216" s="105"/>
      <c r="AY216" s="1"/>
      <c r="AZ216" s="1" t="s">
        <v>2284</v>
      </c>
      <c r="BA216" s="834"/>
    </row>
    <row r="217" spans="2:53" s="117" customFormat="1" ht="15" customHeight="1">
      <c r="B217" s="119"/>
      <c r="C217" s="154" t="s">
        <v>201</v>
      </c>
      <c r="AL217" s="118"/>
      <c r="AM217" s="1">
        <f t="shared" si="6"/>
        <v>1</v>
      </c>
      <c r="AN217" s="5"/>
      <c r="AO217" s="105"/>
      <c r="AP217" s="105"/>
      <c r="AQ217" s="105"/>
      <c r="AR217" s="105"/>
      <c r="AS217" s="105"/>
      <c r="AT217" s="105"/>
      <c r="AU217" s="105"/>
      <c r="AV217" s="105"/>
      <c r="AW217" s="105"/>
      <c r="AX217" s="105"/>
      <c r="AY217" s="1"/>
      <c r="AZ217" s="1" t="s">
        <v>2285</v>
      </c>
      <c r="BA217" s="834"/>
    </row>
    <row r="218" spans="2:53" s="117" customFormat="1" ht="13.9" customHeight="1">
      <c r="B218" s="119"/>
      <c r="C218" s="151" t="s">
        <v>73</v>
      </c>
      <c r="D218" s="155" t="s">
        <v>202</v>
      </c>
      <c r="Q218" s="156" t="s">
        <v>36</v>
      </c>
      <c r="R218" s="1536" t="s">
        <v>203</v>
      </c>
      <c r="S218" s="1536"/>
      <c r="T218" s="1536"/>
      <c r="U218" s="1536"/>
      <c r="V218" s="1536"/>
      <c r="W218" s="1536"/>
      <c r="X218" s="1536"/>
      <c r="Y218" s="1536"/>
      <c r="Z218" s="1536"/>
      <c r="AA218" s="1536"/>
      <c r="AB218" s="1536"/>
      <c r="AC218" s="1536"/>
      <c r="AD218" s="1536"/>
      <c r="AE218" s="1536"/>
      <c r="AF218" s="1536"/>
      <c r="AG218" s="1536"/>
      <c r="AH218" s="1536"/>
      <c r="AI218" s="1536"/>
      <c r="AJ218" s="1536"/>
      <c r="AK218" s="1536"/>
      <c r="AL218" s="118"/>
      <c r="AM218" s="1">
        <f t="shared" si="6"/>
        <v>1</v>
      </c>
      <c r="AN218" s="5" t="b">
        <f>IF(C218="■",TRUE,FALSE)</f>
        <v>0</v>
      </c>
      <c r="AO218" s="555">
        <f>IF(AN218=TRUE,1,0)</f>
        <v>0</v>
      </c>
      <c r="AP218" s="105"/>
      <c r="AQ218" s="105"/>
      <c r="AR218" s="105"/>
      <c r="AS218" s="105"/>
      <c r="AT218" s="105"/>
      <c r="AU218" s="105"/>
      <c r="AV218" s="105"/>
      <c r="AW218" s="105"/>
      <c r="AX218" s="105"/>
      <c r="AY218" s="1"/>
      <c r="AZ218" s="1" t="s">
        <v>2286</v>
      </c>
      <c r="BA218" s="834"/>
    </row>
    <row r="219" spans="2:53" s="117" customFormat="1" ht="13.9" customHeight="1">
      <c r="B219" s="119"/>
      <c r="C219" s="151" t="s">
        <v>73</v>
      </c>
      <c r="D219" s="155" t="s">
        <v>204</v>
      </c>
      <c r="Q219" s="157"/>
      <c r="R219" s="1536"/>
      <c r="S219" s="1536"/>
      <c r="T219" s="1536"/>
      <c r="U219" s="1536"/>
      <c r="V219" s="1536"/>
      <c r="W219" s="1536"/>
      <c r="X219" s="1536"/>
      <c r="Y219" s="1536"/>
      <c r="Z219" s="1536"/>
      <c r="AA219" s="1536"/>
      <c r="AB219" s="1536"/>
      <c r="AC219" s="1536"/>
      <c r="AD219" s="1536"/>
      <c r="AE219" s="1536"/>
      <c r="AF219" s="1536"/>
      <c r="AG219" s="1536"/>
      <c r="AH219" s="1536"/>
      <c r="AI219" s="1536"/>
      <c r="AJ219" s="1536"/>
      <c r="AK219" s="1536"/>
      <c r="AL219" s="118"/>
      <c r="AM219" s="1">
        <f t="shared" si="6"/>
        <v>1</v>
      </c>
      <c r="AN219" s="5" t="b">
        <f>IF(C219="■",TRUE,FALSE)</f>
        <v>0</v>
      </c>
      <c r="AO219" s="555">
        <f>IF(AN219=TRUE,1,0)</f>
        <v>0</v>
      </c>
      <c r="AP219" s="105"/>
      <c r="AQ219" s="105"/>
      <c r="AR219" s="105"/>
      <c r="AS219" s="105"/>
      <c r="AT219" s="105"/>
      <c r="AU219" s="105"/>
      <c r="AV219" s="105"/>
      <c r="AW219" s="105"/>
      <c r="AX219" s="105"/>
      <c r="AY219" s="1"/>
      <c r="AZ219" s="1"/>
      <c r="BA219" s="834"/>
    </row>
    <row r="220" spans="2:53" s="117" customFormat="1" ht="15" customHeight="1">
      <c r="B220" s="119" t="s">
        <v>205</v>
      </c>
      <c r="AL220" s="118"/>
      <c r="AM220" s="1">
        <f t="shared" si="6"/>
        <v>1</v>
      </c>
      <c r="AN220" s="5"/>
      <c r="AO220" s="105"/>
      <c r="AP220" s="105"/>
      <c r="AQ220" s="105"/>
      <c r="AR220" s="105"/>
      <c r="AS220" s="105"/>
      <c r="AT220" s="105"/>
      <c r="AU220" s="105"/>
      <c r="AV220" s="105"/>
      <c r="AW220" s="105"/>
      <c r="AX220" s="105"/>
      <c r="AY220" s="1"/>
      <c r="AZ220" s="1" t="s">
        <v>2287</v>
      </c>
      <c r="BA220" s="834"/>
    </row>
    <row r="221" spans="2:53" s="117" customFormat="1" ht="13.9" customHeight="1">
      <c r="B221" s="141"/>
      <c r="C221" s="148" t="s">
        <v>73</v>
      </c>
      <c r="D221" s="149" t="s">
        <v>206</v>
      </c>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18"/>
      <c r="AM221" s="1">
        <f t="shared" si="6"/>
        <v>1</v>
      </c>
      <c r="AN221" s="5" t="b">
        <f>IF(C221="■",TRUE,FALSE)</f>
        <v>0</v>
      </c>
      <c r="AO221" s="555">
        <f>IF(AN221=TRUE,1,0)</f>
        <v>0</v>
      </c>
      <c r="AP221" s="105"/>
      <c r="AQ221" s="105"/>
      <c r="AR221" s="105"/>
      <c r="AS221" s="105"/>
      <c r="AT221" s="105"/>
      <c r="AU221" s="105"/>
      <c r="AV221" s="105"/>
      <c r="AW221" s="105"/>
      <c r="AX221" s="105"/>
      <c r="AY221" s="1"/>
      <c r="AZ221" s="1" t="s">
        <v>2288</v>
      </c>
      <c r="BA221" s="834"/>
    </row>
    <row r="222" spans="2:53" s="117" customFormat="1" ht="13.9" customHeight="1">
      <c r="B222" s="119"/>
      <c r="C222" s="151" t="s">
        <v>73</v>
      </c>
      <c r="D222" s="120" t="s">
        <v>207</v>
      </c>
      <c r="AL222" s="118"/>
      <c r="AM222" s="1">
        <f t="shared" si="6"/>
        <v>1</v>
      </c>
      <c r="AN222" s="5" t="b">
        <f>IF(C222="■",TRUE,FALSE)</f>
        <v>0</v>
      </c>
      <c r="AO222" s="555">
        <f>IF(AN222=TRUE,1,0)</f>
        <v>0</v>
      </c>
      <c r="AP222" s="105"/>
      <c r="AQ222" s="105"/>
      <c r="AR222" s="105"/>
      <c r="AS222" s="105"/>
      <c r="AT222" s="105"/>
      <c r="AU222" s="105"/>
      <c r="AV222" s="105"/>
      <c r="AW222" s="105"/>
      <c r="AX222" s="105"/>
      <c r="AY222" s="1"/>
      <c r="AZ222" s="1" t="s">
        <v>2289</v>
      </c>
      <c r="BA222" s="834"/>
    </row>
    <row r="223" spans="2:53" s="117" customFormat="1" ht="15" customHeight="1">
      <c r="B223" s="138" t="s">
        <v>208</v>
      </c>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18"/>
      <c r="AM223" s="1">
        <f t="shared" si="6"/>
        <v>1</v>
      </c>
      <c r="AN223" s="5"/>
      <c r="AO223" s="105"/>
      <c r="AP223" s="105"/>
      <c r="AQ223" s="105"/>
      <c r="AR223" s="105"/>
      <c r="AS223" s="105"/>
      <c r="AT223" s="105"/>
      <c r="AU223" s="105"/>
      <c r="AV223" s="105"/>
      <c r="AW223" s="105"/>
      <c r="AX223" s="105"/>
      <c r="AY223" s="1"/>
      <c r="AZ223" s="1" t="s">
        <v>2290</v>
      </c>
      <c r="BA223" s="834"/>
    </row>
    <row r="224" spans="2:53" s="117" customFormat="1" ht="13.9" customHeight="1">
      <c r="B224" s="119"/>
      <c r="C224" s="148" t="s">
        <v>73</v>
      </c>
      <c r="D224" s="120" t="s">
        <v>209</v>
      </c>
      <c r="AL224" s="118"/>
      <c r="AM224" s="1">
        <f t="shared" si="6"/>
        <v>1</v>
      </c>
      <c r="AN224" s="5" t="b">
        <f>IF(C224="■",TRUE,FALSE)</f>
        <v>0</v>
      </c>
      <c r="AO224" s="555">
        <f>IF(AN224=TRUE,1,0)</f>
        <v>0</v>
      </c>
      <c r="AP224" s="105"/>
      <c r="AQ224" s="105"/>
      <c r="AR224" s="105"/>
      <c r="AS224" s="105"/>
      <c r="AT224" s="105"/>
      <c r="AU224" s="105"/>
      <c r="AV224" s="105"/>
      <c r="AW224" s="105"/>
      <c r="AX224" s="105"/>
      <c r="AY224" s="1"/>
      <c r="AZ224" s="1"/>
      <c r="BA224" s="834"/>
    </row>
    <row r="225" spans="1:53" s="117" customFormat="1" ht="13.9" customHeight="1">
      <c r="B225" s="119"/>
      <c r="C225" s="151" t="s">
        <v>73</v>
      </c>
      <c r="D225" s="120" t="s">
        <v>210</v>
      </c>
      <c r="AL225" s="118"/>
      <c r="AM225" s="1">
        <f t="shared" si="6"/>
        <v>1</v>
      </c>
      <c r="AN225" s="5" t="b">
        <f>IF(C225="■",TRUE,FALSE)</f>
        <v>0</v>
      </c>
      <c r="AO225" s="555">
        <f>IF(AN225=TRUE,1,0)</f>
        <v>0</v>
      </c>
      <c r="AP225" s="105"/>
      <c r="AQ225" s="105"/>
      <c r="AR225" s="105"/>
      <c r="AS225" s="105"/>
      <c r="AT225" s="105"/>
      <c r="AU225" s="105"/>
      <c r="AV225" s="105"/>
      <c r="AW225" s="105"/>
      <c r="AX225" s="105"/>
      <c r="AY225" s="1"/>
      <c r="AZ225" s="1" t="s">
        <v>2291</v>
      </c>
      <c r="BA225" s="834"/>
    </row>
    <row r="226" spans="1:53" s="117" customFormat="1" ht="15" customHeight="1">
      <c r="B226" s="138" t="s">
        <v>211</v>
      </c>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18"/>
      <c r="AM226" s="1">
        <f t="shared" si="6"/>
        <v>1</v>
      </c>
      <c r="AN226" s="5"/>
      <c r="AO226" s="105"/>
      <c r="AP226" s="105"/>
      <c r="AQ226" s="105"/>
      <c r="AR226" s="105"/>
      <c r="AS226" s="105"/>
      <c r="AT226" s="105"/>
      <c r="AU226" s="105"/>
      <c r="AV226" s="105"/>
      <c r="AW226" s="105"/>
      <c r="AX226" s="105"/>
      <c r="AY226" s="1"/>
      <c r="AZ226" s="1" t="s">
        <v>2292</v>
      </c>
      <c r="BA226" s="834"/>
    </row>
    <row r="227" spans="1:53" s="117" customFormat="1" ht="13.9" customHeight="1">
      <c r="B227" s="119"/>
      <c r="C227" s="153" t="s">
        <v>197</v>
      </c>
      <c r="D227" s="120" t="s">
        <v>212</v>
      </c>
      <c r="AL227" s="118"/>
      <c r="AM227" s="1">
        <v>0</v>
      </c>
      <c r="AN227" s="5"/>
      <c r="AO227" s="105"/>
      <c r="AP227" s="105"/>
      <c r="AQ227" s="105"/>
      <c r="AR227" s="105"/>
      <c r="AS227" s="105"/>
      <c r="AT227" s="105"/>
      <c r="AU227" s="105"/>
      <c r="AV227" s="105"/>
      <c r="AW227" s="105"/>
      <c r="AX227" s="105"/>
      <c r="AY227" s="1"/>
      <c r="AZ227" s="1" t="s">
        <v>2293</v>
      </c>
      <c r="BA227" s="834"/>
    </row>
    <row r="228" spans="1:53" s="117" customFormat="1" ht="13.9" customHeight="1">
      <c r="B228" s="119"/>
      <c r="C228" s="153" t="s">
        <v>197</v>
      </c>
      <c r="D228" s="120" t="s">
        <v>213</v>
      </c>
      <c r="AL228" s="118"/>
      <c r="AM228" s="1">
        <f t="shared" si="6"/>
        <v>0</v>
      </c>
      <c r="AN228" s="5"/>
      <c r="AO228" s="105"/>
      <c r="AP228" s="105"/>
      <c r="AQ228" s="105"/>
      <c r="AR228" s="105"/>
      <c r="AS228" s="105"/>
      <c r="AT228" s="105"/>
      <c r="AU228" s="105"/>
      <c r="AV228" s="105"/>
      <c r="AW228" s="105"/>
      <c r="AX228" s="105"/>
      <c r="AY228" s="1"/>
      <c r="AZ228" s="1" t="s">
        <v>2294</v>
      </c>
      <c r="BA228" s="834"/>
    </row>
    <row r="229" spans="1:53" s="117" customFormat="1" ht="13.9" customHeight="1">
      <c r="B229" s="119"/>
      <c r="C229" s="153" t="s">
        <v>197</v>
      </c>
      <c r="D229" s="120" t="s">
        <v>214</v>
      </c>
      <c r="AL229" s="118"/>
      <c r="AM229" s="1">
        <f t="shared" si="6"/>
        <v>0</v>
      </c>
      <c r="AN229" s="5"/>
      <c r="AO229" s="105"/>
      <c r="AP229" s="105"/>
      <c r="AQ229" s="105"/>
      <c r="AR229" s="105"/>
      <c r="AS229" s="105"/>
      <c r="AT229" s="105"/>
      <c r="AU229" s="105"/>
      <c r="AV229" s="105"/>
      <c r="AW229" s="105"/>
      <c r="AX229" s="105"/>
      <c r="AY229" s="1"/>
      <c r="AZ229" s="1" t="s">
        <v>2295</v>
      </c>
      <c r="BA229" s="834"/>
    </row>
    <row r="230" spans="1:53" s="117" customFormat="1" ht="13.9" customHeight="1">
      <c r="B230" s="119"/>
      <c r="C230" s="153" t="s">
        <v>197</v>
      </c>
      <c r="D230" s="120" t="s">
        <v>215</v>
      </c>
      <c r="AL230" s="118"/>
      <c r="AM230" s="1">
        <f t="shared" si="6"/>
        <v>0</v>
      </c>
      <c r="AN230" s="5"/>
      <c r="AO230" s="105"/>
      <c r="AP230" s="105"/>
      <c r="AQ230" s="105"/>
      <c r="AR230" s="105"/>
      <c r="AS230" s="105"/>
      <c r="AT230" s="105"/>
      <c r="AU230" s="105"/>
      <c r="AV230" s="105"/>
      <c r="AW230" s="105"/>
      <c r="AX230" s="105"/>
      <c r="AY230" s="1"/>
      <c r="AZ230" s="1" t="s">
        <v>2296</v>
      </c>
      <c r="BA230" s="834"/>
    </row>
    <row r="231" spans="1:53" s="117" customFormat="1" ht="13.9" customHeight="1">
      <c r="B231" s="119"/>
      <c r="C231" s="153" t="s">
        <v>197</v>
      </c>
      <c r="D231" s="120" t="s">
        <v>216</v>
      </c>
      <c r="AL231" s="118"/>
      <c r="AM231" s="1">
        <f t="shared" si="6"/>
        <v>0</v>
      </c>
      <c r="AN231" s="5"/>
      <c r="AO231" s="105"/>
      <c r="AP231" s="105"/>
      <c r="AQ231" s="105"/>
      <c r="AR231" s="105"/>
      <c r="AS231" s="105"/>
      <c r="AT231" s="105"/>
      <c r="AU231" s="105"/>
      <c r="AV231" s="105"/>
      <c r="AW231" s="105"/>
      <c r="AX231" s="105"/>
      <c r="AY231" s="1"/>
      <c r="AZ231" s="1" t="s">
        <v>2297</v>
      </c>
      <c r="BA231" s="834"/>
    </row>
    <row r="232" spans="1:53" s="117" customFormat="1" ht="13.9" customHeight="1">
      <c r="B232" s="119"/>
      <c r="C232" s="151" t="s">
        <v>73</v>
      </c>
      <c r="D232" s="120" t="s">
        <v>217</v>
      </c>
      <c r="AL232" s="118"/>
      <c r="AM232" s="1">
        <f>AM226</f>
        <v>1</v>
      </c>
      <c r="AN232" s="5" t="b">
        <f>IF(C232="■",TRUE,FALSE)</f>
        <v>0</v>
      </c>
      <c r="AO232" s="555">
        <f>IF(AN232=TRUE,1,0)</f>
        <v>0</v>
      </c>
      <c r="AP232" s="105"/>
      <c r="AQ232" s="105"/>
      <c r="AR232" s="105"/>
      <c r="AS232" s="105"/>
      <c r="AT232" s="105"/>
      <c r="AU232" s="105"/>
      <c r="AV232" s="105"/>
      <c r="AW232" s="105"/>
      <c r="AX232" s="105"/>
      <c r="AY232" s="1"/>
      <c r="AZ232" s="1" t="s">
        <v>2298</v>
      </c>
      <c r="BA232" s="834"/>
    </row>
    <row r="233" spans="1:53" s="117" customFormat="1" ht="15" customHeight="1">
      <c r="B233" s="138" t="s">
        <v>218</v>
      </c>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18"/>
      <c r="AM233" s="1">
        <f t="shared" si="6"/>
        <v>1</v>
      </c>
      <c r="AN233" s="5"/>
      <c r="AO233" s="105"/>
      <c r="AP233" s="105"/>
      <c r="AQ233" s="105"/>
      <c r="AR233" s="105"/>
      <c r="AS233" s="105"/>
      <c r="AT233" s="105"/>
      <c r="AU233" s="105"/>
      <c r="AV233" s="105"/>
      <c r="AW233" s="105"/>
      <c r="AX233" s="105"/>
      <c r="AY233" s="1"/>
      <c r="AZ233" s="1" t="s">
        <v>2299</v>
      </c>
      <c r="BA233" s="834"/>
    </row>
    <row r="234" spans="1:53" s="117" customFormat="1" ht="13.9" customHeight="1">
      <c r="B234" s="119"/>
      <c r="C234" s="151" t="s">
        <v>73</v>
      </c>
      <c r="D234" s="120" t="s">
        <v>219</v>
      </c>
      <c r="AL234" s="118"/>
      <c r="AM234" s="1">
        <f t="shared" si="6"/>
        <v>1</v>
      </c>
      <c r="AN234" s="5" t="b">
        <f>IF(C234="■",TRUE,FALSE)</f>
        <v>0</v>
      </c>
      <c r="AO234" s="555">
        <f>IF(AN234=TRUE,1,0)</f>
        <v>0</v>
      </c>
      <c r="AP234" s="105"/>
      <c r="AQ234" s="105"/>
      <c r="AR234" s="105"/>
      <c r="AS234" s="105"/>
      <c r="AT234" s="105"/>
      <c r="AU234" s="105"/>
      <c r="AV234" s="105"/>
      <c r="AW234" s="105"/>
      <c r="AX234" s="105"/>
      <c r="AY234" s="1"/>
      <c r="AZ234" s="1" t="s">
        <v>2300</v>
      </c>
      <c r="BA234" s="834"/>
    </row>
    <row r="235" spans="1:53" s="117" customFormat="1" ht="13.9" customHeight="1">
      <c r="B235" s="119"/>
      <c r="C235" s="153" t="s">
        <v>197</v>
      </c>
      <c r="D235" s="120" t="s">
        <v>220</v>
      </c>
      <c r="AL235" s="118"/>
      <c r="AM235" s="1">
        <v>0</v>
      </c>
      <c r="AN235" s="5"/>
      <c r="AO235" s="105"/>
      <c r="AP235" s="105"/>
      <c r="AQ235" s="105"/>
      <c r="AR235" s="105"/>
      <c r="AS235" s="105"/>
      <c r="AT235" s="105"/>
      <c r="AU235" s="105"/>
      <c r="AV235" s="105"/>
      <c r="AW235" s="105"/>
      <c r="AX235" s="105"/>
      <c r="AY235" s="1"/>
      <c r="AZ235" s="1" t="s">
        <v>2301</v>
      </c>
      <c r="BA235" s="834"/>
    </row>
    <row r="236" spans="1:53" s="117" customFormat="1" ht="15" customHeight="1">
      <c r="B236" s="138" t="s">
        <v>221</v>
      </c>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18"/>
      <c r="AM236" s="1">
        <f>AM234</f>
        <v>1</v>
      </c>
      <c r="AN236" s="5"/>
      <c r="AO236" s="105"/>
      <c r="AP236" s="105"/>
      <c r="AQ236" s="105"/>
      <c r="AR236" s="105"/>
      <c r="AS236" s="105"/>
      <c r="AT236" s="105"/>
      <c r="AU236" s="105"/>
      <c r="AV236" s="105"/>
      <c r="AW236" s="105"/>
      <c r="AX236" s="105"/>
      <c r="AY236" s="1"/>
      <c r="AZ236" s="1" t="s">
        <v>2302</v>
      </c>
      <c r="BA236" s="834"/>
    </row>
    <row r="237" spans="1:53" s="117" customFormat="1" ht="13.9" customHeight="1" thickBot="1">
      <c r="A237" s="158"/>
      <c r="B237" s="159"/>
      <c r="C237" s="160" t="s">
        <v>73</v>
      </c>
      <c r="D237" s="161" t="s">
        <v>222</v>
      </c>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18"/>
      <c r="AM237" s="1">
        <f t="shared" si="6"/>
        <v>1</v>
      </c>
      <c r="AN237" s="5" t="b">
        <f>IF(C237="■",TRUE,FALSE)</f>
        <v>0</v>
      </c>
      <c r="AO237" s="555">
        <f>IF(AN237=TRUE,1,0)</f>
        <v>0</v>
      </c>
      <c r="AP237" s="105"/>
      <c r="AQ237" s="105"/>
      <c r="AR237" s="105"/>
      <c r="AS237" s="105"/>
      <c r="AT237" s="105"/>
      <c r="AU237" s="105"/>
      <c r="AV237" s="105"/>
      <c r="AW237" s="105"/>
      <c r="AX237" s="105"/>
      <c r="AY237" s="1"/>
      <c r="AZ237" s="1"/>
      <c r="BA237" s="834"/>
    </row>
    <row r="238" spans="1:53" s="117" customFormat="1" ht="20.100000000000001" customHeight="1" thickBot="1">
      <c r="A238" s="158"/>
      <c r="B238" s="159" t="s">
        <v>223</v>
      </c>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18"/>
      <c r="AM238" s="1">
        <f t="shared" si="6"/>
        <v>1</v>
      </c>
      <c r="AN238" s="5"/>
      <c r="AO238" s="105"/>
      <c r="AP238" s="105"/>
      <c r="AQ238" s="105"/>
      <c r="AR238" s="105"/>
      <c r="AS238" s="105"/>
      <c r="AT238" s="105"/>
      <c r="AU238" s="105"/>
      <c r="AV238" s="105"/>
      <c r="AW238" s="105"/>
      <c r="AX238" s="105"/>
      <c r="AY238" s="1"/>
      <c r="AZ238" s="1" t="s">
        <v>2303</v>
      </c>
      <c r="BA238" s="834"/>
    </row>
    <row r="239" spans="1:53" s="117" customFormat="1" ht="15" customHeight="1">
      <c r="C239" s="117" t="s">
        <v>224</v>
      </c>
      <c r="AL239" s="118"/>
      <c r="AM239" s="1">
        <f t="shared" si="6"/>
        <v>1</v>
      </c>
      <c r="AN239" s="5"/>
      <c r="AO239" s="105"/>
      <c r="AP239" s="105"/>
      <c r="AQ239" s="105"/>
      <c r="AR239" s="105"/>
      <c r="AS239" s="105"/>
      <c r="AT239" s="105"/>
      <c r="AU239" s="105"/>
      <c r="AV239" s="105"/>
      <c r="AW239" s="105"/>
      <c r="AX239" s="105"/>
      <c r="AY239" s="1"/>
      <c r="AZ239" s="1" t="s">
        <v>2304</v>
      </c>
      <c r="BA239" s="834"/>
    </row>
    <row r="240" spans="1:53" s="117" customFormat="1" ht="13.9" customHeight="1">
      <c r="C240" s="151" t="s">
        <v>225</v>
      </c>
      <c r="D240" s="119" t="s">
        <v>226</v>
      </c>
      <c r="AL240" s="118"/>
      <c r="AM240" s="1">
        <f t="shared" si="6"/>
        <v>1</v>
      </c>
      <c r="AN240" s="5" t="b">
        <f>IF(C240="■",TRUE,FALSE)</f>
        <v>1</v>
      </c>
      <c r="AO240" s="555">
        <f>IF(AN240=TRUE,1,0)</f>
        <v>1</v>
      </c>
      <c r="AP240" s="105" t="s">
        <v>227</v>
      </c>
      <c r="AQ240" s="105"/>
      <c r="AR240" s="105"/>
      <c r="AS240" s="105"/>
      <c r="AT240" s="105"/>
      <c r="AU240" s="105"/>
      <c r="AV240" s="105"/>
      <c r="AW240" s="105"/>
      <c r="AX240" s="105"/>
      <c r="AY240" s="1"/>
      <c r="AZ240" s="1" t="s">
        <v>2305</v>
      </c>
      <c r="BA240" s="834"/>
    </row>
    <row r="241" spans="1:53" s="117" customFormat="1" ht="13.9" customHeight="1" thickBot="1">
      <c r="C241" s="139" t="str">
        <f>IF(C240="■","□","■")</f>
        <v>□</v>
      </c>
      <c r="D241" s="119" t="s">
        <v>228</v>
      </c>
      <c r="AL241" s="118"/>
      <c r="AM241" s="1">
        <f t="shared" si="6"/>
        <v>1</v>
      </c>
      <c r="AN241" s="5" t="b">
        <f>IF(C241="■",TRUE,FALSE)</f>
        <v>0</v>
      </c>
      <c r="AO241" s="555">
        <f>IF(AN241=TRUE,1,0)</f>
        <v>0</v>
      </c>
      <c r="AP241" s="105" t="s">
        <v>229</v>
      </c>
      <c r="AQ241" s="105"/>
      <c r="AR241" s="105"/>
      <c r="AS241" s="105"/>
      <c r="AT241" s="105"/>
      <c r="AU241" s="105"/>
      <c r="AV241" s="105"/>
      <c r="AW241" s="105"/>
      <c r="AX241" s="105"/>
      <c r="AY241" s="1"/>
      <c r="AZ241" s="1" t="s">
        <v>2306</v>
      </c>
      <c r="BA241" s="834"/>
    </row>
    <row r="242" spans="1:53" s="117" customFormat="1" ht="5.0999999999999996"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18"/>
      <c r="AM242" s="1">
        <f t="shared" si="6"/>
        <v>1</v>
      </c>
      <c r="AN242" s="5"/>
      <c r="AO242" s="105"/>
      <c r="AP242" s="105"/>
      <c r="AQ242" s="105"/>
      <c r="AR242" s="105"/>
      <c r="AS242" s="105"/>
      <c r="AT242" s="105"/>
      <c r="AU242" s="105"/>
      <c r="AV242" s="105"/>
      <c r="AW242" s="105"/>
      <c r="AX242" s="105"/>
      <c r="AY242" s="1"/>
      <c r="AZ242" s="1"/>
      <c r="BA242" s="834"/>
    </row>
    <row r="243" spans="1:53" s="117" customFormat="1" ht="20.100000000000001" customHeight="1">
      <c r="AL243" s="118">
        <v>6</v>
      </c>
      <c r="AM243" s="552">
        <v>1</v>
      </c>
      <c r="AN243" s="5"/>
      <c r="AO243" s="105"/>
      <c r="AP243" s="105"/>
      <c r="AQ243" s="105"/>
      <c r="AR243" s="105"/>
      <c r="AS243" s="105"/>
      <c r="AT243" s="105"/>
      <c r="AU243" s="105"/>
      <c r="AV243" s="105"/>
      <c r="AW243" s="105"/>
      <c r="AX243" s="105"/>
      <c r="AY243" s="1"/>
      <c r="AZ243" s="1" t="s">
        <v>2307</v>
      </c>
      <c r="BA243" s="834"/>
    </row>
    <row r="244" spans="1:53" s="117" customFormat="1" ht="12.75">
      <c r="A244" s="1504" t="s">
        <v>230</v>
      </c>
      <c r="B244" s="1504"/>
      <c r="C244" s="1504"/>
      <c r="D244" s="1504"/>
      <c r="E244" s="1504"/>
      <c r="F244" s="1504"/>
      <c r="G244" s="1504"/>
      <c r="H244" s="1504"/>
      <c r="I244" s="1504"/>
      <c r="J244" s="1504"/>
      <c r="K244" s="1504"/>
      <c r="L244" s="1504"/>
      <c r="M244" s="1504"/>
      <c r="N244" s="1504"/>
      <c r="O244" s="1504"/>
      <c r="P244" s="1504"/>
      <c r="Q244" s="1504"/>
      <c r="R244" s="1504"/>
      <c r="S244" s="1504"/>
      <c r="T244" s="1504"/>
      <c r="U244" s="1504"/>
      <c r="V244" s="1504"/>
      <c r="W244" s="1504"/>
      <c r="X244" s="1504"/>
      <c r="Y244" s="1504"/>
      <c r="Z244" s="1504"/>
      <c r="AA244" s="1504"/>
      <c r="AB244" s="1504"/>
      <c r="AC244" s="1504"/>
      <c r="AD244" s="1504"/>
      <c r="AE244" s="1504"/>
      <c r="AF244" s="1504"/>
      <c r="AG244" s="1504"/>
      <c r="AH244" s="1504"/>
      <c r="AI244" s="1504"/>
      <c r="AJ244" s="1504"/>
      <c r="AK244" s="1504"/>
      <c r="AL244" s="118"/>
      <c r="AM244" s="1">
        <f>AM243</f>
        <v>1</v>
      </c>
      <c r="AN244" s="5"/>
      <c r="AO244" s="105"/>
      <c r="AP244" s="105"/>
      <c r="AQ244" s="105"/>
      <c r="AR244" s="105"/>
      <c r="AS244" s="105"/>
      <c r="AT244" s="105"/>
      <c r="AU244" s="105"/>
      <c r="AV244" s="105"/>
      <c r="AW244" s="105"/>
      <c r="AX244" s="105"/>
      <c r="AY244" s="1"/>
      <c r="AZ244" s="1" t="s">
        <v>2308</v>
      </c>
      <c r="BA244" s="834"/>
    </row>
    <row r="245" spans="1:53" s="117" customFormat="1" ht="20.100000000000001" customHeight="1">
      <c r="A245" s="143" t="s">
        <v>231</v>
      </c>
      <c r="AL245" s="118"/>
      <c r="AM245" s="1">
        <f t="shared" ref="AM245:AM257" si="9">AM244</f>
        <v>1</v>
      </c>
      <c r="AN245" s="5" t="e">
        <f>#REF!</f>
        <v>#REF!</v>
      </c>
      <c r="AO245" s="555" t="e">
        <f>IF(AN245=TRUE,1,0)</f>
        <v>#REF!</v>
      </c>
      <c r="AP245" s="105" t="s">
        <v>10</v>
      </c>
      <c r="AQ245" s="105"/>
      <c r="AR245" s="105"/>
      <c r="AS245" s="105"/>
      <c r="AT245" s="105"/>
      <c r="AU245" s="105"/>
      <c r="AV245" s="105"/>
      <c r="AW245" s="105"/>
      <c r="AX245" s="105"/>
      <c r="AY245" s="1"/>
      <c r="AZ245" s="1" t="s">
        <v>2309</v>
      </c>
      <c r="BA245" s="834"/>
    </row>
    <row r="246" spans="1:53" s="117" customFormat="1" ht="15" customHeight="1">
      <c r="A246" s="141" t="s">
        <v>232</v>
      </c>
      <c r="B246" s="124"/>
      <c r="C246" s="124"/>
      <c r="D246" s="124"/>
      <c r="E246" s="124"/>
      <c r="F246" s="124"/>
      <c r="G246" s="124"/>
      <c r="H246" s="124"/>
      <c r="I246" s="124"/>
      <c r="J246" s="124"/>
      <c r="K246" s="1513" t="e">
        <f>#REF!</f>
        <v>#REF!</v>
      </c>
      <c r="L246" s="1513"/>
      <c r="M246" s="1513"/>
      <c r="N246" s="1513"/>
      <c r="O246" s="1513"/>
      <c r="P246" s="1513"/>
      <c r="Q246" s="1513"/>
      <c r="R246" s="1513"/>
      <c r="S246" s="1513"/>
      <c r="T246" s="1513"/>
      <c r="U246" s="1513"/>
      <c r="V246" s="1513"/>
      <c r="W246" s="1513"/>
      <c r="X246" s="1513"/>
      <c r="Y246" s="1513"/>
      <c r="Z246" s="1513"/>
      <c r="AA246" s="1513"/>
      <c r="AB246" s="1513"/>
      <c r="AC246" s="1513"/>
      <c r="AD246" s="1513"/>
      <c r="AE246" s="1513"/>
      <c r="AF246" s="1513"/>
      <c r="AG246" s="1513"/>
      <c r="AH246" s="1513"/>
      <c r="AI246" s="1513"/>
      <c r="AJ246" s="1513"/>
      <c r="AK246" s="1513"/>
      <c r="AL246" s="118"/>
      <c r="AM246" s="1">
        <f t="shared" si="9"/>
        <v>1</v>
      </c>
      <c r="AN246" s="5" t="e">
        <f>#REF!</f>
        <v>#REF!</v>
      </c>
      <c r="AO246" s="555" t="e">
        <f>IF(AN246=TRUE,1,0)</f>
        <v>#REF!</v>
      </c>
      <c r="AP246" s="105" t="s">
        <v>11</v>
      </c>
      <c r="AQ246" s="105"/>
      <c r="AR246" s="105"/>
      <c r="AS246" s="105"/>
      <c r="AT246" s="105"/>
      <c r="AU246" s="105"/>
      <c r="AV246" s="105"/>
      <c r="AW246" s="105"/>
      <c r="AX246" s="105"/>
      <c r="AY246" s="1"/>
      <c r="AZ246" s="1" t="s">
        <v>2310</v>
      </c>
      <c r="BA246" s="834"/>
    </row>
    <row r="247" spans="1:53" s="117" customFormat="1" ht="15" customHeight="1">
      <c r="A247" s="119"/>
      <c r="K247" s="1521" t="e">
        <f>#REF!</f>
        <v>#REF!</v>
      </c>
      <c r="L247" s="1521"/>
      <c r="M247" s="1521"/>
      <c r="N247" s="1521"/>
      <c r="O247" s="1521"/>
      <c r="P247" s="1521"/>
      <c r="Q247" s="1521"/>
      <c r="R247" s="1521"/>
      <c r="S247" s="1521"/>
      <c r="T247" s="1521"/>
      <c r="U247" s="1521"/>
      <c r="V247" s="1521"/>
      <c r="W247" s="1521"/>
      <c r="X247" s="1521"/>
      <c r="Y247" s="1521"/>
      <c r="Z247" s="1521"/>
      <c r="AA247" s="1521"/>
      <c r="AB247" s="1521"/>
      <c r="AC247" s="1521"/>
      <c r="AD247" s="1521"/>
      <c r="AE247" s="1521"/>
      <c r="AF247" s="1521"/>
      <c r="AG247" s="1521"/>
      <c r="AH247" s="1521"/>
      <c r="AI247" s="1521"/>
      <c r="AJ247" s="1521"/>
      <c r="AK247" s="1521"/>
      <c r="AL247" s="118"/>
      <c r="AM247" s="1" t="e">
        <f>IF(K247&lt;&gt;"",1,0)</f>
        <v>#REF!</v>
      </c>
      <c r="AN247" s="5" t="e">
        <f>#REF!</f>
        <v>#REF!</v>
      </c>
      <c r="AO247" s="555" t="e">
        <f t="shared" ref="AO247:AO255" si="10">IF(AN247=TRUE,1,0)</f>
        <v>#REF!</v>
      </c>
      <c r="AP247" s="105" t="s">
        <v>13</v>
      </c>
      <c r="AQ247" s="105"/>
      <c r="AR247" s="105"/>
      <c r="AS247" s="105"/>
      <c r="AT247" s="105"/>
      <c r="AU247" s="105"/>
      <c r="AV247" s="105"/>
      <c r="AW247" s="105"/>
      <c r="AX247" s="105"/>
      <c r="AY247" s="1"/>
      <c r="AZ247" s="1" t="s">
        <v>2311</v>
      </c>
      <c r="BA247" s="834"/>
    </row>
    <row r="248" spans="1:53" s="117" customFormat="1" ht="15" customHeight="1">
      <c r="A248" s="138"/>
      <c r="B248" s="134"/>
      <c r="C248" s="134"/>
      <c r="D248" s="134"/>
      <c r="E248" s="134"/>
      <c r="F248" s="134"/>
      <c r="G248" s="134"/>
      <c r="H248" s="134"/>
      <c r="I248" s="134"/>
      <c r="J248" s="134"/>
      <c r="K248" s="1522" t="e">
        <f>#REF!</f>
        <v>#REF!</v>
      </c>
      <c r="L248" s="1522"/>
      <c r="M248" s="1522"/>
      <c r="N248" s="1522"/>
      <c r="O248" s="1522"/>
      <c r="P248" s="1522"/>
      <c r="Q248" s="1522"/>
      <c r="R248" s="1522"/>
      <c r="S248" s="1522"/>
      <c r="T248" s="1522"/>
      <c r="U248" s="1522"/>
      <c r="V248" s="1522"/>
      <c r="W248" s="1522"/>
      <c r="X248" s="1522"/>
      <c r="Y248" s="1522"/>
      <c r="Z248" s="1522"/>
      <c r="AA248" s="1522"/>
      <c r="AB248" s="1522"/>
      <c r="AC248" s="1522"/>
      <c r="AD248" s="1522"/>
      <c r="AE248" s="1522"/>
      <c r="AF248" s="1522"/>
      <c r="AG248" s="1522"/>
      <c r="AH248" s="1522"/>
      <c r="AI248" s="1522"/>
      <c r="AJ248" s="1522"/>
      <c r="AK248" s="1522"/>
      <c r="AL248" s="118"/>
      <c r="AM248" s="1" t="e">
        <f>IF(#REF!&lt;&gt;"",1,0)</f>
        <v>#REF!</v>
      </c>
      <c r="AN248" s="5" t="e">
        <f>#REF!</f>
        <v>#REF!</v>
      </c>
      <c r="AO248" s="555" t="e">
        <f t="shared" si="10"/>
        <v>#REF!</v>
      </c>
      <c r="AP248" s="105" t="s">
        <v>14</v>
      </c>
      <c r="AQ248" s="105"/>
      <c r="AR248" s="105"/>
      <c r="AS248" s="105"/>
      <c r="AT248" s="105"/>
      <c r="AU248" s="105"/>
      <c r="AV248" s="105"/>
      <c r="AW248" s="105"/>
      <c r="AX248" s="105"/>
      <c r="AY248" s="1"/>
      <c r="AZ248" s="1" t="s">
        <v>2312</v>
      </c>
      <c r="BA248" s="834"/>
    </row>
    <row r="249" spans="1:53" s="117" customFormat="1" ht="20.100000000000001" customHeight="1">
      <c r="A249" s="141" t="s">
        <v>233</v>
      </c>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18"/>
      <c r="AM249" s="1">
        <f>AM246</f>
        <v>1</v>
      </c>
      <c r="AN249" s="5" t="e">
        <f>#REF!</f>
        <v>#REF!</v>
      </c>
      <c r="AO249" s="555" t="e">
        <f t="shared" si="10"/>
        <v>#REF!</v>
      </c>
      <c r="AP249" s="105" t="s">
        <v>16</v>
      </c>
      <c r="AQ249" s="105"/>
      <c r="AR249" s="105"/>
      <c r="AS249" s="105"/>
      <c r="AT249" s="105"/>
      <c r="AU249" s="105"/>
      <c r="AV249" s="105"/>
      <c r="AW249" s="105"/>
      <c r="AX249" s="105"/>
      <c r="AY249" s="1"/>
      <c r="AZ249" s="1" t="s">
        <v>2313</v>
      </c>
      <c r="BA249" s="834"/>
    </row>
    <row r="250" spans="1:53" s="117" customFormat="1" ht="20.100000000000001" customHeight="1">
      <c r="A250" s="119"/>
      <c r="C250" s="140" t="e">
        <f>IF(AN245=TRUE,"■","□")</f>
        <v>#REF!</v>
      </c>
      <c r="D250" s="117" t="s">
        <v>234</v>
      </c>
      <c r="J250" s="117" t="s">
        <v>148</v>
      </c>
      <c r="K250" s="140" t="e">
        <f>IF(AN246=TRUE,"■","□")</f>
        <v>#REF!</v>
      </c>
      <c r="L250" s="117" t="s">
        <v>235</v>
      </c>
      <c r="S250" s="140" t="e">
        <f>IF(AN247=TRUE,"■","□")</f>
        <v>#REF!</v>
      </c>
      <c r="T250" s="117" t="s">
        <v>236</v>
      </c>
      <c r="AB250" s="140" t="e">
        <f>IF(AN248=TRUE,"■","□")</f>
        <v>#REF!</v>
      </c>
      <c r="AC250" s="117" t="s">
        <v>237</v>
      </c>
      <c r="AK250" s="117" t="s">
        <v>238</v>
      </c>
      <c r="AL250" s="118"/>
      <c r="AM250" s="1">
        <f t="shared" si="9"/>
        <v>1</v>
      </c>
      <c r="AN250" s="5" t="e">
        <f>#REF!</f>
        <v>#REF!</v>
      </c>
      <c r="AO250" s="555" t="e">
        <f t="shared" si="10"/>
        <v>#REF!</v>
      </c>
      <c r="AP250" s="105" t="s">
        <v>17</v>
      </c>
      <c r="AQ250" s="105"/>
      <c r="AR250" s="105"/>
      <c r="AS250" s="105"/>
      <c r="AT250" s="105"/>
      <c r="AU250" s="105"/>
      <c r="AV250" s="105"/>
      <c r="AW250" s="105"/>
      <c r="AX250" s="105"/>
      <c r="AY250" s="1"/>
      <c r="AZ250" s="1" t="s">
        <v>2314</v>
      </c>
      <c r="BA250" s="834"/>
    </row>
    <row r="251" spans="1:53" s="117" customFormat="1" ht="20.100000000000001" customHeight="1">
      <c r="A251" s="138"/>
      <c r="B251" s="134"/>
      <c r="C251" s="162" t="e">
        <f>IF(AN249=TRUE,"■","□")</f>
        <v>#REF!</v>
      </c>
      <c r="D251" s="134" t="s">
        <v>239</v>
      </c>
      <c r="E251" s="134"/>
      <c r="F251" s="134"/>
      <c r="G251" s="134"/>
      <c r="H251" s="134"/>
      <c r="I251" s="134"/>
      <c r="J251" s="134"/>
      <c r="K251" s="134"/>
      <c r="L251" s="134"/>
      <c r="M251" s="134"/>
      <c r="N251" s="134"/>
      <c r="O251" s="134"/>
      <c r="P251" s="134"/>
      <c r="Q251" s="134"/>
      <c r="R251" s="134"/>
      <c r="S251" s="162" t="e">
        <f>IF(AN250=TRUE,"■","□")</f>
        <v>#REF!</v>
      </c>
      <c r="T251" s="163" t="s">
        <v>240</v>
      </c>
      <c r="U251" s="134"/>
      <c r="V251" s="134"/>
      <c r="W251" s="134"/>
      <c r="X251" s="134"/>
      <c r="Y251" s="134"/>
      <c r="Z251" s="134"/>
      <c r="AA251" s="134"/>
      <c r="AB251" s="134"/>
      <c r="AC251" s="134"/>
      <c r="AD251" s="134"/>
      <c r="AE251" s="134"/>
      <c r="AF251" s="134"/>
      <c r="AG251" s="134"/>
      <c r="AH251" s="134"/>
      <c r="AI251" s="134"/>
      <c r="AJ251" s="134"/>
      <c r="AK251" s="134"/>
      <c r="AL251" s="118"/>
      <c r="AM251" s="1">
        <f t="shared" si="9"/>
        <v>1</v>
      </c>
      <c r="AN251" s="5" t="e">
        <f>#REF!</f>
        <v>#REF!</v>
      </c>
      <c r="AO251" s="555" t="e">
        <f t="shared" si="10"/>
        <v>#REF!</v>
      </c>
      <c r="AP251" s="105" t="s">
        <v>18</v>
      </c>
      <c r="AQ251" s="105"/>
      <c r="AR251" s="105"/>
      <c r="AS251" s="105"/>
      <c r="AT251" s="105"/>
      <c r="AU251" s="105"/>
      <c r="AV251" s="105"/>
      <c r="AW251" s="105"/>
      <c r="AX251" s="105"/>
      <c r="AY251" s="1"/>
      <c r="AZ251" s="1" t="s">
        <v>2315</v>
      </c>
      <c r="BA251" s="834"/>
    </row>
    <row r="252" spans="1:53" s="117" customFormat="1" ht="20.100000000000001" customHeight="1">
      <c r="A252" s="119" t="s">
        <v>241</v>
      </c>
      <c r="AL252" s="118"/>
      <c r="AM252" s="1">
        <f t="shared" si="9"/>
        <v>1</v>
      </c>
      <c r="AN252" s="5" t="e">
        <f>#REF!</f>
        <v>#REF!</v>
      </c>
      <c r="AO252" s="555" t="e">
        <f t="shared" si="10"/>
        <v>#REF!</v>
      </c>
      <c r="AP252" s="105" t="s">
        <v>19</v>
      </c>
      <c r="AQ252" s="105"/>
      <c r="AR252" s="105"/>
      <c r="AS252" s="105"/>
      <c r="AT252" s="105"/>
      <c r="AU252" s="105"/>
      <c r="AV252" s="105"/>
      <c r="AW252" s="105"/>
      <c r="AX252" s="105"/>
      <c r="AY252" s="1"/>
      <c r="AZ252" s="1" t="s">
        <v>2316</v>
      </c>
      <c r="BA252" s="834"/>
    </row>
    <row r="253" spans="1:53" s="117" customFormat="1" ht="20.100000000000001" customHeight="1">
      <c r="A253" s="119"/>
      <c r="K253" s="162" t="e">
        <f>IF(AN251=TRUE,"■","□")</f>
        <v>#REF!</v>
      </c>
      <c r="L253" s="117" t="s">
        <v>242</v>
      </c>
      <c r="S253" s="162" t="e">
        <f>IF(AN252=TRUE,"■","□")</f>
        <v>#REF!</v>
      </c>
      <c r="T253" s="117" t="s">
        <v>243</v>
      </c>
      <c r="AA253" s="162" t="e">
        <f>IF(AN253=TRUE,"■","□")</f>
        <v>#REF!</v>
      </c>
      <c r="AB253" s="117" t="s">
        <v>12</v>
      </c>
      <c r="AL253" s="118"/>
      <c r="AM253" s="1">
        <f t="shared" si="9"/>
        <v>1</v>
      </c>
      <c r="AN253" s="5" t="e">
        <f>#REF!</f>
        <v>#REF!</v>
      </c>
      <c r="AO253" s="555" t="e">
        <f t="shared" si="10"/>
        <v>#REF!</v>
      </c>
      <c r="AP253" s="105" t="s">
        <v>21</v>
      </c>
      <c r="AQ253" s="105"/>
      <c r="AR253" s="105"/>
      <c r="AS253" s="105"/>
      <c r="AT253" s="105"/>
      <c r="AU253" s="105"/>
      <c r="AV253" s="105"/>
      <c r="AW253" s="105"/>
      <c r="AX253" s="105"/>
      <c r="AY253" s="1"/>
      <c r="AZ253" s="1" t="s">
        <v>2317</v>
      </c>
      <c r="BA253" s="834"/>
    </row>
    <row r="254" spans="1:53" s="117" customFormat="1" ht="20.100000000000001" customHeight="1">
      <c r="A254" s="164" t="s">
        <v>244</v>
      </c>
      <c r="B254" s="122"/>
      <c r="C254" s="122"/>
      <c r="D254" s="122"/>
      <c r="E254" s="122"/>
      <c r="F254" s="122"/>
      <c r="G254" s="122"/>
      <c r="H254" s="122"/>
      <c r="I254" s="122"/>
      <c r="J254" s="122"/>
      <c r="K254" s="1512" t="e">
        <f>#REF!</f>
        <v>#REF!</v>
      </c>
      <c r="L254" s="1512"/>
      <c r="M254" s="1512"/>
      <c r="N254" s="1512"/>
      <c r="O254" s="1512"/>
      <c r="P254" s="1512"/>
      <c r="Q254" s="1512"/>
      <c r="R254" s="1512"/>
      <c r="S254" s="122"/>
      <c r="T254" s="122"/>
      <c r="U254" s="122" t="s">
        <v>245</v>
      </c>
      <c r="V254" s="122"/>
      <c r="W254" s="122"/>
      <c r="X254" s="122"/>
      <c r="Y254" s="122"/>
      <c r="Z254" s="122"/>
      <c r="AA254" s="122"/>
      <c r="AB254" s="122"/>
      <c r="AC254" s="122"/>
      <c r="AD254" s="122"/>
      <c r="AE254" s="122"/>
      <c r="AF254" s="122"/>
      <c r="AG254" s="122"/>
      <c r="AH254" s="122"/>
      <c r="AI254" s="122"/>
      <c r="AJ254" s="122"/>
      <c r="AK254" s="122"/>
      <c r="AL254" s="118"/>
      <c r="AM254" s="1">
        <f t="shared" si="9"/>
        <v>1</v>
      </c>
      <c r="AN254" s="5" t="e">
        <f>#REF!</f>
        <v>#REF!</v>
      </c>
      <c r="AO254" s="555" t="e">
        <f t="shared" si="10"/>
        <v>#REF!</v>
      </c>
      <c r="AP254" s="105" t="s">
        <v>29</v>
      </c>
      <c r="AQ254" s="105"/>
      <c r="AR254" s="105"/>
      <c r="AS254" s="105"/>
      <c r="AT254" s="105"/>
      <c r="AU254" s="105"/>
      <c r="AV254" s="105"/>
      <c r="AW254" s="105"/>
      <c r="AX254" s="105"/>
      <c r="AY254" s="1"/>
      <c r="AZ254" s="1" t="s">
        <v>2318</v>
      </c>
      <c r="BA254" s="834"/>
    </row>
    <row r="255" spans="1:53" s="117" customFormat="1" ht="20.100000000000001" customHeight="1">
      <c r="A255" s="164" t="s">
        <v>246</v>
      </c>
      <c r="B255" s="122"/>
      <c r="C255" s="122"/>
      <c r="D255" s="122"/>
      <c r="E255" s="122"/>
      <c r="F255" s="122"/>
      <c r="G255" s="122"/>
      <c r="H255" s="122"/>
      <c r="I255" s="122"/>
      <c r="J255" s="122"/>
      <c r="K255" s="162" t="e">
        <f>IF(AN254=TRUE,"■","□")</f>
        <v>#REF!</v>
      </c>
      <c r="L255" s="122" t="s">
        <v>247</v>
      </c>
      <c r="M255" s="122"/>
      <c r="N255" s="122"/>
      <c r="O255" s="122"/>
      <c r="P255" s="122"/>
      <c r="Q255" s="122"/>
      <c r="R255" s="122"/>
      <c r="S255" s="122"/>
      <c r="T255" s="162" t="e">
        <f>IF(AN255=TRUE,"■","□")</f>
        <v>#REF!</v>
      </c>
      <c r="U255" s="122" t="s">
        <v>248</v>
      </c>
      <c r="V255" s="122"/>
      <c r="W255" s="122"/>
      <c r="X255" s="122"/>
      <c r="Y255" s="122"/>
      <c r="Z255" s="122"/>
      <c r="AA255" s="122"/>
      <c r="AB255" s="122"/>
      <c r="AC255" s="122"/>
      <c r="AD255" s="122"/>
      <c r="AE255" s="122"/>
      <c r="AF255" s="122"/>
      <c r="AG255" s="122"/>
      <c r="AH255" s="122"/>
      <c r="AI255" s="122"/>
      <c r="AJ255" s="122"/>
      <c r="AK255" s="122"/>
      <c r="AL255" s="118"/>
      <c r="AM255" s="1">
        <f t="shared" si="9"/>
        <v>1</v>
      </c>
      <c r="AN255" s="5" t="e">
        <f>#REF!</f>
        <v>#REF!</v>
      </c>
      <c r="AO255" s="555" t="e">
        <f t="shared" si="10"/>
        <v>#REF!</v>
      </c>
      <c r="AP255" s="105" t="s">
        <v>249</v>
      </c>
      <c r="AQ255" s="105"/>
      <c r="AR255" s="105"/>
      <c r="AS255" s="105"/>
      <c r="AT255" s="105"/>
      <c r="AU255" s="105"/>
      <c r="AV255" s="105"/>
      <c r="AW255" s="105"/>
      <c r="AX255" s="105"/>
      <c r="AY255" s="1"/>
      <c r="AZ255" s="1" t="s">
        <v>2319</v>
      </c>
      <c r="BA255" s="834"/>
    </row>
    <row r="256" spans="1:53" s="117" customFormat="1" ht="20.100000000000001" customHeight="1">
      <c r="A256" s="164" t="s">
        <v>250</v>
      </c>
      <c r="B256" s="122"/>
      <c r="C256" s="122"/>
      <c r="D256" s="122"/>
      <c r="E256" s="122"/>
      <c r="F256" s="122"/>
      <c r="G256" s="122"/>
      <c r="H256" s="122"/>
      <c r="I256" s="122"/>
      <c r="J256" s="122"/>
      <c r="K256" s="1512" t="e">
        <f>#REF!</f>
        <v>#REF!</v>
      </c>
      <c r="L256" s="1512"/>
      <c r="M256" s="1512"/>
      <c r="N256" s="1512"/>
      <c r="O256" s="1512"/>
      <c r="P256" s="1512"/>
      <c r="Q256" s="1512"/>
      <c r="R256" s="1512"/>
      <c r="S256" s="122"/>
      <c r="T256" s="122"/>
      <c r="U256" s="122" t="s">
        <v>245</v>
      </c>
      <c r="V256" s="122"/>
      <c r="W256" s="122"/>
      <c r="X256" s="122"/>
      <c r="Y256" s="122"/>
      <c r="Z256" s="122"/>
      <c r="AA256" s="122"/>
      <c r="AB256" s="122"/>
      <c r="AC256" s="122"/>
      <c r="AD256" s="122"/>
      <c r="AE256" s="122"/>
      <c r="AF256" s="122"/>
      <c r="AG256" s="122"/>
      <c r="AH256" s="122"/>
      <c r="AI256" s="122"/>
      <c r="AJ256" s="122"/>
      <c r="AK256" s="122"/>
      <c r="AL256" s="118"/>
      <c r="AM256" s="1">
        <f t="shared" si="9"/>
        <v>1</v>
      </c>
      <c r="AN256" s="1"/>
      <c r="AO256" s="1"/>
      <c r="AP256" s="1"/>
      <c r="AQ256" s="1"/>
      <c r="AR256" s="1"/>
      <c r="AS256" s="105"/>
      <c r="AT256" s="105"/>
      <c r="AU256" s="105"/>
      <c r="AV256" s="105"/>
      <c r="AW256" s="105"/>
      <c r="AX256" s="105"/>
      <c r="AY256" s="1"/>
      <c r="AZ256" s="1" t="s">
        <v>2320</v>
      </c>
      <c r="BA256" s="834"/>
    </row>
    <row r="257" spans="1:53" s="117" customFormat="1" ht="20.100000000000001" customHeight="1">
      <c r="A257" s="141" t="s">
        <v>251</v>
      </c>
      <c r="B257" s="124"/>
      <c r="C257" s="124"/>
      <c r="D257" s="124"/>
      <c r="E257" s="124"/>
      <c r="F257" s="124"/>
      <c r="G257" s="124"/>
      <c r="H257" s="124"/>
      <c r="I257" s="124"/>
      <c r="J257" s="124"/>
      <c r="K257" s="1493" t="e">
        <f>#REF!</f>
        <v>#REF!</v>
      </c>
      <c r="L257" s="1493"/>
      <c r="M257" s="1493"/>
      <c r="N257" s="1493"/>
      <c r="O257" s="1493"/>
      <c r="P257" s="1493"/>
      <c r="Q257" s="1493"/>
      <c r="R257" s="1493"/>
      <c r="S257" s="124"/>
      <c r="T257" s="124"/>
      <c r="U257" s="124" t="s">
        <v>245</v>
      </c>
      <c r="V257" s="124"/>
      <c r="W257" s="124"/>
      <c r="X257" s="124"/>
      <c r="Y257" s="124"/>
      <c r="Z257" s="124"/>
      <c r="AA257" s="124"/>
      <c r="AB257" s="124"/>
      <c r="AC257" s="124"/>
      <c r="AD257" s="124"/>
      <c r="AE257" s="124"/>
      <c r="AF257" s="124"/>
      <c r="AG257" s="124"/>
      <c r="AH257" s="124"/>
      <c r="AI257" s="124"/>
      <c r="AJ257" s="124"/>
      <c r="AK257" s="124"/>
      <c r="AL257" s="118"/>
      <c r="AM257" s="1">
        <f t="shared" si="9"/>
        <v>1</v>
      </c>
      <c r="AN257" s="5"/>
      <c r="AO257" s="105"/>
      <c r="AP257" s="105"/>
      <c r="AQ257" s="105"/>
      <c r="AR257" s="105"/>
      <c r="AS257" s="105"/>
      <c r="AT257" s="105"/>
      <c r="AU257" s="105"/>
      <c r="AV257" s="105"/>
      <c r="AW257" s="105"/>
      <c r="AX257" s="105"/>
      <c r="AY257" s="1"/>
      <c r="AZ257" s="1" t="s">
        <v>2321</v>
      </c>
      <c r="BA257" s="834"/>
    </row>
    <row r="258" spans="1:53" s="117" customFormat="1" ht="20.100000000000001" customHeight="1">
      <c r="A258" s="848"/>
      <c r="B258" s="849"/>
      <c r="C258" s="849"/>
      <c r="D258" s="848" t="s">
        <v>252</v>
      </c>
      <c r="E258" s="849"/>
      <c r="F258" s="849"/>
      <c r="G258" s="849"/>
      <c r="H258" s="849"/>
      <c r="I258" s="849"/>
      <c r="J258" s="849"/>
      <c r="K258" s="832" t="e">
        <f>#REF!</f>
        <v>#REF!</v>
      </c>
      <c r="L258" s="119" t="s">
        <v>253</v>
      </c>
      <c r="M258" s="1499" t="e">
        <f>#REF!</f>
        <v>#REF!</v>
      </c>
      <c r="N258" s="1499"/>
      <c r="O258" s="1499"/>
      <c r="P258" s="1499"/>
      <c r="Q258" s="119" t="s">
        <v>245</v>
      </c>
      <c r="R258" s="119"/>
      <c r="S258" s="832" t="e">
        <f>#REF!</f>
        <v>#REF!</v>
      </c>
      <c r="T258" s="119" t="s">
        <v>253</v>
      </c>
      <c r="U258" s="1499" t="e">
        <f>#REF!</f>
        <v>#REF!</v>
      </c>
      <c r="V258" s="1499"/>
      <c r="W258" s="1499"/>
      <c r="X258" s="1499"/>
      <c r="Y258" s="119" t="s">
        <v>245</v>
      </c>
      <c r="Z258" s="119"/>
      <c r="AA258" s="832" t="e">
        <f>#REF!</f>
        <v>#REF!</v>
      </c>
      <c r="AB258" s="119" t="s">
        <v>253</v>
      </c>
      <c r="AC258" s="1499" t="e">
        <f>#REF!</f>
        <v>#REF!</v>
      </c>
      <c r="AD258" s="1499"/>
      <c r="AE258" s="1499"/>
      <c r="AF258" s="1499"/>
      <c r="AG258" s="119" t="s">
        <v>245</v>
      </c>
      <c r="AH258" s="849"/>
      <c r="AI258" s="849"/>
      <c r="AJ258" s="849"/>
      <c r="AK258" s="849"/>
      <c r="AL258" s="118"/>
      <c r="AM258" s="554" t="e">
        <f>IF(#REF!=1,1,0)</f>
        <v>#REF!</v>
      </c>
      <c r="AN258" s="1" t="s">
        <v>254</v>
      </c>
      <c r="AO258" s="105"/>
      <c r="AP258" s="105"/>
      <c r="AQ258" s="105"/>
      <c r="AR258" s="105"/>
      <c r="AS258" s="105"/>
      <c r="AT258" s="105"/>
      <c r="AU258" s="105"/>
      <c r="AV258" s="105"/>
      <c r="AW258" s="105"/>
      <c r="AX258" s="105"/>
      <c r="AY258" s="1"/>
      <c r="AZ258" s="1" t="s">
        <v>2322</v>
      </c>
      <c r="BA258" s="834"/>
    </row>
    <row r="259" spans="1:53" s="117" customFormat="1" ht="20.100000000000001" customHeight="1">
      <c r="A259" s="138"/>
      <c r="B259" s="134"/>
      <c r="C259" s="134"/>
      <c r="D259" s="138"/>
      <c r="E259" s="134"/>
      <c r="F259" s="134"/>
      <c r="G259" s="134"/>
      <c r="H259" s="134"/>
      <c r="I259" s="134"/>
      <c r="J259" s="134"/>
      <c r="K259" s="847" t="e">
        <f>#REF!</f>
        <v>#REF!</v>
      </c>
      <c r="L259" s="138" t="s">
        <v>253</v>
      </c>
      <c r="M259" s="1508" t="e">
        <f>#REF!</f>
        <v>#REF!</v>
      </c>
      <c r="N259" s="1508"/>
      <c r="O259" s="1508"/>
      <c r="P259" s="1508"/>
      <c r="Q259" s="138" t="s">
        <v>245</v>
      </c>
      <c r="R259" s="138"/>
      <c r="S259" s="847" t="e">
        <f>#REF!</f>
        <v>#REF!</v>
      </c>
      <c r="T259" s="138" t="s">
        <v>253</v>
      </c>
      <c r="U259" s="1508" t="e">
        <f>#REF!</f>
        <v>#REF!</v>
      </c>
      <c r="V259" s="1508"/>
      <c r="W259" s="1508"/>
      <c r="X259" s="1508"/>
      <c r="Y259" s="138" t="s">
        <v>245</v>
      </c>
      <c r="Z259" s="138"/>
      <c r="AA259" s="847"/>
      <c r="AB259" s="138"/>
      <c r="AC259" s="850"/>
      <c r="AD259" s="850"/>
      <c r="AE259" s="850"/>
      <c r="AF259" s="850"/>
      <c r="AG259" s="138"/>
      <c r="AH259" s="134"/>
      <c r="AI259" s="134"/>
      <c r="AJ259" s="134"/>
      <c r="AK259" s="134"/>
      <c r="AL259" s="118"/>
      <c r="AM259" s="554" t="e">
        <f>IF(AND(#REF!=1,OR(#REF!&lt;&gt;0,#REF!&lt;&gt;0)),1,0)</f>
        <v>#REF!</v>
      </c>
      <c r="AN259" s="1" t="s">
        <v>2348</v>
      </c>
      <c r="AO259" s="105"/>
      <c r="AP259" s="105"/>
      <c r="AQ259" s="105"/>
      <c r="AR259" s="105"/>
      <c r="AS259" s="105"/>
      <c r="AT259" s="105"/>
      <c r="AU259" s="105"/>
      <c r="AV259" s="105"/>
      <c r="AW259" s="105"/>
      <c r="AX259" s="105"/>
      <c r="AY259" s="1"/>
      <c r="AZ259" s="1" t="s">
        <v>2323</v>
      </c>
      <c r="BA259" s="834"/>
    </row>
    <row r="260" spans="1:53" s="117" customFormat="1" ht="20.100000000000001" customHeight="1">
      <c r="A260" s="141" t="s">
        <v>255</v>
      </c>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18"/>
      <c r="AM260" s="1">
        <f>AM257</f>
        <v>1</v>
      </c>
      <c r="AN260" s="5"/>
      <c r="AO260" s="105"/>
      <c r="AP260" s="105"/>
      <c r="AQ260" s="105"/>
      <c r="AR260" s="105"/>
      <c r="AS260" s="105"/>
      <c r="AT260" s="105"/>
      <c r="AU260" s="105"/>
      <c r="AV260" s="105"/>
      <c r="AW260" s="105"/>
      <c r="AX260" s="105"/>
      <c r="AY260" s="1"/>
      <c r="AZ260" s="1" t="s">
        <v>2324</v>
      </c>
      <c r="BA260" s="834"/>
    </row>
    <row r="261" spans="1:53" s="117" customFormat="1" ht="20.100000000000001" customHeight="1">
      <c r="A261" s="119" t="s">
        <v>256</v>
      </c>
      <c r="K261" s="1494" t="e">
        <f>#REF!</f>
        <v>#REF!</v>
      </c>
      <c r="L261" s="1494"/>
      <c r="M261" s="1494"/>
      <c r="N261" s="1494"/>
      <c r="P261" s="117" t="s">
        <v>257</v>
      </c>
      <c r="AL261" s="118"/>
      <c r="AM261" s="1">
        <f>AM260</f>
        <v>1</v>
      </c>
      <c r="AN261" s="5"/>
      <c r="AO261" s="105"/>
      <c r="AP261" s="105"/>
      <c r="AQ261" s="105"/>
      <c r="AR261" s="105"/>
      <c r="AS261" s="105"/>
      <c r="AT261" s="105"/>
      <c r="AU261" s="105"/>
      <c r="AV261" s="105"/>
      <c r="AW261" s="105"/>
      <c r="AX261" s="105"/>
      <c r="AY261" s="1"/>
      <c r="AZ261" s="1" t="s">
        <v>2325</v>
      </c>
      <c r="BA261" s="834"/>
    </row>
    <row r="262" spans="1:53" s="117" customFormat="1" ht="20.100000000000001" customHeight="1">
      <c r="A262" s="138" t="s">
        <v>258</v>
      </c>
      <c r="B262" s="134"/>
      <c r="C262" s="134"/>
      <c r="D262" s="134"/>
      <c r="E262" s="134"/>
      <c r="F262" s="134"/>
      <c r="G262" s="134"/>
      <c r="H262" s="134"/>
      <c r="I262" s="134"/>
      <c r="J262" s="134"/>
      <c r="K262" s="1495" t="e">
        <f>#REF!</f>
        <v>#REF!</v>
      </c>
      <c r="L262" s="1495"/>
      <c r="M262" s="1495"/>
      <c r="N262" s="1495"/>
      <c r="O262" s="134"/>
      <c r="P262" s="134" t="s">
        <v>257</v>
      </c>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18"/>
      <c r="AM262" s="1">
        <f t="shared" ref="AM262:AM272" si="11">AM261</f>
        <v>1</v>
      </c>
      <c r="AN262" s="5"/>
      <c r="AO262" s="105"/>
      <c r="AP262" s="105"/>
      <c r="AQ262" s="105"/>
      <c r="AR262" s="105"/>
      <c r="AS262" s="105"/>
      <c r="AT262" s="105"/>
      <c r="AU262" s="105"/>
      <c r="AV262" s="105"/>
      <c r="AW262" s="105"/>
      <c r="AX262" s="105"/>
      <c r="AY262" s="1"/>
      <c r="AZ262" s="1" t="s">
        <v>2326</v>
      </c>
      <c r="BA262" s="834"/>
    </row>
    <row r="263" spans="1:53" s="117" customFormat="1" ht="20.100000000000001" customHeight="1">
      <c r="A263" s="119" t="s">
        <v>259</v>
      </c>
      <c r="AL263" s="118"/>
      <c r="AM263" s="1">
        <f t="shared" si="11"/>
        <v>1</v>
      </c>
      <c r="AN263" s="5"/>
      <c r="AO263" s="105"/>
      <c r="AP263" s="105"/>
      <c r="AQ263" s="105"/>
      <c r="AR263" s="105"/>
      <c r="AS263" s="105"/>
      <c r="AT263" s="105"/>
      <c r="AU263" s="105"/>
      <c r="AV263" s="105"/>
      <c r="AW263" s="105"/>
      <c r="AX263" s="105"/>
      <c r="AY263" s="1"/>
      <c r="AZ263" s="1" t="s">
        <v>2327</v>
      </c>
      <c r="BA263" s="834"/>
    </row>
    <row r="264" spans="1:53" s="117" customFormat="1" ht="20.100000000000001" customHeight="1">
      <c r="A264" s="119" t="s">
        <v>260</v>
      </c>
      <c r="K264" s="1496" t="e">
        <f>#REF!</f>
        <v>#REF!</v>
      </c>
      <c r="L264" s="1496"/>
      <c r="M264" s="1496"/>
      <c r="N264" s="1496"/>
      <c r="O264" s="1496"/>
      <c r="P264" s="1496"/>
      <c r="Q264" s="1496"/>
      <c r="R264" s="1496"/>
      <c r="U264" s="117" t="s">
        <v>26</v>
      </c>
      <c r="AL264" s="118"/>
      <c r="AM264" s="1">
        <f t="shared" si="11"/>
        <v>1</v>
      </c>
      <c r="AN264" s="5"/>
      <c r="AO264" s="105"/>
      <c r="AP264" s="105"/>
      <c r="AQ264" s="105"/>
      <c r="AR264" s="105"/>
      <c r="AS264" s="105"/>
      <c r="AT264" s="105"/>
      <c r="AU264" s="105"/>
      <c r="AV264" s="105"/>
      <c r="AW264" s="105"/>
      <c r="AX264" s="105"/>
      <c r="AY264" s="1"/>
      <c r="AZ264" s="1" t="s">
        <v>2328</v>
      </c>
      <c r="BA264" s="834"/>
    </row>
    <row r="265" spans="1:53" s="117" customFormat="1" ht="20.100000000000001" customHeight="1">
      <c r="A265" s="119" t="s">
        <v>261</v>
      </c>
      <c r="K265" s="1496" t="e">
        <f>#REF!</f>
        <v>#REF!</v>
      </c>
      <c r="L265" s="1496"/>
      <c r="M265" s="1496"/>
      <c r="N265" s="1496"/>
      <c r="O265" s="1496"/>
      <c r="P265" s="1496"/>
      <c r="Q265" s="1496"/>
      <c r="R265" s="1496"/>
      <c r="U265" s="117" t="s">
        <v>26</v>
      </c>
      <c r="AL265" s="118"/>
      <c r="AM265" s="1">
        <f t="shared" si="11"/>
        <v>1</v>
      </c>
      <c r="AN265" s="5"/>
      <c r="AO265" s="105"/>
      <c r="AP265" s="105"/>
      <c r="AQ265" s="105"/>
      <c r="AR265" s="105"/>
      <c r="AS265" s="105"/>
      <c r="AT265" s="105"/>
      <c r="AU265" s="105"/>
      <c r="AV265" s="105"/>
      <c r="AW265" s="105"/>
      <c r="AX265" s="105"/>
      <c r="AY265" s="1"/>
      <c r="AZ265" s="1" t="s">
        <v>2329</v>
      </c>
      <c r="BA265" s="834"/>
    </row>
    <row r="266" spans="1:53" s="117" customFormat="1" ht="20.100000000000001" customHeight="1">
      <c r="A266" s="119" t="s">
        <v>262</v>
      </c>
      <c r="K266" s="117" t="s">
        <v>263</v>
      </c>
      <c r="N266" s="1375" t="e">
        <f>#REF!</f>
        <v>#REF!</v>
      </c>
      <c r="O266" s="1375"/>
      <c r="P266" s="1375"/>
      <c r="Q266" s="1375"/>
      <c r="R266" s="1375"/>
      <c r="S266" s="117" t="s">
        <v>238</v>
      </c>
      <c r="AL266" s="118"/>
      <c r="AM266" s="1">
        <f t="shared" si="11"/>
        <v>1</v>
      </c>
      <c r="AN266" s="556" t="e">
        <f>#REF!</f>
        <v>#REF!</v>
      </c>
      <c r="AO266" s="555" t="e">
        <f>IF(AN266=TRUE,1,0)</f>
        <v>#REF!</v>
      </c>
      <c r="AP266" s="105" t="s">
        <v>33</v>
      </c>
      <c r="AQ266" s="105"/>
      <c r="AR266" s="105"/>
      <c r="AS266" s="105"/>
      <c r="AT266" s="105"/>
      <c r="AU266" s="105"/>
      <c r="AV266" s="105"/>
      <c r="AW266" s="105"/>
      <c r="AX266" s="105"/>
      <c r="AY266" s="1"/>
      <c r="AZ266" s="1" t="s">
        <v>2330</v>
      </c>
      <c r="BA266" s="834"/>
    </row>
    <row r="267" spans="1:53" s="117" customFormat="1" ht="20.100000000000001" customHeight="1">
      <c r="A267" s="119"/>
      <c r="K267" s="117" t="s">
        <v>264</v>
      </c>
      <c r="N267" s="1375" t="e">
        <f>#REF!</f>
        <v>#REF!</v>
      </c>
      <c r="O267" s="1375"/>
      <c r="P267" s="1375"/>
      <c r="Q267" s="1375"/>
      <c r="R267" s="1375"/>
      <c r="S267" s="117" t="s">
        <v>238</v>
      </c>
      <c r="AL267" s="118"/>
      <c r="AM267" s="1">
        <f t="shared" si="11"/>
        <v>1</v>
      </c>
      <c r="AN267" s="556" t="e">
        <f>#REF!</f>
        <v>#REF!</v>
      </c>
      <c r="AO267" s="555" t="e">
        <f>IF(AN267=TRUE,1,0)</f>
        <v>#REF!</v>
      </c>
      <c r="AP267" s="105" t="s">
        <v>265</v>
      </c>
      <c r="AQ267" s="105"/>
      <c r="AR267" s="105"/>
      <c r="AS267" s="105"/>
      <c r="AT267" s="105"/>
      <c r="AU267" s="105"/>
      <c r="AV267" s="105"/>
      <c r="AW267" s="105"/>
      <c r="AX267" s="105"/>
      <c r="AY267" s="1"/>
      <c r="AZ267" s="1" t="s">
        <v>2331</v>
      </c>
      <c r="BA267" s="834"/>
    </row>
    <row r="268" spans="1:53" s="117" customFormat="1" ht="20.100000000000001" customHeight="1">
      <c r="A268" s="119" t="s">
        <v>266</v>
      </c>
      <c r="K268" s="1494" t="e">
        <f>#REF!</f>
        <v>#REF!</v>
      </c>
      <c r="L268" s="1494"/>
      <c r="M268" s="1494"/>
      <c r="N268" s="1494"/>
      <c r="O268" s="1494"/>
      <c r="P268" s="1494"/>
      <c r="Q268" s="1494"/>
      <c r="R268" s="1494"/>
      <c r="U268" s="117" t="s">
        <v>267</v>
      </c>
      <c r="X268" s="117" t="s">
        <v>268</v>
      </c>
      <c r="Z268" s="1494" t="e">
        <f>#REF!</f>
        <v>#REF!</v>
      </c>
      <c r="AA268" s="1494"/>
      <c r="AB268" s="1494"/>
      <c r="AC268" s="1494"/>
      <c r="AD268" s="1494"/>
      <c r="AE268" s="1494"/>
      <c r="AF268" s="1494"/>
      <c r="AG268" s="1494"/>
      <c r="AI268" s="117" t="s">
        <v>267</v>
      </c>
      <c r="AL268" s="118"/>
      <c r="AM268" s="1">
        <f t="shared" si="11"/>
        <v>1</v>
      </c>
      <c r="AN268" s="556" t="e">
        <f>#REF!</f>
        <v>#REF!</v>
      </c>
      <c r="AO268" s="555" t="e">
        <f>IF(AN268=TRUE,1,0)</f>
        <v>#REF!</v>
      </c>
      <c r="AP268" s="105" t="s">
        <v>34</v>
      </c>
      <c r="AQ268" s="105"/>
      <c r="AR268" s="105"/>
      <c r="AS268" s="105"/>
      <c r="AT268" s="105"/>
      <c r="AU268" s="105"/>
      <c r="AV268" s="105"/>
      <c r="AW268" s="105"/>
      <c r="AX268" s="105"/>
      <c r="AY268" s="1"/>
      <c r="AZ268" s="1" t="s">
        <v>2332</v>
      </c>
      <c r="BA268" s="834"/>
    </row>
    <row r="269" spans="1:53" s="117" customFormat="1" ht="20.100000000000001" customHeight="1">
      <c r="A269" s="164" t="s">
        <v>269</v>
      </c>
      <c r="B269" s="122"/>
      <c r="C269" s="122"/>
      <c r="D269" s="122"/>
      <c r="E269" s="122"/>
      <c r="F269" s="122"/>
      <c r="G269" s="122"/>
      <c r="H269" s="122"/>
      <c r="I269" s="122"/>
      <c r="J269" s="122"/>
      <c r="K269" s="165" t="e">
        <f>IF(AN266=TRUE,"■","□")</f>
        <v>#REF!</v>
      </c>
      <c r="L269" s="122" t="s">
        <v>270</v>
      </c>
      <c r="M269" s="122"/>
      <c r="N269" s="122"/>
      <c r="O269" s="165" t="e">
        <f>IF(AN267=TRUE,"■","□")</f>
        <v>#REF!</v>
      </c>
      <c r="P269" s="122" t="s">
        <v>265</v>
      </c>
      <c r="Q269" s="122"/>
      <c r="R269" s="122"/>
      <c r="S269" s="165" t="e">
        <f>IF(AN268=TRUE,"■","□")</f>
        <v>#REF!</v>
      </c>
      <c r="T269" s="122" t="s">
        <v>23</v>
      </c>
      <c r="U269" s="122"/>
      <c r="V269" s="122"/>
      <c r="W269" s="122"/>
      <c r="X269" s="122"/>
      <c r="Y269" s="165" t="e">
        <f>IF(AN269=TRUE,"■","□")</f>
        <v>#REF!</v>
      </c>
      <c r="Z269" s="122" t="s">
        <v>24</v>
      </c>
      <c r="AA269" s="122"/>
      <c r="AB269" s="122"/>
      <c r="AC269" s="122"/>
      <c r="AD269" s="122"/>
      <c r="AE269" s="122"/>
      <c r="AF269" s="122"/>
      <c r="AG269" s="122"/>
      <c r="AH269" s="122"/>
      <c r="AI269" s="122"/>
      <c r="AJ269" s="122"/>
      <c r="AK269" s="122"/>
      <c r="AL269" s="118"/>
      <c r="AM269" s="1">
        <f t="shared" si="11"/>
        <v>1</v>
      </c>
      <c r="AN269" s="556" t="e">
        <f>#REF!</f>
        <v>#REF!</v>
      </c>
      <c r="AO269" s="555" t="e">
        <f>IF(AN269=TRUE,1,0)</f>
        <v>#REF!</v>
      </c>
      <c r="AP269" s="105" t="s">
        <v>35</v>
      </c>
      <c r="AQ269" s="105"/>
      <c r="AR269" s="105"/>
      <c r="AS269" s="105"/>
      <c r="AT269" s="105"/>
      <c r="AU269" s="105"/>
      <c r="AV269" s="105"/>
      <c r="AW269" s="105"/>
      <c r="AX269" s="105"/>
      <c r="AY269" s="1"/>
      <c r="AZ269" s="1" t="s">
        <v>2333</v>
      </c>
      <c r="BA269" s="834"/>
    </row>
    <row r="270" spans="1:53" s="117" customFormat="1" ht="20.100000000000001" customHeight="1">
      <c r="A270" s="1498" t="s">
        <v>271</v>
      </c>
      <c r="B270" s="1498"/>
      <c r="C270" s="1498"/>
      <c r="D270" s="1498"/>
      <c r="E270" s="1498"/>
      <c r="F270" s="1498"/>
      <c r="G270" s="1498"/>
      <c r="H270" s="1498"/>
      <c r="I270" s="1498"/>
      <c r="J270" s="1498"/>
      <c r="K270" s="1498"/>
      <c r="L270" s="1497"/>
      <c r="M270" s="1497"/>
      <c r="N270" s="1497"/>
      <c r="O270" s="1497"/>
      <c r="P270" s="1497"/>
      <c r="Q270" s="1497"/>
      <c r="R270" s="1497"/>
      <c r="S270" s="1497"/>
      <c r="T270" s="1497"/>
      <c r="U270" s="1497"/>
      <c r="V270" s="1497"/>
      <c r="W270" s="1497"/>
      <c r="X270" s="1497"/>
      <c r="Y270" s="1497"/>
      <c r="Z270" s="1497"/>
      <c r="AA270" s="1497"/>
      <c r="AB270" s="1497"/>
      <c r="AC270" s="1497"/>
      <c r="AD270" s="1497"/>
      <c r="AE270" s="1497"/>
      <c r="AF270" s="1497"/>
      <c r="AG270" s="1497"/>
      <c r="AH270" s="1497"/>
      <c r="AI270" s="1497"/>
      <c r="AJ270" s="1497"/>
      <c r="AK270" s="1497"/>
      <c r="AL270" s="118"/>
      <c r="AM270" s="1">
        <f t="shared" si="11"/>
        <v>1</v>
      </c>
      <c r="AN270" s="5"/>
      <c r="AO270" s="105"/>
      <c r="AP270" s="105"/>
      <c r="AQ270" s="105"/>
      <c r="AR270" s="105"/>
      <c r="AS270" s="105"/>
      <c r="AT270" s="105"/>
      <c r="AU270" s="105"/>
      <c r="AV270" s="105"/>
      <c r="AW270" s="105"/>
      <c r="AX270" s="105"/>
      <c r="AY270" s="1"/>
      <c r="AZ270" s="1" t="s">
        <v>2334</v>
      </c>
      <c r="BA270" s="834"/>
    </row>
    <row r="271" spans="1:53" s="117" customFormat="1" ht="20.100000000000001" customHeight="1">
      <c r="A271" s="164" t="s">
        <v>272</v>
      </c>
      <c r="B271" s="122"/>
      <c r="C271" s="122"/>
      <c r="D271" s="122"/>
      <c r="E271" s="122"/>
      <c r="F271" s="122"/>
      <c r="G271" s="122"/>
      <c r="H271" s="122"/>
      <c r="I271" s="122"/>
      <c r="J271" s="122"/>
      <c r="K271" s="1500"/>
      <c r="L271" s="1500"/>
      <c r="M271" s="1500"/>
      <c r="N271" s="1500"/>
      <c r="O271" s="1500"/>
      <c r="P271" s="1500"/>
      <c r="Q271" s="1500"/>
      <c r="R271" s="1500"/>
      <c r="S271" s="1500"/>
      <c r="T271" s="1500"/>
      <c r="U271" s="1500"/>
      <c r="V271" s="1500"/>
      <c r="W271" s="1500"/>
      <c r="X271" s="1500"/>
      <c r="Y271" s="1500"/>
      <c r="Z271" s="1500"/>
      <c r="AA271" s="1500"/>
      <c r="AB271" s="1500"/>
      <c r="AC271" s="1500"/>
      <c r="AD271" s="1500"/>
      <c r="AE271" s="1500"/>
      <c r="AF271" s="1500"/>
      <c r="AG271" s="1500"/>
      <c r="AH271" s="1500"/>
      <c r="AI271" s="1500"/>
      <c r="AJ271" s="1500"/>
      <c r="AK271" s="1500"/>
      <c r="AL271" s="118"/>
      <c r="AM271" s="1">
        <f t="shared" si="11"/>
        <v>1</v>
      </c>
      <c r="AN271" s="5"/>
      <c r="AO271" s="105"/>
      <c r="AP271" s="105"/>
      <c r="AQ271" s="105"/>
      <c r="AR271" s="105"/>
      <c r="AS271" s="105"/>
      <c r="AT271" s="105"/>
      <c r="AU271" s="105"/>
      <c r="AV271" s="105"/>
      <c r="AW271" s="105"/>
      <c r="AX271" s="105"/>
      <c r="AY271" s="1"/>
      <c r="AZ271" s="1" t="s">
        <v>2335</v>
      </c>
      <c r="BA271" s="834"/>
    </row>
    <row r="272" spans="1:53" s="117" customFormat="1" ht="5.0999999999999996" customHeight="1">
      <c r="AL272" s="118"/>
      <c r="AM272" s="1">
        <f t="shared" si="11"/>
        <v>1</v>
      </c>
      <c r="AN272" s="5"/>
      <c r="AO272" s="105"/>
      <c r="AP272" s="105"/>
      <c r="AQ272" s="105"/>
      <c r="AR272" s="105"/>
      <c r="AS272" s="105"/>
      <c r="AT272" s="105"/>
      <c r="AU272" s="105"/>
      <c r="AV272" s="105"/>
      <c r="AW272" s="105"/>
      <c r="AX272" s="105"/>
      <c r="AY272" s="1"/>
      <c r="AZ272" s="1" t="s">
        <v>2336</v>
      </c>
      <c r="BA272" s="834"/>
    </row>
    <row r="273" spans="1:53" s="117" customFormat="1" ht="20.100000000000001" customHeight="1">
      <c r="AL273" s="118">
        <v>7</v>
      </c>
      <c r="AM273" s="552">
        <v>1</v>
      </c>
      <c r="AN273" s="5"/>
      <c r="AO273" s="105"/>
      <c r="AP273" s="105"/>
      <c r="AQ273" s="105"/>
      <c r="AR273" s="105"/>
      <c r="AS273" s="105"/>
      <c r="AT273" s="105"/>
      <c r="AU273" s="105"/>
      <c r="AV273" s="105"/>
      <c r="AW273" s="105"/>
      <c r="AX273" s="105"/>
      <c r="AY273" s="1"/>
      <c r="AZ273" s="1" t="s">
        <v>2337</v>
      </c>
      <c r="BA273" s="834"/>
    </row>
    <row r="274" spans="1:53" s="117" customFormat="1" ht="12.75" customHeight="1">
      <c r="A274" s="1504" t="s">
        <v>273</v>
      </c>
      <c r="B274" s="1505"/>
      <c r="C274" s="1505"/>
      <c r="D274" s="1505"/>
      <c r="E274" s="1505"/>
      <c r="F274" s="1505"/>
      <c r="G274" s="1505"/>
      <c r="H274" s="1505"/>
      <c r="I274" s="1505"/>
      <c r="J274" s="1505"/>
      <c r="K274" s="1505"/>
      <c r="L274" s="1505"/>
      <c r="M274" s="1505"/>
      <c r="N274" s="1505"/>
      <c r="O274" s="1505"/>
      <c r="P274" s="1505"/>
      <c r="Q274" s="1505"/>
      <c r="R274" s="1505"/>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18"/>
      <c r="AM274" s="1">
        <f>AM273</f>
        <v>1</v>
      </c>
      <c r="AN274" s="5"/>
      <c r="AO274" s="105"/>
      <c r="AP274" s="105"/>
      <c r="AQ274" s="105"/>
      <c r="AR274" s="105"/>
      <c r="AS274" s="105"/>
      <c r="AT274" s="105"/>
      <c r="AU274" s="105"/>
      <c r="AV274" s="105"/>
      <c r="AW274" s="105"/>
      <c r="AX274" s="105"/>
      <c r="AY274" s="1"/>
      <c r="AZ274" s="1" t="s">
        <v>2338</v>
      </c>
      <c r="BA274" s="834"/>
    </row>
    <row r="275" spans="1:53" s="117" customFormat="1" ht="20.100000000000001" customHeight="1">
      <c r="A275" s="117" t="s">
        <v>274</v>
      </c>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18"/>
      <c r="AM275" s="1">
        <f t="shared" ref="AM275:AM298" si="12">AM274</f>
        <v>1</v>
      </c>
      <c r="AN275" s="5"/>
      <c r="AO275" s="105"/>
      <c r="AP275" s="105"/>
      <c r="AQ275" s="105"/>
      <c r="AR275" s="105"/>
      <c r="AS275" s="105"/>
      <c r="AT275" s="105"/>
      <c r="AU275" s="105"/>
      <c r="AV275" s="105"/>
      <c r="AW275" s="105"/>
      <c r="AX275" s="105"/>
      <c r="AY275" s="1"/>
      <c r="AZ275" s="1" t="s">
        <v>2339</v>
      </c>
      <c r="BA275" s="834"/>
    </row>
    <row r="276" spans="1:53" s="117" customFormat="1" ht="20.100000000000001" customHeight="1">
      <c r="A276" s="122" t="s">
        <v>275</v>
      </c>
      <c r="B276" s="122"/>
      <c r="C276" s="122"/>
      <c r="D276" s="122"/>
      <c r="E276" s="122"/>
      <c r="F276" s="122"/>
      <c r="G276" s="122"/>
      <c r="H276" s="122"/>
      <c r="I276" s="122"/>
      <c r="J276" s="122"/>
      <c r="K276" s="1506"/>
      <c r="L276" s="1506"/>
      <c r="M276" s="1506"/>
      <c r="N276" s="1506"/>
      <c r="O276" s="1506"/>
      <c r="P276" s="1506"/>
      <c r="Q276" s="1506"/>
      <c r="R276" s="1506"/>
      <c r="S276" s="1506"/>
      <c r="T276" s="1506"/>
      <c r="U276" s="1506"/>
      <c r="V276" s="1506"/>
      <c r="W276" s="1506"/>
      <c r="X276" s="1506"/>
      <c r="Y276" s="1506"/>
      <c r="Z276" s="1506"/>
      <c r="AA276" s="1506"/>
      <c r="AB276" s="1506"/>
      <c r="AC276" s="1506"/>
      <c r="AD276" s="1506"/>
      <c r="AE276" s="1506"/>
      <c r="AF276" s="1506"/>
      <c r="AG276" s="1506"/>
      <c r="AH276" s="1506"/>
      <c r="AI276" s="1506"/>
      <c r="AJ276" s="1506"/>
      <c r="AK276" s="1506"/>
      <c r="AL276" s="118"/>
      <c r="AM276" s="1">
        <f t="shared" si="12"/>
        <v>1</v>
      </c>
      <c r="AN276" s="5"/>
      <c r="AO276" s="105"/>
      <c r="AP276" s="105"/>
      <c r="AQ276" s="105"/>
      <c r="AR276" s="105"/>
      <c r="AS276" s="105"/>
      <c r="AT276" s="105"/>
      <c r="AU276" s="105"/>
      <c r="AV276" s="105"/>
      <c r="AW276" s="105"/>
      <c r="AX276" s="105"/>
      <c r="AY276" s="1"/>
      <c r="AZ276" s="1" t="s">
        <v>2340</v>
      </c>
      <c r="BA276" s="834"/>
    </row>
    <row r="277" spans="1:53" s="117" customFormat="1" ht="20.100000000000001" customHeight="1">
      <c r="A277" s="122" t="s">
        <v>276</v>
      </c>
      <c r="B277" s="122"/>
      <c r="C277" s="122"/>
      <c r="D277" s="122"/>
      <c r="E277" s="122"/>
      <c r="F277" s="122"/>
      <c r="G277" s="122"/>
      <c r="H277" s="122"/>
      <c r="I277" s="122"/>
      <c r="J277" s="122"/>
      <c r="K277" s="1506"/>
      <c r="L277" s="1506"/>
      <c r="M277" s="1506"/>
      <c r="N277" s="1506"/>
      <c r="O277" s="1506"/>
      <c r="P277" s="1506"/>
      <c r="Q277" s="1506"/>
      <c r="R277" s="1506"/>
      <c r="S277" s="1506"/>
      <c r="T277" s="1506"/>
      <c r="U277" s="1506"/>
      <c r="V277" s="1506"/>
      <c r="W277" s="1506"/>
      <c r="X277" s="1506"/>
      <c r="Y277" s="1506"/>
      <c r="Z277" s="1506"/>
      <c r="AA277" s="1506"/>
      <c r="AB277" s="1506"/>
      <c r="AC277" s="1506"/>
      <c r="AD277" s="1506"/>
      <c r="AE277" s="1506"/>
      <c r="AF277" s="1506"/>
      <c r="AG277" s="1506"/>
      <c r="AH277" s="1506"/>
      <c r="AI277" s="1506"/>
      <c r="AJ277" s="1506"/>
      <c r="AK277" s="1506"/>
      <c r="AL277" s="118"/>
      <c r="AM277" s="1">
        <f t="shared" si="12"/>
        <v>1</v>
      </c>
      <c r="AN277" s="5"/>
      <c r="AO277" s="105"/>
      <c r="AP277" s="105"/>
      <c r="AQ277" s="105"/>
      <c r="AR277" s="105"/>
      <c r="AS277" s="105"/>
      <c r="AT277" s="105"/>
      <c r="AU277" s="105"/>
      <c r="AV277" s="105"/>
      <c r="AW277" s="105"/>
      <c r="AX277" s="105"/>
      <c r="AY277" s="1"/>
      <c r="AZ277" s="1" t="s">
        <v>2341</v>
      </c>
      <c r="BA277" s="834"/>
    </row>
    <row r="278" spans="1:53" s="117" customFormat="1" ht="20.100000000000001" customHeight="1">
      <c r="A278" s="117" t="s">
        <v>277</v>
      </c>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18"/>
      <c r="AM278" s="1">
        <f t="shared" si="12"/>
        <v>1</v>
      </c>
      <c r="AN278" s="5"/>
      <c r="AO278" s="105"/>
      <c r="AP278" s="105"/>
      <c r="AQ278" s="105"/>
      <c r="AR278" s="105"/>
      <c r="AS278" s="105"/>
      <c r="AT278" s="105"/>
      <c r="AU278" s="105"/>
      <c r="AV278" s="105"/>
      <c r="AW278" s="105"/>
      <c r="AX278" s="105" t="s">
        <v>278</v>
      </c>
      <c r="AY278" s="1"/>
      <c r="AZ278" s="1" t="s">
        <v>2342</v>
      </c>
      <c r="BA278" s="834"/>
    </row>
    <row r="279" spans="1:53" s="117" customFormat="1" ht="20.100000000000001" customHeight="1" thickBot="1">
      <c r="A279" s="117" t="s">
        <v>279</v>
      </c>
      <c r="K279" s="166"/>
      <c r="L279" s="166"/>
      <c r="M279" s="166"/>
      <c r="N279" s="166"/>
      <c r="P279" s="167"/>
      <c r="Q279" s="167"/>
      <c r="R279" s="167"/>
      <c r="S279" s="167"/>
      <c r="T279" s="167"/>
      <c r="U279" s="167"/>
      <c r="V279" s="167"/>
      <c r="W279" s="167"/>
      <c r="Y279" s="166"/>
      <c r="Z279" s="166" t="s">
        <v>245</v>
      </c>
      <c r="AA279" s="166"/>
      <c r="AB279" s="166"/>
      <c r="AC279" s="166"/>
      <c r="AD279" s="166"/>
      <c r="AE279" s="166"/>
      <c r="AF279" s="166"/>
      <c r="AG279" s="166"/>
      <c r="AH279" s="166"/>
      <c r="AI279" s="166"/>
      <c r="AJ279" s="166"/>
      <c r="AK279" s="166"/>
      <c r="AL279" s="118"/>
      <c r="AM279" s="1">
        <f t="shared" si="12"/>
        <v>1</v>
      </c>
      <c r="AN279" s="5" t="b">
        <f>IF(AN287=TRUE,TRUE,FALSE)</f>
        <v>0</v>
      </c>
      <c r="AO279" s="105" t="s">
        <v>280</v>
      </c>
      <c r="AP279" s="105"/>
      <c r="AQ279" s="105"/>
      <c r="AR279" s="105"/>
      <c r="AS279" s="105"/>
      <c r="AT279" s="105"/>
      <c r="AU279" s="105"/>
      <c r="AV279" s="105"/>
      <c r="AW279" s="105"/>
      <c r="AX279" s="555" t="s">
        <v>281</v>
      </c>
      <c r="AY279" s="1"/>
      <c r="AZ279" s="1" t="s">
        <v>2343</v>
      </c>
      <c r="BA279" s="834"/>
    </row>
    <row r="280" spans="1:53" s="117" customFormat="1" ht="20.100000000000001" customHeight="1" thickBot="1">
      <c r="A280" s="117" t="s">
        <v>282</v>
      </c>
      <c r="K280" s="166"/>
      <c r="L280" s="166"/>
      <c r="M280" s="166"/>
      <c r="N280" s="166"/>
      <c r="P280" s="167"/>
      <c r="Q280" s="167"/>
      <c r="R280" s="167"/>
      <c r="S280" s="167"/>
      <c r="T280" s="167"/>
      <c r="U280" s="167"/>
      <c r="V280" s="167"/>
      <c r="W280" s="167"/>
      <c r="Y280" s="166"/>
      <c r="Z280" s="166" t="s">
        <v>245</v>
      </c>
      <c r="AA280" s="166"/>
      <c r="AB280" s="166"/>
      <c r="AC280" s="166"/>
      <c r="AD280" s="166"/>
      <c r="AE280" s="166"/>
      <c r="AF280" s="166"/>
      <c r="AG280" s="166"/>
      <c r="AH280" s="166"/>
      <c r="AI280" s="166"/>
      <c r="AJ280" s="166"/>
      <c r="AK280" s="166"/>
      <c r="AL280" s="118"/>
      <c r="AM280" s="1">
        <f t="shared" si="12"/>
        <v>1</v>
      </c>
      <c r="AN280" s="5" t="e">
        <f>IF(OR(AND(#REF!=1,F310="■"),AND(#REF!&lt;&gt;1,旧設計評価申請!F372="■")),TRUE,FALSE)</f>
        <v>#REF!</v>
      </c>
      <c r="AO280" s="105" t="s">
        <v>283</v>
      </c>
      <c r="AP280" s="105"/>
      <c r="AQ280" s="557" t="e">
        <f>IF(AN287=TRUE,0,IF(AN282=TRUE,1,IF(AN281=TRUE,2,IF(AN280=TRUE,3,0))))</f>
        <v>#REF!</v>
      </c>
      <c r="AR280" s="105"/>
      <c r="AS280" s="105"/>
      <c r="AT280" s="105"/>
      <c r="AU280" s="105"/>
      <c r="AV280" s="105"/>
      <c r="AW280" s="105"/>
      <c r="AX280" s="555" t="s">
        <v>284</v>
      </c>
      <c r="AY280" s="1"/>
      <c r="AZ280" s="1" t="s">
        <v>2344</v>
      </c>
      <c r="BA280" s="834"/>
    </row>
    <row r="281" spans="1:53" s="117" customFormat="1" ht="20.100000000000001" customHeight="1">
      <c r="A281" s="117" t="s">
        <v>285</v>
      </c>
      <c r="K281" s="166"/>
      <c r="L281" s="166"/>
      <c r="M281" s="166"/>
      <c r="N281" s="166"/>
      <c r="P281" s="167"/>
      <c r="Q281" s="167"/>
      <c r="R281" s="167"/>
      <c r="S281" s="167"/>
      <c r="T281" s="167"/>
      <c r="U281" s="167"/>
      <c r="V281" s="167"/>
      <c r="W281" s="167"/>
      <c r="Y281" s="166"/>
      <c r="Z281" s="166" t="s">
        <v>245</v>
      </c>
      <c r="AA281" s="166"/>
      <c r="AB281" s="166"/>
      <c r="AC281" s="166"/>
      <c r="AD281" s="166"/>
      <c r="AE281" s="166"/>
      <c r="AF281" s="166"/>
      <c r="AG281" s="166"/>
      <c r="AH281" s="166"/>
      <c r="AI281" s="166"/>
      <c r="AJ281" s="166"/>
      <c r="AK281" s="166"/>
      <c r="AL281" s="118"/>
      <c r="AM281" s="1">
        <f t="shared" si="12"/>
        <v>1</v>
      </c>
      <c r="AN281" s="5" t="e">
        <f>IF(OR(AND(#REF!=1,F311="■"),AND(#REF!&lt;&gt;1,旧設計評価申請!F373="■")),TRUE,FALSE)</f>
        <v>#REF!</v>
      </c>
      <c r="AO281" s="105" t="s">
        <v>286</v>
      </c>
      <c r="AP281" s="105"/>
      <c r="AQ281" s="105"/>
      <c r="AR281" s="105"/>
      <c r="AS281" s="105"/>
      <c r="AT281" s="105"/>
      <c r="AU281" s="105"/>
      <c r="AV281" s="105"/>
      <c r="AW281" s="105"/>
      <c r="AX281" s="555" t="s">
        <v>287</v>
      </c>
      <c r="AY281" s="1"/>
      <c r="AZ281" s="1" t="s">
        <v>2345</v>
      </c>
      <c r="BA281" s="834"/>
    </row>
    <row r="282" spans="1:53" s="117" customFormat="1" ht="20.100000000000001" customHeight="1">
      <c r="A282" s="124" t="s">
        <v>288</v>
      </c>
      <c r="B282" s="124"/>
      <c r="C282" s="124"/>
      <c r="D282" s="124"/>
      <c r="E282" s="124"/>
      <c r="F282" s="124"/>
      <c r="G282" s="124"/>
      <c r="H282" s="124"/>
      <c r="I282" s="124"/>
      <c r="J282" s="124"/>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18"/>
      <c r="AM282" s="1">
        <f t="shared" si="12"/>
        <v>1</v>
      </c>
      <c r="AN282" s="5" t="e">
        <f>IF(OR(AND(#REF!=1,F312="■"),AND(#REF!&lt;&gt;1,旧設計評価申請!F374="■")),TRUE,FALSE)</f>
        <v>#REF!</v>
      </c>
      <c r="AO282" s="105" t="s">
        <v>289</v>
      </c>
      <c r="AP282" s="105"/>
      <c r="AQ282" s="105"/>
      <c r="AR282" s="105"/>
      <c r="AS282" s="105"/>
      <c r="AT282" s="105"/>
      <c r="AU282" s="105"/>
      <c r="AV282" s="105"/>
      <c r="AW282" s="105"/>
      <c r="AX282" s="555" t="s">
        <v>290</v>
      </c>
      <c r="AY282" s="1"/>
      <c r="AZ282" s="1" t="s">
        <v>2346</v>
      </c>
      <c r="BA282" s="834"/>
    </row>
    <row r="283" spans="1:53" s="117" customFormat="1" ht="20.100000000000001" customHeight="1" thickBot="1">
      <c r="A283" s="117" t="s">
        <v>291</v>
      </c>
      <c r="K283" s="166"/>
      <c r="L283" s="166"/>
      <c r="M283" s="166"/>
      <c r="N283" s="166"/>
      <c r="O283" s="166"/>
      <c r="P283" s="139" t="s">
        <v>73</v>
      </c>
      <c r="Q283" s="166" t="s">
        <v>1</v>
      </c>
      <c r="R283" s="166"/>
      <c r="S283" s="166"/>
      <c r="V283" s="166"/>
      <c r="W283" s="139" t="s">
        <v>73</v>
      </c>
      <c r="X283" s="166" t="s">
        <v>75</v>
      </c>
      <c r="Y283" s="166"/>
      <c r="Z283" s="166"/>
      <c r="AC283" s="166"/>
      <c r="AD283" s="166"/>
      <c r="AE283" s="166"/>
      <c r="AF283" s="166"/>
      <c r="AG283" s="166"/>
      <c r="AH283" s="166"/>
      <c r="AI283" s="166"/>
      <c r="AJ283" s="166"/>
      <c r="AK283" s="166"/>
      <c r="AL283" s="118"/>
      <c r="AM283" s="1">
        <f t="shared" si="12"/>
        <v>1</v>
      </c>
      <c r="AN283" s="5" t="b">
        <f>IF(AN287=TRUE,TRUE,FALSE)</f>
        <v>0</v>
      </c>
      <c r="AO283" s="105" t="s">
        <v>292</v>
      </c>
      <c r="AP283" s="105"/>
      <c r="AQ283" s="105"/>
      <c r="AR283" s="105"/>
      <c r="AS283" s="105"/>
      <c r="AT283" s="105"/>
      <c r="AU283" s="105"/>
      <c r="AV283" s="105"/>
      <c r="AW283" s="105"/>
      <c r="AX283" s="555" t="s">
        <v>293</v>
      </c>
      <c r="AY283" s="1"/>
      <c r="BA283" s="834"/>
    </row>
    <row r="284" spans="1:53" s="117" customFormat="1" ht="20.100000000000001" customHeight="1" thickBot="1">
      <c r="A284" s="117" t="s">
        <v>294</v>
      </c>
      <c r="K284" s="166"/>
      <c r="L284" s="166"/>
      <c r="M284" s="166"/>
      <c r="N284" s="166"/>
      <c r="O284" s="166"/>
      <c r="P284" s="139" t="s">
        <v>73</v>
      </c>
      <c r="Q284" s="166" t="s">
        <v>1</v>
      </c>
      <c r="R284" s="166"/>
      <c r="S284" s="166"/>
      <c r="T284" s="166"/>
      <c r="U284" s="166"/>
      <c r="V284" s="166"/>
      <c r="W284" s="139" t="s">
        <v>73</v>
      </c>
      <c r="X284" s="166" t="s">
        <v>75</v>
      </c>
      <c r="Y284" s="166"/>
      <c r="Z284" s="166"/>
      <c r="AA284" s="166"/>
      <c r="AB284" s="166"/>
      <c r="AC284" s="166"/>
      <c r="AD284" s="166"/>
      <c r="AE284" s="166"/>
      <c r="AF284" s="166"/>
      <c r="AG284" s="166"/>
      <c r="AH284" s="166"/>
      <c r="AI284" s="166"/>
      <c r="AJ284" s="166"/>
      <c r="AK284" s="166"/>
      <c r="AL284" s="118"/>
      <c r="AM284" s="1">
        <f t="shared" si="12"/>
        <v>1</v>
      </c>
      <c r="AN284" s="5" t="e">
        <f>IF(OR(AND(#REF!=1,F315="■"),AND(#REF!&lt;&gt;1,F376="■")),TRUE,FALSE)</f>
        <v>#REF!</v>
      </c>
      <c r="AO284" s="105" t="s">
        <v>283</v>
      </c>
      <c r="AP284" s="105"/>
      <c r="AQ284" s="557" t="e">
        <f>IF(AN287=TRUE,0,IF(AN286=TRUE,1,IF(AN285=TRUE,2,IF(AN284=TRUE,3,0))))</f>
        <v>#REF!</v>
      </c>
      <c r="AR284" s="105"/>
      <c r="AS284" s="105"/>
      <c r="AT284" s="105"/>
      <c r="AU284" s="105"/>
      <c r="AV284" s="105"/>
      <c r="AW284" s="105"/>
      <c r="AX284" s="555"/>
      <c r="AY284" s="1"/>
      <c r="AZ284" s="1"/>
      <c r="BA284" s="834"/>
    </row>
    <row r="285" spans="1:53" s="117" customFormat="1" ht="20.100000000000001" customHeight="1">
      <c r="A285" s="134" t="s">
        <v>295</v>
      </c>
      <c r="B285" s="134"/>
      <c r="C285" s="134"/>
      <c r="D285" s="134"/>
      <c r="E285" s="134"/>
      <c r="F285" s="134"/>
      <c r="G285" s="134"/>
      <c r="H285" s="134"/>
      <c r="I285" s="134"/>
      <c r="J285" s="134"/>
      <c r="K285" s="169"/>
      <c r="L285" s="169"/>
      <c r="M285" s="169"/>
      <c r="N285" s="169"/>
      <c r="O285" s="169"/>
      <c r="P285" s="170" t="s">
        <v>73</v>
      </c>
      <c r="Q285" s="169" t="s">
        <v>1</v>
      </c>
      <c r="R285" s="169"/>
      <c r="S285" s="169"/>
      <c r="T285" s="169"/>
      <c r="U285" s="169"/>
      <c r="V285" s="169"/>
      <c r="W285" s="170" t="s">
        <v>73</v>
      </c>
      <c r="X285" s="169" t="s">
        <v>75</v>
      </c>
      <c r="Y285" s="169"/>
      <c r="Z285" s="169"/>
      <c r="AA285" s="169"/>
      <c r="AB285" s="169"/>
      <c r="AC285" s="169"/>
      <c r="AD285" s="169"/>
      <c r="AE285" s="169"/>
      <c r="AF285" s="169"/>
      <c r="AG285" s="169"/>
      <c r="AH285" s="169"/>
      <c r="AI285" s="169"/>
      <c r="AJ285" s="169"/>
      <c r="AK285" s="169"/>
      <c r="AL285" s="118"/>
      <c r="AM285" s="1">
        <f t="shared" si="12"/>
        <v>1</v>
      </c>
      <c r="AN285" s="5" t="e">
        <f>IF(OR(AND(#REF!=1,F316="■"),AND(#REF!&lt;&gt;1,F377="■")),TRUE,FALSE)</f>
        <v>#REF!</v>
      </c>
      <c r="AO285" s="105" t="s">
        <v>286</v>
      </c>
      <c r="AP285" s="105"/>
      <c r="AQ285" s="105"/>
      <c r="AR285" s="105"/>
      <c r="AS285" s="105"/>
      <c r="AT285" s="105"/>
      <c r="AU285" s="105"/>
      <c r="AV285" s="105"/>
      <c r="AW285" s="105"/>
      <c r="AX285" s="555"/>
      <c r="AY285" s="1"/>
      <c r="AZ285" s="1"/>
      <c r="BA285" s="834"/>
    </row>
    <row r="286" spans="1:53" s="117" customFormat="1" ht="20.100000000000001" customHeight="1" thickBot="1">
      <c r="A286" s="117" t="s">
        <v>296</v>
      </c>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18"/>
      <c r="AM286" s="1">
        <f t="shared" si="12"/>
        <v>1</v>
      </c>
      <c r="AN286" s="5" t="e">
        <f>IF(OR(AND(#REF!=1,F317="■"),AND(#REF!&lt;&gt;1,F378="■")),TRUE,FALSE)</f>
        <v>#REF!</v>
      </c>
      <c r="AO286" s="105" t="s">
        <v>289</v>
      </c>
      <c r="AP286" s="105"/>
      <c r="AQ286" s="105"/>
      <c r="AR286" s="105"/>
      <c r="AS286" s="105"/>
      <c r="AT286" s="105"/>
      <c r="AU286" s="105"/>
      <c r="AV286" s="105"/>
      <c r="AW286" s="105"/>
      <c r="AX286" s="105"/>
      <c r="AY286" s="1"/>
      <c r="AZ286" s="1"/>
      <c r="BA286" s="834"/>
    </row>
    <row r="287" spans="1:53" s="117" customFormat="1" ht="20.100000000000001" customHeight="1" thickBot="1">
      <c r="A287" s="117" t="s">
        <v>297</v>
      </c>
      <c r="K287" s="166"/>
      <c r="L287" s="166"/>
      <c r="M287" s="166"/>
      <c r="N287" s="166"/>
      <c r="O287" s="166"/>
      <c r="P287" s="139" t="s">
        <v>73</v>
      </c>
      <c r="Q287" s="166" t="s">
        <v>1</v>
      </c>
      <c r="R287" s="166"/>
      <c r="S287" s="166"/>
      <c r="T287" s="166"/>
      <c r="U287" s="166"/>
      <c r="V287" s="166"/>
      <c r="W287" s="139" t="s">
        <v>73</v>
      </c>
      <c r="X287" s="166" t="s">
        <v>75</v>
      </c>
      <c r="Y287" s="166"/>
      <c r="Z287" s="166"/>
      <c r="AA287" s="166"/>
      <c r="AB287" s="166"/>
      <c r="AC287" s="166"/>
      <c r="AD287" s="166"/>
      <c r="AE287" s="166"/>
      <c r="AF287" s="166"/>
      <c r="AG287" s="166"/>
      <c r="AH287" s="166"/>
      <c r="AI287" s="166"/>
      <c r="AJ287" s="166"/>
      <c r="AK287" s="166"/>
      <c r="AL287" s="118"/>
      <c r="AM287" s="1">
        <f t="shared" si="12"/>
        <v>1</v>
      </c>
      <c r="AN287" s="5" t="b">
        <f>IF(OR(F318="■",F379="■"),TRUE,FALSE)</f>
        <v>0</v>
      </c>
      <c r="AO287" s="105" t="s">
        <v>298</v>
      </c>
      <c r="AP287" s="105"/>
      <c r="AQ287" s="557">
        <f>IF(AN287=TRUE,1,0)</f>
        <v>0</v>
      </c>
      <c r="AR287" s="105"/>
      <c r="AS287" s="105"/>
      <c r="AT287" s="105"/>
      <c r="AU287" s="105"/>
      <c r="AV287" s="105"/>
      <c r="AW287" s="105"/>
      <c r="AX287" s="105"/>
      <c r="AY287" s="1"/>
      <c r="AZ287" s="1"/>
      <c r="BA287" s="834"/>
    </row>
    <row r="288" spans="1:53" s="117" customFormat="1" ht="20.100000000000001" customHeight="1" thickBot="1">
      <c r="A288" s="117" t="s">
        <v>299</v>
      </c>
      <c r="P288" s="170" t="s">
        <v>73</v>
      </c>
      <c r="Q288" s="166" t="s">
        <v>1</v>
      </c>
      <c r="T288" s="166"/>
      <c r="U288" s="166"/>
      <c r="V288" s="166"/>
      <c r="W288" s="170" t="s">
        <v>73</v>
      </c>
      <c r="X288" s="166" t="s">
        <v>75</v>
      </c>
      <c r="Y288" s="166" t="s">
        <v>148</v>
      </c>
      <c r="AA288" s="166"/>
      <c r="AB288" s="170" t="s">
        <v>73</v>
      </c>
      <c r="AC288" s="166" t="s">
        <v>300</v>
      </c>
      <c r="AE288" s="166"/>
      <c r="AF288" s="166"/>
      <c r="AH288" s="170" t="s">
        <v>73</v>
      </c>
      <c r="AI288" s="117" t="s">
        <v>301</v>
      </c>
      <c r="AJ288" s="166"/>
      <c r="AK288" s="166" t="s">
        <v>238</v>
      </c>
      <c r="AL288" s="118"/>
      <c r="AM288" s="1">
        <f t="shared" si="12"/>
        <v>1</v>
      </c>
      <c r="AN288" s="5"/>
      <c r="AO288" s="105" t="s">
        <v>302</v>
      </c>
      <c r="AP288" s="105"/>
      <c r="AQ288" s="105"/>
      <c r="AR288" s="105"/>
      <c r="AS288" s="105"/>
      <c r="AT288" s="105"/>
      <c r="AU288" s="105"/>
      <c r="AV288" s="105"/>
      <c r="AW288" s="105"/>
      <c r="AX288" s="105"/>
      <c r="AY288" s="1"/>
      <c r="AZ288" s="1"/>
      <c r="BA288" s="834"/>
    </row>
    <row r="289" spans="1:53" s="117" customFormat="1" ht="20.100000000000001" customHeight="1" thickBot="1">
      <c r="A289" s="122" t="s">
        <v>303</v>
      </c>
      <c r="B289" s="122"/>
      <c r="C289" s="122"/>
      <c r="D289" s="122"/>
      <c r="E289" s="122"/>
      <c r="F289" s="122"/>
      <c r="G289" s="122"/>
      <c r="H289" s="122"/>
      <c r="I289" s="122"/>
      <c r="J289" s="122"/>
      <c r="K289" s="171"/>
      <c r="L289" s="1507"/>
      <c r="M289" s="1507"/>
      <c r="N289" s="1507"/>
      <c r="O289" s="1507"/>
      <c r="P289" s="1507"/>
      <c r="Q289" s="1507"/>
      <c r="R289" s="1507"/>
      <c r="S289" s="1507"/>
      <c r="T289" s="1507"/>
      <c r="U289" s="1507"/>
      <c r="V289" s="1507"/>
      <c r="W289" s="1507"/>
      <c r="X289" s="1507"/>
      <c r="Y289" s="1507"/>
      <c r="Z289" s="1507"/>
      <c r="AA289" s="1507"/>
      <c r="AB289" s="1507"/>
      <c r="AC289" s="1507"/>
      <c r="AD289" s="1507"/>
      <c r="AE289" s="1507"/>
      <c r="AF289" s="1507"/>
      <c r="AG289" s="1507"/>
      <c r="AH289" s="1507"/>
      <c r="AI289" s="1507"/>
      <c r="AJ289" s="1507"/>
      <c r="AK289" s="1507"/>
      <c r="AL289" s="118"/>
      <c r="AM289" s="1">
        <f t="shared" si="12"/>
        <v>1</v>
      </c>
      <c r="AN289" s="5" t="e">
        <f>IF(OR(AND(#REF!=1,F323="■"),AND(#REF!&lt;&gt;1,F382="■")),TRUE,FALSE)</f>
        <v>#REF!</v>
      </c>
      <c r="AO289" s="105" t="s">
        <v>286</v>
      </c>
      <c r="AP289" s="105"/>
      <c r="AQ289" s="557" t="e">
        <f>IF(AN290=TRUE,1,IF(AN289=TRUE,2,0))</f>
        <v>#REF!</v>
      </c>
      <c r="AR289" s="105"/>
      <c r="AS289" s="105"/>
      <c r="AT289" s="105"/>
      <c r="AU289" s="105"/>
      <c r="AV289" s="105"/>
      <c r="AW289" s="105"/>
      <c r="AX289" s="105"/>
      <c r="AY289" s="1"/>
      <c r="AZ289" s="1"/>
      <c r="BA289" s="834"/>
    </row>
    <row r="290" spans="1:53" s="117" customFormat="1" ht="20.100000000000001" customHeight="1">
      <c r="A290" s="122" t="s">
        <v>304</v>
      </c>
      <c r="B290" s="122"/>
      <c r="C290" s="122"/>
      <c r="D290" s="122"/>
      <c r="E290" s="122"/>
      <c r="F290" s="122"/>
      <c r="G290" s="122"/>
      <c r="H290" s="122"/>
      <c r="I290" s="122"/>
      <c r="J290" s="122"/>
      <c r="K290" s="171"/>
      <c r="L290" s="1507"/>
      <c r="M290" s="1507"/>
      <c r="N290" s="1507"/>
      <c r="O290" s="1507"/>
      <c r="P290" s="1507"/>
      <c r="Q290" s="1507"/>
      <c r="R290" s="1507"/>
      <c r="S290" s="1507"/>
      <c r="T290" s="1507"/>
      <c r="U290" s="1507"/>
      <c r="V290" s="1507"/>
      <c r="W290" s="1507"/>
      <c r="X290" s="1507"/>
      <c r="Y290" s="1507"/>
      <c r="Z290" s="1507"/>
      <c r="AA290" s="1507"/>
      <c r="AB290" s="1507"/>
      <c r="AC290" s="1507"/>
      <c r="AD290" s="1507"/>
      <c r="AE290" s="1507"/>
      <c r="AF290" s="1507"/>
      <c r="AG290" s="1507"/>
      <c r="AH290" s="1507"/>
      <c r="AI290" s="1507"/>
      <c r="AJ290" s="1507"/>
      <c r="AK290" s="1507"/>
      <c r="AL290" s="118"/>
      <c r="AM290" s="1">
        <f t="shared" si="12"/>
        <v>1</v>
      </c>
      <c r="AN290" s="5" t="e">
        <f>IF(OR(AND(#REF!=1,F324="■"),AND(#REF!&lt;&gt;1,F383="■")),TRUE,FALSE)</f>
        <v>#REF!</v>
      </c>
      <c r="AO290" s="105" t="s">
        <v>289</v>
      </c>
      <c r="AP290" s="105"/>
      <c r="AQ290" s="105"/>
      <c r="AR290" s="105"/>
      <c r="AS290" s="105"/>
      <c r="AT290" s="105"/>
      <c r="AU290" s="105"/>
      <c r="AV290" s="105"/>
      <c r="AW290" s="105"/>
      <c r="AX290" s="105"/>
      <c r="AY290" s="1"/>
      <c r="AZ290" s="1"/>
      <c r="BA290" s="834"/>
    </row>
    <row r="291" spans="1:53" s="117" customFormat="1" ht="20.100000000000001" customHeight="1" thickBot="1">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18"/>
      <c r="AM291" s="1">
        <f t="shared" si="12"/>
        <v>1</v>
      </c>
      <c r="AN291" s="5" t="b">
        <f>IF(OR(B327="■",B386="■"),TRUE,FALSE)</f>
        <v>0</v>
      </c>
      <c r="AO291" s="105" t="s">
        <v>305</v>
      </c>
      <c r="AP291" s="105"/>
      <c r="AQ291" s="105"/>
      <c r="AR291" s="105"/>
      <c r="AS291" s="105"/>
      <c r="AT291" s="105"/>
      <c r="AU291" s="105"/>
      <c r="AV291" s="105"/>
      <c r="AW291" s="105"/>
      <c r="AX291" s="105"/>
      <c r="AY291" s="1"/>
      <c r="AZ291" s="1"/>
      <c r="BA291" s="834"/>
    </row>
    <row r="292" spans="1:53" s="117" customFormat="1" ht="20.100000000000001" customHeight="1" thickBot="1">
      <c r="A292" s="120" t="s">
        <v>306</v>
      </c>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18"/>
      <c r="AM292" s="1">
        <f t="shared" si="12"/>
        <v>1</v>
      </c>
      <c r="AN292" s="5" t="e">
        <f>IF(OR(AND(#REF!=1,F326="■"),AND(#REF!&lt;&gt;1,F385="■")),TRUE,FALSE)</f>
        <v>#REF!</v>
      </c>
      <c r="AO292" s="105" t="s">
        <v>286</v>
      </c>
      <c r="AP292" s="105"/>
      <c r="AQ292" s="557" t="e">
        <f>IF(AN291=TRUE,0,IF(AN293=TRUE,1,IF(AN292=TRUE,2,0)))</f>
        <v>#REF!</v>
      </c>
      <c r="AR292" s="105"/>
      <c r="AS292" s="105"/>
      <c r="AT292" s="105"/>
      <c r="AU292" s="105"/>
      <c r="AV292" s="105"/>
      <c r="AW292" s="105"/>
      <c r="AX292" s="105"/>
      <c r="AY292" s="1"/>
      <c r="AZ292" s="1"/>
      <c r="BA292" s="834"/>
    </row>
    <row r="293" spans="1:53" s="117" customFormat="1" ht="20.100000000000001" customHeight="1">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18"/>
      <c r="AM293" s="1">
        <f t="shared" si="12"/>
        <v>1</v>
      </c>
      <c r="AN293" s="5" t="e">
        <f>IF(OR(AND(#REF!=1,F327="■"),AND(#REF!&lt;&gt;1,F386="■")),TRUE,FALSE)</f>
        <v>#REF!</v>
      </c>
      <c r="AO293" s="105" t="s">
        <v>289</v>
      </c>
      <c r="AP293" s="105"/>
      <c r="AQ293" s="105"/>
      <c r="AR293" s="105"/>
      <c r="AS293" s="105"/>
      <c r="AT293" s="105"/>
      <c r="AU293" s="105"/>
      <c r="AV293" s="105"/>
      <c r="AW293" s="105"/>
      <c r="AX293" s="105" t="s">
        <v>307</v>
      </c>
      <c r="AY293" s="1"/>
      <c r="AZ293" s="1"/>
      <c r="BA293" s="834"/>
    </row>
    <row r="294" spans="1:53" s="117" customFormat="1" ht="20.100000000000001" customHeight="1">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18"/>
      <c r="AM294" s="1">
        <f t="shared" si="12"/>
        <v>1</v>
      </c>
      <c r="AN294" s="1"/>
      <c r="AO294" s="1"/>
      <c r="AP294" s="1"/>
      <c r="AQ294" s="1"/>
      <c r="AR294" s="105"/>
      <c r="AS294" s="105"/>
      <c r="AT294" s="105"/>
      <c r="AU294" s="105"/>
      <c r="AV294" s="105"/>
      <c r="AW294" s="105"/>
      <c r="AX294" s="555" t="s">
        <v>308</v>
      </c>
      <c r="AY294" s="1"/>
      <c r="AZ294" s="1"/>
      <c r="BA294" s="834"/>
    </row>
    <row r="295" spans="1:53" s="117" customFormat="1" ht="20.100000000000001" customHeight="1">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18"/>
      <c r="AM295" s="1">
        <f t="shared" si="12"/>
        <v>1</v>
      </c>
      <c r="AN295" s="5" t="e">
        <f>IF(OR(AND(#REF!=1,H310="■"),AND(#REF!&lt;&gt;1,H372="■")),TRUE,FALSE)</f>
        <v>#REF!</v>
      </c>
      <c r="AO295" s="105" t="s">
        <v>309</v>
      </c>
      <c r="AP295" s="1"/>
      <c r="AQ295" s="1"/>
      <c r="AR295" s="105"/>
      <c r="AS295" s="105"/>
      <c r="AT295" s="105"/>
      <c r="AU295" s="105"/>
      <c r="AV295" s="105"/>
      <c r="AW295" s="105"/>
      <c r="AX295" s="555" t="s">
        <v>310</v>
      </c>
      <c r="AY295" s="1"/>
      <c r="AZ295" s="1"/>
      <c r="BA295" s="834"/>
    </row>
    <row r="296" spans="1:53" s="117" customFormat="1" ht="20.100000000000001" customHeight="1">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18"/>
      <c r="AM296" s="1">
        <f t="shared" si="12"/>
        <v>1</v>
      </c>
      <c r="AN296" s="5" t="e">
        <f>IF(OR(AND(#REF!=1,H311="■"),AND(#REF!&lt;&gt;1,H373="■")),TRUE,FALSE)</f>
        <v>#REF!</v>
      </c>
      <c r="AO296" s="105" t="s">
        <v>311</v>
      </c>
      <c r="AP296" s="1"/>
      <c r="AQ296" s="1"/>
      <c r="AR296" s="105"/>
      <c r="AS296" s="105"/>
      <c r="AT296" s="105"/>
      <c r="AU296" s="105"/>
      <c r="AV296" s="105"/>
      <c r="AW296" s="105"/>
      <c r="AX296" s="555" t="s">
        <v>312</v>
      </c>
      <c r="AY296" s="1"/>
      <c r="AZ296" s="1"/>
      <c r="BA296" s="834"/>
    </row>
    <row r="297" spans="1:53" s="117" customFormat="1" ht="20.100000000000001" customHeight="1">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18"/>
      <c r="AM297" s="1">
        <f t="shared" si="12"/>
        <v>1</v>
      </c>
      <c r="AN297" s="5" t="e">
        <f>IF(OR(AND(#REF!=1,H312="■"),AND(#REF!&lt;&gt;1,H374="■")),TRUE,FALSE)</f>
        <v>#REF!</v>
      </c>
      <c r="AO297" s="105" t="s">
        <v>313</v>
      </c>
      <c r="AP297" s="1"/>
      <c r="AQ297" s="1"/>
      <c r="AR297" s="105"/>
      <c r="AS297" s="105"/>
      <c r="AT297" s="105"/>
      <c r="AU297" s="105"/>
      <c r="AV297" s="105"/>
      <c r="AW297" s="105"/>
      <c r="AX297" s="555" t="s">
        <v>314</v>
      </c>
      <c r="AY297" s="1"/>
      <c r="AZ297" s="1"/>
      <c r="BA297" s="834"/>
    </row>
    <row r="298" spans="1:53" s="117" customFormat="1" ht="20.100000000000001" customHeight="1">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18"/>
      <c r="AM298" s="1">
        <f t="shared" si="12"/>
        <v>1</v>
      </c>
      <c r="AN298" s="5" t="e">
        <f>IF(OR(AND(#REF!=1,H313="■"),AND(#REF!&lt;&gt;1,H375="■")),TRUE,FALSE)</f>
        <v>#REF!</v>
      </c>
      <c r="AO298" s="105" t="s">
        <v>315</v>
      </c>
      <c r="AP298" s="1"/>
      <c r="AQ298" s="1"/>
      <c r="AR298" s="105"/>
      <c r="AS298" s="105"/>
      <c r="AT298" s="105"/>
      <c r="AU298" s="105"/>
      <c r="AV298" s="105"/>
      <c r="AW298" s="105"/>
      <c r="AX298" s="555"/>
      <c r="AY298" s="1"/>
      <c r="AZ298" s="1"/>
      <c r="BA298" s="834"/>
    </row>
    <row r="299" spans="1:53" s="117" customFormat="1" ht="13.5" thickBot="1">
      <c r="A299" s="172" t="s">
        <v>316</v>
      </c>
      <c r="AH299" s="120"/>
      <c r="AK299" s="467" t="s">
        <v>102</v>
      </c>
      <c r="AL299" s="118">
        <v>8</v>
      </c>
      <c r="AM299" s="552" t="e">
        <f>IF(#REF!&lt;&gt;0,1,0)</f>
        <v>#REF!</v>
      </c>
      <c r="AN299" s="5"/>
      <c r="AO299" s="105"/>
      <c r="AP299" s="105"/>
      <c r="AQ299" s="105"/>
      <c r="AR299" s="105"/>
      <c r="AS299" s="105"/>
      <c r="AT299" s="105"/>
      <c r="AU299" s="105"/>
      <c r="AV299" s="105"/>
      <c r="AW299" s="105"/>
      <c r="AX299" s="105"/>
      <c r="AY299" s="1"/>
      <c r="AZ299" s="1"/>
      <c r="BA299" s="834"/>
    </row>
    <row r="300" spans="1:53" s="117" customFormat="1" ht="12" customHeight="1">
      <c r="A300" s="1501" t="s">
        <v>317</v>
      </c>
      <c r="B300" s="1502"/>
      <c r="C300" s="1502"/>
      <c r="D300" s="1502"/>
      <c r="E300" s="1502"/>
      <c r="F300" s="1502"/>
      <c r="G300" s="1502"/>
      <c r="H300" s="1502"/>
      <c r="I300" s="1502"/>
      <c r="J300" s="1502"/>
      <c r="K300" s="1502"/>
      <c r="L300" s="1502"/>
      <c r="M300" s="1502"/>
      <c r="N300" s="1502" t="e">
        <f>#REF!</f>
        <v>#REF!</v>
      </c>
      <c r="O300" s="1502"/>
      <c r="P300" s="1502"/>
      <c r="Q300" s="1502"/>
      <c r="R300" s="1502"/>
      <c r="S300" s="1502"/>
      <c r="T300" s="1502"/>
      <c r="U300" s="1502"/>
      <c r="V300" s="1502"/>
      <c r="W300" s="1502"/>
      <c r="X300" s="1502"/>
      <c r="Y300" s="1502"/>
      <c r="Z300" s="1502"/>
      <c r="AA300" s="1502"/>
      <c r="AB300" s="1502"/>
      <c r="AC300" s="1502"/>
      <c r="AD300" s="1502"/>
      <c r="AE300" s="1502"/>
      <c r="AF300" s="1502"/>
      <c r="AG300" s="1502"/>
      <c r="AH300" s="1502"/>
      <c r="AI300" s="1502"/>
      <c r="AJ300" s="1502"/>
      <c r="AK300" s="1503"/>
      <c r="AL300" s="118"/>
      <c r="AM300" s="1" t="e">
        <f>AM299</f>
        <v>#REF!</v>
      </c>
      <c r="AN300" s="5"/>
      <c r="AO300" s="105"/>
      <c r="AP300" s="105"/>
      <c r="AQ300" s="105"/>
      <c r="AR300" s="105"/>
      <c r="AS300" s="105"/>
      <c r="AT300" s="105"/>
      <c r="AU300" s="105"/>
      <c r="AV300" s="105"/>
      <c r="AW300" s="105"/>
      <c r="AX300" s="105"/>
      <c r="AY300" s="1"/>
      <c r="AZ300" s="1"/>
      <c r="BA300" s="834"/>
    </row>
    <row r="301" spans="1:53" s="117" customFormat="1" ht="12" customHeight="1">
      <c r="A301" s="1547" t="s">
        <v>318</v>
      </c>
      <c r="B301" s="1548"/>
      <c r="C301" s="1548"/>
      <c r="D301" s="1548"/>
      <c r="E301" s="1548"/>
      <c r="F301" s="1548"/>
      <c r="G301" s="1548"/>
      <c r="H301" s="1548"/>
      <c r="I301" s="1548"/>
      <c r="J301" s="1548"/>
      <c r="K301" s="1548"/>
      <c r="L301" s="1548"/>
      <c r="M301" s="1549"/>
      <c r="N301" s="1543" t="e">
        <f>#REF!</f>
        <v>#REF!</v>
      </c>
      <c r="O301" s="1543"/>
      <c r="P301" s="1543"/>
      <c r="Q301" s="1543"/>
      <c r="R301" s="1543"/>
      <c r="S301" s="1543"/>
      <c r="T301" s="1543"/>
      <c r="U301" s="1543"/>
      <c r="V301" s="1543"/>
      <c r="W301" s="1543"/>
      <c r="X301" s="1543"/>
      <c r="Y301" s="1543"/>
      <c r="Z301" s="1543"/>
      <c r="AA301" s="1543"/>
      <c r="AB301" s="1543"/>
      <c r="AC301" s="1543"/>
      <c r="AD301" s="1543"/>
      <c r="AE301" s="1543"/>
      <c r="AF301" s="1543"/>
      <c r="AG301" s="1543"/>
      <c r="AH301" s="1543"/>
      <c r="AI301" s="1543"/>
      <c r="AJ301" s="1543"/>
      <c r="AK301" s="1544"/>
      <c r="AL301" s="118"/>
      <c r="AM301" s="1" t="e">
        <f t="shared" ref="AM301:AM360" si="13">AM300</f>
        <v>#REF!</v>
      </c>
      <c r="AN301" s="5"/>
      <c r="AO301" s="105"/>
      <c r="AP301" s="105"/>
      <c r="AQ301" s="105"/>
      <c r="AR301" s="105"/>
      <c r="AS301" s="105"/>
      <c r="AT301" s="105"/>
      <c r="AU301" s="105"/>
      <c r="AV301" s="105"/>
      <c r="AW301" s="105"/>
      <c r="AX301" s="105"/>
      <c r="AY301" s="1"/>
      <c r="AZ301" s="1"/>
      <c r="BA301" s="834"/>
    </row>
    <row r="302" spans="1:53" s="117" customFormat="1" ht="12" customHeight="1">
      <c r="A302" s="1550"/>
      <c r="B302" s="1551"/>
      <c r="C302" s="1551"/>
      <c r="D302" s="1551"/>
      <c r="E302" s="1551"/>
      <c r="F302" s="1551"/>
      <c r="G302" s="1551"/>
      <c r="H302" s="1551"/>
      <c r="I302" s="1551"/>
      <c r="J302" s="1551"/>
      <c r="K302" s="1551"/>
      <c r="L302" s="1551"/>
      <c r="M302" s="1552"/>
      <c r="N302" s="1545" t="e">
        <f>#REF!</f>
        <v>#REF!</v>
      </c>
      <c r="O302" s="1545"/>
      <c r="P302" s="1545"/>
      <c r="Q302" s="1545"/>
      <c r="R302" s="1545"/>
      <c r="S302" s="1545"/>
      <c r="T302" s="1545"/>
      <c r="U302" s="1545"/>
      <c r="V302" s="1545"/>
      <c r="W302" s="1545"/>
      <c r="X302" s="1545"/>
      <c r="Y302" s="1545"/>
      <c r="Z302" s="1545"/>
      <c r="AA302" s="1545"/>
      <c r="AB302" s="1545"/>
      <c r="AC302" s="1545"/>
      <c r="AD302" s="1545"/>
      <c r="AE302" s="1545"/>
      <c r="AF302" s="1545"/>
      <c r="AG302" s="1545"/>
      <c r="AH302" s="1545"/>
      <c r="AI302" s="1545"/>
      <c r="AJ302" s="1545"/>
      <c r="AK302" s="1546"/>
      <c r="AL302" s="118"/>
      <c r="AM302" s="1" t="e">
        <f>IF(AND(AM299&lt;&gt;0,建築物地名地番2&lt;&gt;""),1,0)</f>
        <v>#REF!</v>
      </c>
      <c r="AN302" s="5"/>
      <c r="AO302" s="105"/>
      <c r="AP302" s="105"/>
      <c r="AQ302" s="105"/>
      <c r="AR302" s="105"/>
      <c r="AS302" s="105"/>
      <c r="AT302" s="105"/>
      <c r="AU302" s="105"/>
      <c r="AV302" s="105"/>
      <c r="AW302" s="105"/>
      <c r="AX302" s="105"/>
      <c r="AY302" s="1"/>
      <c r="AZ302" s="1"/>
      <c r="BA302" s="834"/>
    </row>
    <row r="303" spans="1:53" s="117" customFormat="1" ht="12" customHeight="1">
      <c r="A303" s="1553"/>
      <c r="B303" s="1554"/>
      <c r="C303" s="1554"/>
      <c r="D303" s="1554"/>
      <c r="E303" s="1554"/>
      <c r="F303" s="1554"/>
      <c r="G303" s="1554"/>
      <c r="H303" s="1554"/>
      <c r="I303" s="1554"/>
      <c r="J303" s="1554"/>
      <c r="K303" s="1554"/>
      <c r="L303" s="1554"/>
      <c r="M303" s="1555"/>
      <c r="N303" s="1509" t="e">
        <f>#REF!</f>
        <v>#REF!</v>
      </c>
      <c r="O303" s="1509"/>
      <c r="P303" s="1509"/>
      <c r="Q303" s="1509"/>
      <c r="R303" s="1509"/>
      <c r="S303" s="1509"/>
      <c r="T303" s="1509"/>
      <c r="U303" s="1509"/>
      <c r="V303" s="1509"/>
      <c r="W303" s="1509"/>
      <c r="X303" s="1509"/>
      <c r="Y303" s="1509"/>
      <c r="Z303" s="1509"/>
      <c r="AA303" s="1509"/>
      <c r="AB303" s="1509"/>
      <c r="AC303" s="1509"/>
      <c r="AD303" s="1509"/>
      <c r="AE303" s="1509"/>
      <c r="AF303" s="1509"/>
      <c r="AG303" s="1509"/>
      <c r="AH303" s="1509"/>
      <c r="AI303" s="1509"/>
      <c r="AJ303" s="1509"/>
      <c r="AK303" s="1510"/>
      <c r="AL303" s="118"/>
      <c r="AM303" s="1" t="e">
        <f>IF(AND(AM299&lt;&gt;0,建築物地名地番3&lt;&gt;""),1,0)</f>
        <v>#REF!</v>
      </c>
      <c r="AN303" s="5"/>
      <c r="AO303" s="105"/>
      <c r="AP303" s="105"/>
      <c r="AQ303" s="105"/>
      <c r="AR303" s="105"/>
      <c r="AS303" s="105"/>
      <c r="AT303" s="105"/>
      <c r="AU303" s="105"/>
      <c r="AV303" s="105"/>
      <c r="AW303" s="105"/>
      <c r="AX303" s="105"/>
      <c r="AY303" s="1"/>
      <c r="AZ303" s="1"/>
      <c r="BA303" s="834"/>
    </row>
    <row r="304" spans="1:53" s="117" customFormat="1" ht="12" customHeight="1">
      <c r="A304" s="1432" t="s">
        <v>319</v>
      </c>
      <c r="B304" s="1433"/>
      <c r="C304" s="1433"/>
      <c r="D304" s="1433"/>
      <c r="E304" s="1433"/>
      <c r="F304" s="1433"/>
      <c r="G304" s="1433"/>
      <c r="H304" s="1433"/>
      <c r="I304" s="1433"/>
      <c r="J304" s="1433"/>
      <c r="K304" s="1433"/>
      <c r="L304" s="1433"/>
      <c r="M304" s="1433"/>
      <c r="N304" s="1433" t="e">
        <f>設計者氏名</f>
        <v>#REF!</v>
      </c>
      <c r="O304" s="1433"/>
      <c r="P304" s="1433"/>
      <c r="Q304" s="1433"/>
      <c r="R304" s="1433"/>
      <c r="S304" s="1433"/>
      <c r="T304" s="1433"/>
      <c r="U304" s="1433"/>
      <c r="V304" s="1433"/>
      <c r="W304" s="1433"/>
      <c r="X304" s="1433"/>
      <c r="Y304" s="1433"/>
      <c r="Z304" s="1433"/>
      <c r="AA304" s="1433"/>
      <c r="AB304" s="1433"/>
      <c r="AC304" s="1433"/>
      <c r="AD304" s="1433"/>
      <c r="AE304" s="1433"/>
      <c r="AF304" s="1433"/>
      <c r="AG304" s="1433"/>
      <c r="AH304" s="1433"/>
      <c r="AI304" s="1433"/>
      <c r="AJ304" s="1433"/>
      <c r="AK304" s="1436"/>
      <c r="AL304" s="118"/>
      <c r="AM304" s="1" t="e">
        <f>AM301</f>
        <v>#REF!</v>
      </c>
      <c r="AN304" s="5"/>
      <c r="AO304" s="105"/>
      <c r="AP304" s="105"/>
      <c r="AQ304" s="105"/>
      <c r="AR304" s="105"/>
      <c r="AS304" s="105"/>
      <c r="AT304" s="105"/>
      <c r="AU304" s="105"/>
      <c r="AV304" s="105"/>
      <c r="AW304" s="105"/>
      <c r="AX304" s="105"/>
      <c r="AY304" s="1"/>
      <c r="AZ304" s="1"/>
      <c r="BA304" s="834"/>
    </row>
    <row r="305" spans="1:53" s="117" customFormat="1" ht="12" customHeight="1" thickBot="1">
      <c r="A305" s="1434" t="s">
        <v>320</v>
      </c>
      <c r="B305" s="1435"/>
      <c r="C305" s="1435"/>
      <c r="D305" s="1435"/>
      <c r="E305" s="1435"/>
      <c r="F305" s="1435"/>
      <c r="G305" s="1435"/>
      <c r="H305" s="1435"/>
      <c r="I305" s="1435"/>
      <c r="J305" s="1435"/>
      <c r="K305" s="1435"/>
      <c r="L305" s="1435"/>
      <c r="M305" s="1435"/>
      <c r="N305" s="1435"/>
      <c r="O305" s="1435"/>
      <c r="P305" s="1435"/>
      <c r="Q305" s="1435"/>
      <c r="R305" s="1435"/>
      <c r="S305" s="1435"/>
      <c r="T305" s="1435"/>
      <c r="U305" s="1435"/>
      <c r="V305" s="1435"/>
      <c r="W305" s="1435"/>
      <c r="X305" s="1435"/>
      <c r="Y305" s="1435"/>
      <c r="Z305" s="1435"/>
      <c r="AA305" s="1435"/>
      <c r="AB305" s="1435"/>
      <c r="AC305" s="1435"/>
      <c r="AD305" s="1435"/>
      <c r="AE305" s="1435"/>
      <c r="AF305" s="1435"/>
      <c r="AG305" s="1435"/>
      <c r="AH305" s="1435"/>
      <c r="AI305" s="1435"/>
      <c r="AJ305" s="1435"/>
      <c r="AK305" s="1437"/>
      <c r="AL305" s="118"/>
      <c r="AM305" s="1" t="e">
        <f t="shared" si="13"/>
        <v>#REF!</v>
      </c>
      <c r="AN305" s="5"/>
      <c r="AO305" s="105"/>
      <c r="AP305" s="105"/>
      <c r="AQ305" s="105"/>
      <c r="AR305" s="105"/>
      <c r="AS305" s="105"/>
      <c r="AT305" s="105"/>
      <c r="AU305" s="105"/>
      <c r="AV305" s="105"/>
      <c r="AW305" s="105"/>
      <c r="AX305" s="105"/>
      <c r="AY305" s="1"/>
      <c r="AZ305" s="1"/>
      <c r="BA305" s="834"/>
    </row>
    <row r="306" spans="1:53" s="117" customFormat="1" ht="4.9000000000000004" customHeight="1" thickBot="1">
      <c r="AL306" s="118"/>
      <c r="AM306" s="1" t="e">
        <f t="shared" si="13"/>
        <v>#REF!</v>
      </c>
      <c r="AN306" s="5"/>
      <c r="AO306" s="105"/>
      <c r="AP306" s="105"/>
      <c r="AQ306" s="105"/>
      <c r="AR306" s="105"/>
      <c r="AS306" s="105"/>
      <c r="AT306" s="105"/>
      <c r="AU306" s="105"/>
      <c r="AV306" s="105"/>
      <c r="AW306" s="105"/>
      <c r="AX306" s="105"/>
      <c r="AY306" s="1"/>
      <c r="AZ306" s="1"/>
      <c r="BA306" s="834"/>
    </row>
    <row r="307" spans="1:53" s="117" customFormat="1" ht="12" customHeight="1">
      <c r="A307" s="173"/>
      <c r="B307" s="1328" t="s">
        <v>321</v>
      </c>
      <c r="C307" s="1328"/>
      <c r="D307" s="1328"/>
      <c r="E307" s="1328"/>
      <c r="F307" s="1438" t="s">
        <v>322</v>
      </c>
      <c r="G307" s="1439"/>
      <c r="H307" s="1328" t="s">
        <v>323</v>
      </c>
      <c r="I307" s="1328"/>
      <c r="J307" s="1328"/>
      <c r="K307" s="1337" t="s">
        <v>324</v>
      </c>
      <c r="L307" s="1338"/>
      <c r="M307" s="1339"/>
      <c r="N307" s="1256" t="s">
        <v>325</v>
      </c>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405" t="s">
        <v>326</v>
      </c>
      <c r="AK307" s="1406"/>
      <c r="AL307" s="118"/>
      <c r="AM307" s="1" t="e">
        <f t="shared" si="13"/>
        <v>#REF!</v>
      </c>
      <c r="AN307" s="5"/>
      <c r="AO307" s="105"/>
      <c r="AP307" s="105"/>
      <c r="AQ307" s="105"/>
      <c r="AR307" s="105"/>
      <c r="AS307" s="105"/>
      <c r="AT307" s="105"/>
      <c r="AU307" s="105"/>
      <c r="AV307" s="105"/>
      <c r="AW307" s="105"/>
      <c r="AX307" s="105" t="s">
        <v>327</v>
      </c>
      <c r="AY307" s="1"/>
      <c r="AZ307" s="1"/>
      <c r="BA307" s="834"/>
    </row>
    <row r="308" spans="1:53" s="117" customFormat="1" ht="12" customHeight="1" thickBot="1">
      <c r="A308" s="174"/>
      <c r="B308" s="1331"/>
      <c r="C308" s="1331"/>
      <c r="D308" s="1331"/>
      <c r="E308" s="1331"/>
      <c r="F308" s="1440"/>
      <c r="G308" s="1441"/>
      <c r="H308" s="1331"/>
      <c r="I308" s="1331"/>
      <c r="J308" s="1331"/>
      <c r="K308" s="1340"/>
      <c r="L308" s="1341"/>
      <c r="M308" s="1342"/>
      <c r="N308" s="1187" t="s">
        <v>328</v>
      </c>
      <c r="O308" s="1187"/>
      <c r="P308" s="1187"/>
      <c r="Q308" s="1186" t="s">
        <v>329</v>
      </c>
      <c r="R308" s="1187"/>
      <c r="S308" s="1187"/>
      <c r="T308" s="1187"/>
      <c r="U308" s="1187"/>
      <c r="V308" s="1187"/>
      <c r="W308" s="1187"/>
      <c r="X308" s="1187"/>
      <c r="Y308" s="1187"/>
      <c r="Z308" s="1187"/>
      <c r="AA308" s="1187"/>
      <c r="AB308" s="1187"/>
      <c r="AC308" s="1187"/>
      <c r="AD308" s="1187"/>
      <c r="AE308" s="1187"/>
      <c r="AF308" s="1188"/>
      <c r="AG308" s="1317" t="s">
        <v>330</v>
      </c>
      <c r="AH308" s="1317"/>
      <c r="AI308" s="1317"/>
      <c r="AJ308" s="1407"/>
      <c r="AK308" s="1408"/>
      <c r="AL308" s="118"/>
      <c r="AM308" s="1" t="e">
        <f t="shared" si="13"/>
        <v>#REF!</v>
      </c>
      <c r="AN308" s="5"/>
      <c r="AO308" s="105"/>
      <c r="AP308" s="105"/>
      <c r="AQ308" s="105"/>
      <c r="AR308" s="105"/>
      <c r="AS308" s="105"/>
      <c r="AT308" s="105"/>
      <c r="AU308" s="105"/>
      <c r="AV308" s="105"/>
      <c r="AW308" s="105"/>
      <c r="AX308" s="555" t="s">
        <v>331</v>
      </c>
      <c r="AY308" s="1"/>
      <c r="AZ308" s="1"/>
      <c r="BA308" s="834"/>
    </row>
    <row r="309" spans="1:53" s="117" customFormat="1" ht="12" customHeight="1" thickBot="1">
      <c r="A309" s="1238" t="s">
        <v>332</v>
      </c>
      <c r="B309" s="175" t="s">
        <v>333</v>
      </c>
      <c r="C309" s="120"/>
      <c r="D309" s="120"/>
      <c r="E309" s="120"/>
      <c r="F309" s="1537" t="s">
        <v>334</v>
      </c>
      <c r="G309" s="1538"/>
      <c r="K309" s="1427" t="s">
        <v>335</v>
      </c>
      <c r="L309" s="1428"/>
      <c r="M309" s="1429"/>
      <c r="N309" s="1409" t="s">
        <v>336</v>
      </c>
      <c r="O309" s="1410"/>
      <c r="P309" s="1411"/>
      <c r="Q309" s="176" t="s">
        <v>73</v>
      </c>
      <c r="R309" s="1534" t="s">
        <v>337</v>
      </c>
      <c r="S309" s="1534"/>
      <c r="T309" s="1534"/>
      <c r="U309" s="1534"/>
      <c r="V309" s="1534"/>
      <c r="W309" s="1534"/>
      <c r="X309" s="1534"/>
      <c r="Y309" s="1534"/>
      <c r="Z309" s="1534"/>
      <c r="AA309" s="1534"/>
      <c r="AB309" s="1534"/>
      <c r="AC309" s="1534"/>
      <c r="AD309" s="1534"/>
      <c r="AE309" s="1534"/>
      <c r="AF309" s="1535"/>
      <c r="AG309" s="821" t="s">
        <v>73</v>
      </c>
      <c r="AH309" s="1556" t="s">
        <v>338</v>
      </c>
      <c r="AI309" s="1557"/>
      <c r="AJ309" s="177"/>
      <c r="AK309" s="178"/>
      <c r="AL309" s="118"/>
      <c r="AM309" s="1" t="e">
        <f t="shared" si="13"/>
        <v>#REF!</v>
      </c>
      <c r="AN309" s="5" t="e">
        <f>IF(OR(AND(#REF!=1,Q326="■"),AND(#REF!=1,Q392="■")),TRUE,FALSE)</f>
        <v>#REF!</v>
      </c>
      <c r="AO309" s="105" t="s">
        <v>339</v>
      </c>
      <c r="AP309" s="105"/>
      <c r="AQ309" s="558" t="e">
        <f t="shared" ref="AQ309:AQ315" si="14">IF(AN309=TRUE,1,0)</f>
        <v>#REF!</v>
      </c>
      <c r="AR309" s="105"/>
      <c r="AS309" s="105"/>
      <c r="AT309" s="105"/>
      <c r="AU309" s="105"/>
      <c r="AV309" s="105"/>
      <c r="AW309" s="105"/>
      <c r="AX309" s="555"/>
      <c r="AY309" s="1"/>
      <c r="AZ309" s="1"/>
      <c r="BA309" s="834"/>
    </row>
    <row r="310" spans="1:53" s="117" customFormat="1" ht="12" customHeight="1" thickBot="1">
      <c r="A310" s="1239"/>
      <c r="B310" s="1245" t="s">
        <v>340</v>
      </c>
      <c r="C310" s="1245"/>
      <c r="D310" s="1245"/>
      <c r="E310" s="1245"/>
      <c r="F310" s="397" t="s">
        <v>225</v>
      </c>
      <c r="G310" s="292">
        <v>3</v>
      </c>
      <c r="H310" s="397" t="s">
        <v>73</v>
      </c>
      <c r="I310" s="1245" t="s">
        <v>309</v>
      </c>
      <c r="J310" s="1245"/>
      <c r="K310" s="1427" t="s">
        <v>341</v>
      </c>
      <c r="L310" s="1428"/>
      <c r="M310" s="1429"/>
      <c r="N310" s="1409" t="s">
        <v>342</v>
      </c>
      <c r="O310" s="1410"/>
      <c r="P310" s="1411"/>
      <c r="Q310" s="179" t="s">
        <v>73</v>
      </c>
      <c r="R310" s="180" t="s">
        <v>343</v>
      </c>
      <c r="S310" s="181"/>
      <c r="T310" s="180"/>
      <c r="U310" s="180"/>
      <c r="V310" s="180"/>
      <c r="W310" s="180"/>
      <c r="X310" s="180"/>
      <c r="Y310" s="180"/>
      <c r="Z310" s="180"/>
      <c r="AA310" s="180"/>
      <c r="AB310" s="180"/>
      <c r="AC310" s="180"/>
      <c r="AD310" s="180"/>
      <c r="AE310" s="180"/>
      <c r="AF310" s="1532" t="s">
        <v>344</v>
      </c>
      <c r="AG310" s="444" t="s">
        <v>73</v>
      </c>
      <c r="AH310" s="1489" t="s">
        <v>345</v>
      </c>
      <c r="AI310" s="1492"/>
      <c r="AJ310" s="177"/>
      <c r="AK310" s="178"/>
      <c r="AL310" s="118"/>
      <c r="AM310" s="1" t="e">
        <f t="shared" si="13"/>
        <v>#REF!</v>
      </c>
      <c r="AN310" s="5" t="e">
        <f>IF(OR(AND(#REF!=1,Z326="■"),AND(#REF!=1,Z392="■")),TRUE,FALSE)</f>
        <v>#REF!</v>
      </c>
      <c r="AO310" s="105" t="s">
        <v>346</v>
      </c>
      <c r="AP310" s="105"/>
      <c r="AQ310" s="558" t="e">
        <f t="shared" si="14"/>
        <v>#REF!</v>
      </c>
      <c r="AR310" s="105"/>
      <c r="AS310" s="105"/>
      <c r="AT310" s="105"/>
      <c r="AU310" s="105"/>
      <c r="AV310" s="105"/>
      <c r="AW310" s="105"/>
      <c r="AX310" s="555"/>
      <c r="AY310" s="1"/>
      <c r="AZ310" s="1"/>
      <c r="BA310" s="834"/>
    </row>
    <row r="311" spans="1:53" s="117" customFormat="1" ht="12" customHeight="1" thickBot="1">
      <c r="A311" s="1239"/>
      <c r="B311" s="1491" t="s">
        <v>347</v>
      </c>
      <c r="C311" s="1489"/>
      <c r="D311" s="1489"/>
      <c r="E311" s="1492"/>
      <c r="F311" s="397" t="s">
        <v>73</v>
      </c>
      <c r="G311" s="292">
        <v>2</v>
      </c>
      <c r="H311" s="397" t="s">
        <v>73</v>
      </c>
      <c r="I311" s="1245" t="s">
        <v>348</v>
      </c>
      <c r="J311" s="1245"/>
      <c r="K311" s="1427" t="s">
        <v>349</v>
      </c>
      <c r="L311" s="1428"/>
      <c r="M311" s="1428"/>
      <c r="N311" s="183"/>
      <c r="O311" s="184"/>
      <c r="P311" s="185"/>
      <c r="Q311" s="383"/>
      <c r="R311" s="221" t="s">
        <v>73</v>
      </c>
      <c r="S311" s="186" t="s">
        <v>350</v>
      </c>
      <c r="T311" s="186"/>
      <c r="U311" s="186"/>
      <c r="V311" s="186"/>
      <c r="W311" s="186"/>
      <c r="X311" s="186"/>
      <c r="Y311" s="186"/>
      <c r="Z311" s="186"/>
      <c r="AA311" s="186"/>
      <c r="AB311" s="186"/>
      <c r="AC311" s="186"/>
      <c r="AD311" s="186"/>
      <c r="AE311" s="186"/>
      <c r="AF311" s="1533"/>
      <c r="AG311" s="444" t="s">
        <v>73</v>
      </c>
      <c r="AH311" s="1489"/>
      <c r="AI311" s="1492"/>
      <c r="AJ311" s="177"/>
      <c r="AK311" s="178"/>
      <c r="AL311" s="118"/>
      <c r="AM311" s="1" t="e">
        <f t="shared" si="13"/>
        <v>#REF!</v>
      </c>
      <c r="AN311" s="5" t="e">
        <f>IF(OR(AND(#REF!=1,Q329="■"),AND(#REF!=1,Q394="■")),TRUE,FALSE)</f>
        <v>#REF!</v>
      </c>
      <c r="AO311" s="105" t="s">
        <v>351</v>
      </c>
      <c r="AP311" s="105"/>
      <c r="AQ311" s="558" t="e">
        <f t="shared" si="14"/>
        <v>#REF!</v>
      </c>
      <c r="AR311" s="105"/>
      <c r="AS311" s="105"/>
      <c r="AT311" s="105"/>
      <c r="AU311" s="105"/>
      <c r="AV311" s="105"/>
      <c r="AW311" s="105"/>
      <c r="AX311" s="105"/>
      <c r="AY311" s="1"/>
      <c r="AZ311" s="1"/>
      <c r="BA311" s="834"/>
    </row>
    <row r="312" spans="1:53" s="117" customFormat="1" ht="12" customHeight="1" thickBot="1">
      <c r="A312" s="1239"/>
      <c r="B312" s="187" t="str">
        <f>IF(AN279=TRUE,"■","□")</f>
        <v>□</v>
      </c>
      <c r="C312" s="1190" t="s">
        <v>352</v>
      </c>
      <c r="D312" s="1190"/>
      <c r="E312" s="1191"/>
      <c r="F312" s="397" t="s">
        <v>73</v>
      </c>
      <c r="G312" s="292">
        <v>1</v>
      </c>
      <c r="H312" s="397" t="s">
        <v>73</v>
      </c>
      <c r="I312" s="1245" t="s">
        <v>313</v>
      </c>
      <c r="J312" s="1245"/>
      <c r="K312" s="188"/>
      <c r="N312" s="188"/>
      <c r="P312" s="133"/>
      <c r="Q312" s="179" t="s">
        <v>73</v>
      </c>
      <c r="R312" s="1233" t="s">
        <v>353</v>
      </c>
      <c r="S312" s="1233"/>
      <c r="T312" s="1233"/>
      <c r="U312" s="1233"/>
      <c r="V312" s="1233"/>
      <c r="W312" s="1233"/>
      <c r="X312" s="1233"/>
      <c r="Y312" s="1233"/>
      <c r="Z312" s="1233"/>
      <c r="AA312" s="1233"/>
      <c r="AB312" s="1233"/>
      <c r="AC312" s="1233"/>
      <c r="AD312" s="1233"/>
      <c r="AE312" s="1233"/>
      <c r="AF312" s="1532" t="s">
        <v>354</v>
      </c>
      <c r="AG312" s="188"/>
      <c r="AH312" s="120"/>
      <c r="AI312" s="189"/>
      <c r="AJ312" s="182"/>
      <c r="AK312" s="190"/>
      <c r="AL312" s="118"/>
      <c r="AM312" s="1" t="e">
        <f t="shared" si="13"/>
        <v>#REF!</v>
      </c>
      <c r="AN312" s="5" t="e">
        <f>IF(OR(AND(#REF!=1,改良地盤許容支持力度="■"),AND(#REF!=1,Y395="■")),TRUE,FALSE)</f>
        <v>#REF!</v>
      </c>
      <c r="AO312" s="105" t="s">
        <v>355</v>
      </c>
      <c r="AP312" s="105"/>
      <c r="AQ312" s="558" t="e">
        <f t="shared" si="14"/>
        <v>#REF!</v>
      </c>
      <c r="AR312" s="105"/>
      <c r="AS312" s="105"/>
      <c r="AT312" s="105"/>
      <c r="AU312" s="105"/>
      <c r="AV312" s="105"/>
      <c r="AW312" s="105"/>
      <c r="AX312" s="105"/>
      <c r="AY312" s="1"/>
      <c r="AZ312" s="1"/>
      <c r="BA312" s="834"/>
    </row>
    <row r="313" spans="1:53" s="117" customFormat="1" ht="12" customHeight="1" thickBot="1">
      <c r="A313" s="1239"/>
      <c r="B313" s="191"/>
      <c r="F313" s="191"/>
      <c r="G313" s="135"/>
      <c r="H313" s="397" t="s">
        <v>73</v>
      </c>
      <c r="I313" s="1245" t="s">
        <v>315</v>
      </c>
      <c r="J313" s="1245"/>
      <c r="K313" s="188"/>
      <c r="N313" s="188"/>
      <c r="P313" s="133"/>
      <c r="Q313" s="192" t="s">
        <v>73</v>
      </c>
      <c r="R313" s="186" t="s">
        <v>356</v>
      </c>
      <c r="S313" s="186"/>
      <c r="T313" s="186"/>
      <c r="U313" s="186"/>
      <c r="V313" s="186"/>
      <c r="W313" s="186"/>
      <c r="X313" s="186"/>
      <c r="Y313" s="186"/>
      <c r="Z313" s="186"/>
      <c r="AA313" s="186"/>
      <c r="AB313" s="186"/>
      <c r="AC313" s="186"/>
      <c r="AD313" s="186"/>
      <c r="AE313" s="186"/>
      <c r="AF313" s="1533"/>
      <c r="AG313" s="188"/>
      <c r="AH313" s="120"/>
      <c r="AI313" s="189"/>
      <c r="AJ313" s="182"/>
      <c r="AK313" s="190"/>
      <c r="AL313" s="118"/>
      <c r="AM313" s="1" t="e">
        <f t="shared" si="13"/>
        <v>#REF!</v>
      </c>
      <c r="AN313" s="5" t="e">
        <f>IF(OR(AND(#REF!=1,改良地盤許容支持力="■"),AND(#REF!=1,Y396="■")),TRUE,FALSE)</f>
        <v>#REF!</v>
      </c>
      <c r="AO313" s="105" t="s">
        <v>357</v>
      </c>
      <c r="AP313" s="105"/>
      <c r="AQ313" s="558" t="e">
        <f t="shared" si="14"/>
        <v>#REF!</v>
      </c>
      <c r="AR313" s="105"/>
      <c r="AS313" s="105"/>
      <c r="AT313" s="105"/>
      <c r="AU313" s="105"/>
      <c r="AV313" s="105"/>
      <c r="AW313" s="105"/>
      <c r="AX313" s="105" t="s">
        <v>358</v>
      </c>
      <c r="AY313" s="1"/>
      <c r="AZ313" s="1"/>
      <c r="BA313" s="834"/>
    </row>
    <row r="314" spans="1:53" s="117" customFormat="1" ht="12" customHeight="1" thickBot="1">
      <c r="A314" s="1239"/>
      <c r="B314" s="193" t="s">
        <v>359</v>
      </c>
      <c r="C314" s="194"/>
      <c r="D314" s="194"/>
      <c r="E314" s="194"/>
      <c r="F314" s="1485" t="s">
        <v>334</v>
      </c>
      <c r="G314" s="1486"/>
      <c r="H314" s="195"/>
      <c r="I314" s="175"/>
      <c r="J314" s="175"/>
      <c r="K314" s="188"/>
      <c r="N314" s="196"/>
      <c r="O314" s="197"/>
      <c r="P314" s="198"/>
      <c r="Q314" s="176" t="s">
        <v>73</v>
      </c>
      <c r="R314" s="175" t="s">
        <v>28</v>
      </c>
      <c r="S314" s="119"/>
      <c r="T314" s="175"/>
      <c r="U314" s="175"/>
      <c r="V314" s="175" t="s">
        <v>148</v>
      </c>
      <c r="W314" s="1450"/>
      <c r="X314" s="1450"/>
      <c r="Y314" s="1450"/>
      <c r="Z314" s="1450"/>
      <c r="AA314" s="1450"/>
      <c r="AB314" s="1450"/>
      <c r="AC314" s="1450"/>
      <c r="AD314" s="1450"/>
      <c r="AE314" s="1450"/>
      <c r="AF314" s="199" t="s">
        <v>238</v>
      </c>
      <c r="AH314" s="120"/>
      <c r="AI314" s="120"/>
      <c r="AJ314" s="182"/>
      <c r="AK314" s="190"/>
      <c r="AL314" s="118"/>
      <c r="AM314" s="1" t="e">
        <f t="shared" si="13"/>
        <v>#REF!</v>
      </c>
      <c r="AN314" s="5" t="e">
        <f>IF(OR(AND(#REF!=1,Q333="■"),AND(#REF!=1,Q397="■")),TRUE,FALSE)</f>
        <v>#REF!</v>
      </c>
      <c r="AO314" s="105" t="s">
        <v>360</v>
      </c>
      <c r="AP314" s="105"/>
      <c r="AQ314" s="558" t="e">
        <f t="shared" si="14"/>
        <v>#REF!</v>
      </c>
      <c r="AR314" s="105"/>
      <c r="AS314" s="105"/>
      <c r="AT314" s="105"/>
      <c r="AU314" s="105"/>
      <c r="AV314" s="105"/>
      <c r="AW314" s="105"/>
      <c r="AX314" s="555" t="s">
        <v>361</v>
      </c>
      <c r="AY314" s="1"/>
      <c r="AZ314" s="1"/>
      <c r="BA314" s="834"/>
    </row>
    <row r="315" spans="1:53" s="117" customFormat="1" ht="12" customHeight="1" thickBot="1">
      <c r="A315" s="1239"/>
      <c r="B315" s="1244" t="s">
        <v>362</v>
      </c>
      <c r="C315" s="1245"/>
      <c r="D315" s="1245"/>
      <c r="E315" s="1245"/>
      <c r="F315" s="397" t="s">
        <v>73</v>
      </c>
      <c r="G315" s="292">
        <v>3</v>
      </c>
      <c r="H315" s="200" t="e">
        <f>IF(#REF!=1,"■","□")</f>
        <v>#REF!</v>
      </c>
      <c r="I315" s="1541" t="s">
        <v>363</v>
      </c>
      <c r="J315" s="1542"/>
      <c r="K315" s="183"/>
      <c r="L315" s="184"/>
      <c r="M315" s="185"/>
      <c r="N315" s="1412" t="s">
        <v>364</v>
      </c>
      <c r="O315" s="1413"/>
      <c r="P315" s="1414"/>
      <c r="Q315" s="179" t="s">
        <v>73</v>
      </c>
      <c r="R315" s="180" t="s">
        <v>365</v>
      </c>
      <c r="S315" s="180"/>
      <c r="T315" s="180"/>
      <c r="U315" s="180"/>
      <c r="V315" s="180"/>
      <c r="W315" s="180"/>
      <c r="X315" s="180"/>
      <c r="Y315" s="180"/>
      <c r="Z315" s="180"/>
      <c r="AA315" s="180"/>
      <c r="AB315" s="180"/>
      <c r="AC315" s="180"/>
      <c r="AD315" s="180"/>
      <c r="AE315" s="180"/>
      <c r="AF315" s="201"/>
      <c r="AH315" s="120"/>
      <c r="AI315" s="120"/>
      <c r="AJ315" s="182"/>
      <c r="AK315" s="190"/>
      <c r="AL315" s="118"/>
      <c r="AM315" s="1" t="e">
        <f t="shared" si="13"/>
        <v>#REF!</v>
      </c>
      <c r="AN315" s="5" t="e">
        <f>IF(OR(AND(#REF!=1,Q336="■"),AND(#REF!=1,Q3995="■")),TRUE,FALSE)</f>
        <v>#REF!</v>
      </c>
      <c r="AO315" s="105" t="s">
        <v>366</v>
      </c>
      <c r="AP315" s="105"/>
      <c r="AQ315" s="558" t="e">
        <f t="shared" si="14"/>
        <v>#REF!</v>
      </c>
      <c r="AR315" s="105"/>
      <c r="AS315" s="105"/>
      <c r="AT315" s="105"/>
      <c r="AU315" s="105"/>
      <c r="AV315" s="105"/>
      <c r="AW315" s="105"/>
      <c r="AX315" s="555" t="s">
        <v>367</v>
      </c>
      <c r="AY315" s="1"/>
      <c r="AZ315" s="1"/>
      <c r="BA315" s="834"/>
    </row>
    <row r="316" spans="1:53" s="117" customFormat="1" ht="12" customHeight="1" thickBot="1">
      <c r="A316" s="1239"/>
      <c r="B316" s="1539" t="s">
        <v>368</v>
      </c>
      <c r="C316" s="1540"/>
      <c r="D316" s="1540"/>
      <c r="E316" s="1540"/>
      <c r="F316" s="397" t="s">
        <v>73</v>
      </c>
      <c r="G316" s="292">
        <v>2</v>
      </c>
      <c r="H316" s="195"/>
      <c r="I316" s="175"/>
      <c r="J316" s="175"/>
      <c r="K316" s="183"/>
      <c r="L316" s="184"/>
      <c r="M316" s="185"/>
      <c r="N316" s="202"/>
      <c r="O316" s="203"/>
      <c r="P316" s="203"/>
      <c r="Q316" s="176" t="s">
        <v>73</v>
      </c>
      <c r="R316" s="175" t="s">
        <v>369</v>
      </c>
      <c r="S316" s="175"/>
      <c r="T316" s="175"/>
      <c r="U316" s="175"/>
      <c r="V316" s="175"/>
      <c r="W316" s="175"/>
      <c r="X316" s="175"/>
      <c r="Y316" s="175"/>
      <c r="Z316" s="175"/>
      <c r="AA316" s="175"/>
      <c r="AB316" s="175"/>
      <c r="AC316" s="175"/>
      <c r="AD316" s="175"/>
      <c r="AE316" s="175"/>
      <c r="AF316" s="199"/>
      <c r="AH316" s="120"/>
      <c r="AI316" s="120"/>
      <c r="AJ316" s="182"/>
      <c r="AK316" s="190"/>
      <c r="AL316" s="118"/>
      <c r="AM316" s="1" t="e">
        <f t="shared" si="13"/>
        <v>#REF!</v>
      </c>
      <c r="AN316" s="5"/>
      <c r="AO316" s="105"/>
      <c r="AP316" s="105"/>
      <c r="AQ316" s="105"/>
      <c r="AR316" s="105"/>
      <c r="AS316" s="105"/>
      <c r="AT316" s="105"/>
      <c r="AU316" s="105"/>
      <c r="AV316" s="105"/>
      <c r="AW316" s="105"/>
      <c r="AX316" s="555" t="s">
        <v>370</v>
      </c>
      <c r="AY316" s="1"/>
      <c r="AZ316" s="1"/>
      <c r="BA316" s="834"/>
    </row>
    <row r="317" spans="1:53" s="117" customFormat="1" ht="12" customHeight="1" thickBot="1">
      <c r="A317" s="1239"/>
      <c r="B317" s="204" t="str">
        <f>IF(AN283=TRUE,"■","□")</f>
        <v>□</v>
      </c>
      <c r="C317" s="1490" t="s">
        <v>371</v>
      </c>
      <c r="D317" s="1490"/>
      <c r="E317" s="1490"/>
      <c r="F317" s="399" t="s">
        <v>73</v>
      </c>
      <c r="G317" s="386">
        <v>1</v>
      </c>
      <c r="H317" s="195"/>
      <c r="I317" s="175"/>
      <c r="J317" s="175"/>
      <c r="K317" s="183"/>
      <c r="L317" s="184"/>
      <c r="M317" s="185"/>
      <c r="N317" s="202"/>
      <c r="O317" s="203"/>
      <c r="P317" s="203"/>
      <c r="Q317" s="176" t="s">
        <v>73</v>
      </c>
      <c r="R317" s="175" t="s">
        <v>372</v>
      </c>
      <c r="S317" s="175"/>
      <c r="T317" s="175"/>
      <c r="U317" s="175" t="s">
        <v>148</v>
      </c>
      <c r="V317" s="1299"/>
      <c r="W317" s="1299"/>
      <c r="X317" s="1299"/>
      <c r="Y317" s="1299"/>
      <c r="Z317" s="1299"/>
      <c r="AA317" s="1299"/>
      <c r="AB317" s="1299"/>
      <c r="AC317" s="1299"/>
      <c r="AD317" s="1299"/>
      <c r="AE317" s="1299"/>
      <c r="AF317" s="199" t="s">
        <v>238</v>
      </c>
      <c r="AH317" s="120"/>
      <c r="AI317" s="120"/>
      <c r="AJ317" s="182"/>
      <c r="AK317" s="190"/>
      <c r="AL317" s="118"/>
      <c r="AM317" s="1" t="e">
        <f t="shared" si="13"/>
        <v>#REF!</v>
      </c>
      <c r="AN317" s="5" t="b">
        <f>AN202</f>
        <v>1</v>
      </c>
      <c r="AO317" s="105" t="s">
        <v>373</v>
      </c>
      <c r="AP317" s="105"/>
      <c r="AQ317" s="558">
        <f>IF(AN317=TRUE,1,0)</f>
        <v>1</v>
      </c>
      <c r="AR317" s="105"/>
      <c r="AS317" s="105"/>
      <c r="AT317" s="105"/>
      <c r="AU317" s="105"/>
      <c r="AV317" s="105"/>
      <c r="AW317" s="105"/>
      <c r="AX317" s="105"/>
      <c r="AY317" s="1"/>
      <c r="AZ317" s="1"/>
      <c r="BA317" s="834"/>
    </row>
    <row r="318" spans="1:53" s="117" customFormat="1" ht="12" customHeight="1" thickBot="1">
      <c r="A318" s="1239"/>
      <c r="B318" s="175" t="s">
        <v>374</v>
      </c>
      <c r="C318" s="175"/>
      <c r="D318" s="175"/>
      <c r="E318" s="175"/>
      <c r="F318" s="397" t="s">
        <v>73</v>
      </c>
      <c r="G318" s="205" t="s">
        <v>375</v>
      </c>
      <c r="H318" s="120"/>
      <c r="I318" s="120"/>
      <c r="J318" s="120"/>
      <c r="K318" s="183"/>
      <c r="L318" s="184"/>
      <c r="M318" s="185"/>
      <c r="N318" s="206"/>
      <c r="O318" s="207"/>
      <c r="P318" s="207"/>
      <c r="Q318" s="192" t="s">
        <v>73</v>
      </c>
      <c r="R318" s="186" t="s">
        <v>28</v>
      </c>
      <c r="S318" s="186"/>
      <c r="T318" s="186"/>
      <c r="U318" s="186" t="s">
        <v>148</v>
      </c>
      <c r="V318" s="1300"/>
      <c r="W318" s="1300"/>
      <c r="X318" s="1300"/>
      <c r="Y318" s="1300"/>
      <c r="Z318" s="1300"/>
      <c r="AA318" s="1300"/>
      <c r="AB318" s="1300"/>
      <c r="AC318" s="1300"/>
      <c r="AD318" s="1300"/>
      <c r="AE318" s="1300"/>
      <c r="AF318" s="208" t="s">
        <v>238</v>
      </c>
      <c r="AH318" s="120"/>
      <c r="AI318" s="120"/>
      <c r="AJ318" s="182"/>
      <c r="AK318" s="190"/>
      <c r="AL318" s="118"/>
      <c r="AM318" s="1" t="e">
        <f t="shared" si="13"/>
        <v>#REF!</v>
      </c>
      <c r="AN318" s="5" t="e">
        <f>IF(OR(AND(#REF!=1,F339="■"),AND(#REF!&lt;&gt;1,F403="■")),TRUE,FALSE)</f>
        <v>#REF!</v>
      </c>
      <c r="AO318" s="105" t="s">
        <v>376</v>
      </c>
      <c r="AP318" s="105"/>
      <c r="AQ318" s="557" t="e">
        <f>IF(AN317=FALSE,0,IF(AN321=TRUE,1,IF(AN320=TRUE,2,IF(AN319=TRUE,3,IF(AN318=TRUE,4,0)))))</f>
        <v>#REF!</v>
      </c>
      <c r="AR318" s="105"/>
      <c r="AS318" s="105"/>
      <c r="AT318" s="105"/>
      <c r="AU318" s="105"/>
      <c r="AV318" s="105"/>
      <c r="AW318" s="105"/>
      <c r="AX318" s="105" t="s">
        <v>377</v>
      </c>
      <c r="AY318" s="1"/>
      <c r="AZ318" s="1"/>
      <c r="BA318" s="834"/>
    </row>
    <row r="319" spans="1:53" s="117" customFormat="1" ht="12" customHeight="1">
      <c r="A319" s="1239"/>
      <c r="B319" s="1245" t="s">
        <v>378</v>
      </c>
      <c r="C319" s="1245"/>
      <c r="D319" s="1245"/>
      <c r="E319" s="1245"/>
      <c r="F319" s="209"/>
      <c r="G319" s="199"/>
      <c r="H319" s="120"/>
      <c r="I319" s="120"/>
      <c r="J319" s="120"/>
      <c r="K319" s="183"/>
      <c r="L319" s="184"/>
      <c r="M319" s="185"/>
      <c r="N319" s="1412" t="s">
        <v>379</v>
      </c>
      <c r="O319" s="1413"/>
      <c r="P319" s="1414"/>
      <c r="Q319" s="179" t="s">
        <v>73</v>
      </c>
      <c r="R319" s="175" t="s">
        <v>369</v>
      </c>
      <c r="S319" s="175"/>
      <c r="T319" s="175"/>
      <c r="U319" s="175"/>
      <c r="V319" s="175"/>
      <c r="W319" s="175"/>
      <c r="X319" s="175"/>
      <c r="Y319" s="175"/>
      <c r="Z319" s="175"/>
      <c r="AA319" s="175"/>
      <c r="AB319" s="175"/>
      <c r="AC319" s="175"/>
      <c r="AD319" s="175"/>
      <c r="AE319" s="175"/>
      <c r="AF319" s="199"/>
      <c r="AH319" s="120"/>
      <c r="AI319" s="120"/>
      <c r="AJ319" s="182"/>
      <c r="AK319" s="190"/>
      <c r="AL319" s="118"/>
      <c r="AM319" s="1" t="e">
        <f t="shared" si="13"/>
        <v>#REF!</v>
      </c>
      <c r="AN319" s="5" t="e">
        <f>IF(OR(AND(#REF!=1,F340="■"),AND(#REF!&lt;&gt;1,F404="■")),TRUE,FALSE)</f>
        <v>#REF!</v>
      </c>
      <c r="AO319" s="105" t="s">
        <v>283</v>
      </c>
      <c r="AP319" s="105"/>
      <c r="AQ319" s="105"/>
      <c r="AR319" s="105"/>
      <c r="AS319" s="105"/>
      <c r="AT319" s="105"/>
      <c r="AU319" s="105"/>
      <c r="AV319" s="105"/>
      <c r="AW319" s="105"/>
      <c r="AX319" s="555" t="s">
        <v>380</v>
      </c>
      <c r="AY319" s="1"/>
      <c r="AZ319" s="1"/>
      <c r="BA319" s="834"/>
    </row>
    <row r="320" spans="1:53" s="117" customFormat="1" ht="12" customHeight="1">
      <c r="A320" s="1239"/>
      <c r="B320" s="120"/>
      <c r="C320" s="120"/>
      <c r="D320" s="120"/>
      <c r="E320" s="120"/>
      <c r="F320" s="209"/>
      <c r="G320" s="199"/>
      <c r="H320" s="120"/>
      <c r="I320" s="120"/>
      <c r="J320" s="120"/>
      <c r="K320" s="183"/>
      <c r="L320" s="184"/>
      <c r="M320" s="185"/>
      <c r="N320" s="203"/>
      <c r="O320" s="203"/>
      <c r="P320" s="203"/>
      <c r="Q320" s="176" t="s">
        <v>73</v>
      </c>
      <c r="R320" s="175" t="s">
        <v>372</v>
      </c>
      <c r="S320" s="175"/>
      <c r="T320" s="175"/>
      <c r="U320" s="175" t="s">
        <v>148</v>
      </c>
      <c r="V320" s="1299"/>
      <c r="W320" s="1299"/>
      <c r="X320" s="1299"/>
      <c r="Y320" s="1299"/>
      <c r="Z320" s="1299"/>
      <c r="AA320" s="1299"/>
      <c r="AB320" s="1299"/>
      <c r="AC320" s="1299"/>
      <c r="AD320" s="1299"/>
      <c r="AE320" s="1299"/>
      <c r="AF320" s="199" t="s">
        <v>238</v>
      </c>
      <c r="AH320" s="120"/>
      <c r="AI320" s="120"/>
      <c r="AJ320" s="182"/>
      <c r="AK320" s="190"/>
      <c r="AL320" s="118"/>
      <c r="AM320" s="1" t="e">
        <f t="shared" si="13"/>
        <v>#REF!</v>
      </c>
      <c r="AN320" s="5" t="e">
        <f>IF(OR(AND(#REF!=1,F341="■"),AND(#REF!&lt;&gt;1,F405="■")),TRUE,FALSE)</f>
        <v>#REF!</v>
      </c>
      <c r="AO320" s="105" t="s">
        <v>286</v>
      </c>
      <c r="AP320" s="105"/>
      <c r="AQ320" s="105"/>
      <c r="AR320" s="105"/>
      <c r="AS320" s="105"/>
      <c r="AT320" s="105"/>
      <c r="AU320" s="105"/>
      <c r="AV320" s="105"/>
      <c r="AW320" s="105"/>
      <c r="AX320" s="555" t="s">
        <v>381</v>
      </c>
      <c r="AY320" s="1"/>
      <c r="AZ320" s="1"/>
      <c r="BA320" s="834"/>
    </row>
    <row r="321" spans="1:53" s="117" customFormat="1" ht="12" customHeight="1">
      <c r="A321" s="1239"/>
      <c r="B321" s="120"/>
      <c r="C321" s="120"/>
      <c r="D321" s="120"/>
      <c r="E321" s="120"/>
      <c r="F321" s="209"/>
      <c r="G321" s="199"/>
      <c r="H321" s="120"/>
      <c r="I321" s="120"/>
      <c r="J321" s="120"/>
      <c r="K321" s="183"/>
      <c r="L321" s="184"/>
      <c r="M321" s="185"/>
      <c r="N321" s="203"/>
      <c r="O321" s="203"/>
      <c r="P321" s="203"/>
      <c r="Q321" s="192" t="s">
        <v>73</v>
      </c>
      <c r="R321" s="175" t="s">
        <v>28</v>
      </c>
      <c r="S321" s="175"/>
      <c r="T321" s="175"/>
      <c r="U321" s="175" t="s">
        <v>148</v>
      </c>
      <c r="V321" s="1300"/>
      <c r="W321" s="1300"/>
      <c r="X321" s="1300"/>
      <c r="Y321" s="1300"/>
      <c r="Z321" s="1300"/>
      <c r="AA321" s="1300"/>
      <c r="AB321" s="1300"/>
      <c r="AC321" s="1300"/>
      <c r="AD321" s="1300"/>
      <c r="AE321" s="1300"/>
      <c r="AF321" s="199" t="s">
        <v>238</v>
      </c>
      <c r="AH321" s="120"/>
      <c r="AI321" s="120"/>
      <c r="AJ321" s="182"/>
      <c r="AK321" s="190"/>
      <c r="AL321" s="118"/>
      <c r="AM321" s="1" t="e">
        <f t="shared" si="13"/>
        <v>#REF!</v>
      </c>
      <c r="AN321" s="5" t="e">
        <f>IF(OR(AND(#REF!=1,F342="■"),AND(#REF!&lt;&gt;1,F406="■")),TRUE,FALSE)</f>
        <v>#REF!</v>
      </c>
      <c r="AO321" s="105" t="s">
        <v>289</v>
      </c>
      <c r="AP321" s="105"/>
      <c r="AQ321" s="105"/>
      <c r="AR321" s="105"/>
      <c r="AS321" s="105"/>
      <c r="AT321" s="105"/>
      <c r="AU321" s="105"/>
      <c r="AV321" s="105"/>
      <c r="AW321" s="105"/>
      <c r="AX321" s="555"/>
      <c r="AY321" s="1"/>
      <c r="AZ321" s="1"/>
      <c r="BA321" s="834"/>
    </row>
    <row r="322" spans="1:53" s="117" customFormat="1" ht="12" customHeight="1">
      <c r="A322" s="1239"/>
      <c r="B322" s="193" t="s">
        <v>382</v>
      </c>
      <c r="C322" s="194"/>
      <c r="D322" s="194"/>
      <c r="E322" s="194"/>
      <c r="F322" s="1485" t="s">
        <v>334</v>
      </c>
      <c r="G322" s="1486"/>
      <c r="H322" s="120"/>
      <c r="I322" s="120"/>
      <c r="J322" s="120"/>
      <c r="K322" s="183"/>
      <c r="L322" s="184"/>
      <c r="M322" s="185"/>
      <c r="N322" s="1418" t="s">
        <v>383</v>
      </c>
      <c r="O322" s="1419"/>
      <c r="P322" s="1420"/>
      <c r="Q322" s="179" t="s">
        <v>73</v>
      </c>
      <c r="R322" s="1487" t="s">
        <v>384</v>
      </c>
      <c r="S322" s="1487"/>
      <c r="T322" s="1487"/>
      <c r="U322" s="1487"/>
      <c r="V322" s="1487"/>
      <c r="W322" s="1487"/>
      <c r="X322" s="1487"/>
      <c r="Y322" s="1487"/>
      <c r="Z322" s="1487"/>
      <c r="AA322" s="1487"/>
      <c r="AB322" s="1487"/>
      <c r="AC322" s="1487"/>
      <c r="AD322" s="1487"/>
      <c r="AE322" s="1487"/>
      <c r="AF322" s="1488"/>
      <c r="AG322" s="120"/>
      <c r="AH322" s="120"/>
      <c r="AI322" s="120"/>
      <c r="AJ322" s="182"/>
      <c r="AK322" s="190"/>
      <c r="AL322" s="118"/>
      <c r="AM322" s="1" t="e">
        <f t="shared" si="13"/>
        <v>#REF!</v>
      </c>
      <c r="AN322" s="5"/>
      <c r="AO322" s="105"/>
      <c r="AP322" s="105"/>
      <c r="AQ322" s="105"/>
      <c r="AR322" s="105"/>
      <c r="AS322" s="105"/>
      <c r="AT322" s="105"/>
      <c r="AU322" s="105"/>
      <c r="AV322" s="105"/>
      <c r="AW322" s="105"/>
      <c r="AX322" s="555"/>
      <c r="AY322" s="1"/>
      <c r="AZ322" s="1"/>
      <c r="BA322" s="834"/>
    </row>
    <row r="323" spans="1:53" s="117" customFormat="1" ht="12" customHeight="1">
      <c r="A323" s="1239"/>
      <c r="B323" s="1244" t="s">
        <v>385</v>
      </c>
      <c r="C323" s="1245"/>
      <c r="D323" s="1245"/>
      <c r="E323" s="1245"/>
      <c r="F323" s="397" t="s">
        <v>73</v>
      </c>
      <c r="G323" s="292">
        <v>2</v>
      </c>
      <c r="H323" s="120"/>
      <c r="I323" s="120"/>
      <c r="J323" s="120"/>
      <c r="K323" s="183"/>
      <c r="L323" s="184"/>
      <c r="M323" s="185"/>
      <c r="N323" s="1514" t="s">
        <v>386</v>
      </c>
      <c r="O323" s="1515"/>
      <c r="P323" s="1516"/>
      <c r="Q323" s="176" t="s">
        <v>73</v>
      </c>
      <c r="R323" s="175" t="s">
        <v>387</v>
      </c>
      <c r="S323" s="120"/>
      <c r="T323" s="120"/>
      <c r="U323" s="120"/>
      <c r="V323" s="120"/>
      <c r="W323" s="120"/>
      <c r="X323" s="120"/>
      <c r="Y323" s="120"/>
      <c r="Z323" s="120"/>
      <c r="AA323" s="120"/>
      <c r="AB323" s="120"/>
      <c r="AC323" s="120"/>
      <c r="AD323" s="120"/>
      <c r="AE323" s="120"/>
      <c r="AF323" s="189"/>
      <c r="AG323" s="120"/>
      <c r="AH323" s="120"/>
      <c r="AI323" s="120"/>
      <c r="AJ323" s="182"/>
      <c r="AK323" s="190"/>
      <c r="AL323" s="118"/>
      <c r="AM323" s="1" t="e">
        <f t="shared" si="13"/>
        <v>#REF!</v>
      </c>
      <c r="AN323" s="5"/>
      <c r="AO323" s="105"/>
      <c r="AP323" s="105"/>
      <c r="AQ323" s="105"/>
      <c r="AR323" s="105"/>
      <c r="AS323" s="105"/>
      <c r="AT323" s="105"/>
      <c r="AU323" s="105"/>
      <c r="AV323" s="105"/>
      <c r="AW323" s="105"/>
      <c r="AX323" s="105"/>
      <c r="AY323" s="1"/>
      <c r="AZ323" s="1"/>
      <c r="BA323" s="834"/>
    </row>
    <row r="324" spans="1:53" s="117" customFormat="1" ht="12" customHeight="1">
      <c r="A324" s="1239"/>
      <c r="B324" s="210"/>
      <c r="C324" s="211"/>
      <c r="D324" s="211"/>
      <c r="E324" s="211"/>
      <c r="F324" s="399" t="s">
        <v>73</v>
      </c>
      <c r="G324" s="386">
        <v>1</v>
      </c>
      <c r="H324" s="120"/>
      <c r="I324" s="120"/>
      <c r="J324" s="120"/>
      <c r="K324" s="212"/>
      <c r="L324" s="213"/>
      <c r="M324" s="214"/>
      <c r="N324" s="215"/>
      <c r="O324" s="216"/>
      <c r="P324" s="216"/>
      <c r="Q324" s="217" t="s">
        <v>73</v>
      </c>
      <c r="R324" s="211" t="s">
        <v>388</v>
      </c>
      <c r="S324" s="218"/>
      <c r="T324" s="218"/>
      <c r="U324" s="218"/>
      <c r="V324" s="218"/>
      <c r="W324" s="218"/>
      <c r="X324" s="218"/>
      <c r="Y324" s="218"/>
      <c r="Z324" s="218"/>
      <c r="AA324" s="218"/>
      <c r="AB324" s="218"/>
      <c r="AC324" s="218"/>
      <c r="AD324" s="218"/>
      <c r="AE324" s="218"/>
      <c r="AF324" s="219"/>
      <c r="AG324" s="218"/>
      <c r="AH324" s="218"/>
      <c r="AI324" s="218"/>
      <c r="AJ324" s="204"/>
      <c r="AK324" s="220"/>
      <c r="AL324" s="118"/>
      <c r="AM324" s="1" t="e">
        <f t="shared" si="13"/>
        <v>#REF!</v>
      </c>
      <c r="AN324" s="5"/>
      <c r="AO324" s="105"/>
      <c r="AP324" s="105"/>
      <c r="AQ324" s="105"/>
      <c r="AR324" s="105"/>
      <c r="AS324" s="105"/>
      <c r="AT324" s="105"/>
      <c r="AU324" s="105"/>
      <c r="AV324" s="105"/>
      <c r="AW324" s="105"/>
      <c r="AX324" s="105"/>
      <c r="AY324" s="1"/>
      <c r="AZ324" s="1"/>
      <c r="BA324" s="834"/>
    </row>
    <row r="325" spans="1:53" s="117" customFormat="1" ht="12" customHeight="1">
      <c r="A325" s="1239"/>
      <c r="B325" s="175" t="s">
        <v>389</v>
      </c>
      <c r="C325" s="175"/>
      <c r="D325" s="175"/>
      <c r="E325" s="175"/>
      <c r="F325" s="1244" t="s">
        <v>334</v>
      </c>
      <c r="G325" s="1246"/>
      <c r="H325" s="120"/>
      <c r="I325" s="120"/>
      <c r="J325" s="120"/>
      <c r="K325" s="209" t="s">
        <v>390</v>
      </c>
      <c r="L325" s="175"/>
      <c r="M325" s="199"/>
      <c r="N325" s="1421" t="s">
        <v>391</v>
      </c>
      <c r="O325" s="1422"/>
      <c r="P325" s="1423"/>
      <c r="Q325" s="193" t="s">
        <v>392</v>
      </c>
      <c r="R325" s="175"/>
      <c r="S325" s="175"/>
      <c r="T325" s="175"/>
      <c r="U325" s="175"/>
      <c r="V325" s="175"/>
      <c r="W325" s="175"/>
      <c r="X325" s="175"/>
      <c r="Y325" s="175"/>
      <c r="Z325" s="175"/>
      <c r="AA325" s="175"/>
      <c r="AB325" s="175"/>
      <c r="AC325" s="175"/>
      <c r="AD325" s="175"/>
      <c r="AE325" s="175"/>
      <c r="AF325" s="199"/>
      <c r="AG325" s="822" t="s">
        <v>73</v>
      </c>
      <c r="AH325" s="1190" t="s">
        <v>393</v>
      </c>
      <c r="AI325" s="1190"/>
      <c r="AJ325" s="182"/>
      <c r="AK325" s="190"/>
      <c r="AL325" s="118"/>
      <c r="AM325" s="1" t="e">
        <f t="shared" si="13"/>
        <v>#REF!</v>
      </c>
      <c r="AN325" s="5"/>
      <c r="AO325" s="105"/>
      <c r="AP325" s="105"/>
      <c r="AQ325" s="105"/>
      <c r="AR325" s="105"/>
      <c r="AS325" s="105"/>
      <c r="AT325" s="105"/>
      <c r="AU325" s="105"/>
      <c r="AV325" s="105"/>
      <c r="AW325" s="105"/>
      <c r="AX325" s="105"/>
      <c r="AY325" s="1"/>
      <c r="AZ325" s="1"/>
      <c r="BA325" s="834"/>
    </row>
    <row r="326" spans="1:53" s="117" customFormat="1" ht="12" customHeight="1">
      <c r="A326" s="1239"/>
      <c r="B326" s="175" t="s">
        <v>394</v>
      </c>
      <c r="C326" s="175"/>
      <c r="D326" s="175"/>
      <c r="E326" s="175"/>
      <c r="F326" s="397" t="s">
        <v>73</v>
      </c>
      <c r="G326" s="292">
        <v>2</v>
      </c>
      <c r="H326" s="120"/>
      <c r="I326" s="120"/>
      <c r="J326" s="120"/>
      <c r="K326" s="1491" t="s">
        <v>395</v>
      </c>
      <c r="L326" s="1489"/>
      <c r="M326" s="1492"/>
      <c r="N326" s="1427" t="s">
        <v>396</v>
      </c>
      <c r="O326" s="1428"/>
      <c r="P326" s="1429"/>
      <c r="Q326" s="195" t="str">
        <f>IF(OR(Q329="■",Q336="■"),"□","■")</f>
        <v>■</v>
      </c>
      <c r="R326" s="175" t="s">
        <v>339</v>
      </c>
      <c r="S326" s="175"/>
      <c r="T326" s="175" t="s">
        <v>397</v>
      </c>
      <c r="U326" s="1511"/>
      <c r="V326" s="1511"/>
      <c r="W326" s="175" t="s">
        <v>398</v>
      </c>
      <c r="X326" s="175"/>
      <c r="Y326" s="175"/>
      <c r="Z326" s="175" t="str">
        <f>IF(Q336="■","■","□")</f>
        <v>□</v>
      </c>
      <c r="AA326" s="175" t="s">
        <v>346</v>
      </c>
      <c r="AB326" s="175" t="s">
        <v>397</v>
      </c>
      <c r="AC326" s="1511"/>
      <c r="AD326" s="1511"/>
      <c r="AE326" s="175" t="s">
        <v>399</v>
      </c>
      <c r="AF326" s="199"/>
      <c r="AG326" s="822" t="s">
        <v>73</v>
      </c>
      <c r="AH326" s="1190" t="s">
        <v>400</v>
      </c>
      <c r="AI326" s="1190"/>
      <c r="AJ326" s="182"/>
      <c r="AK326" s="190"/>
      <c r="AL326" s="118"/>
      <c r="AM326" s="1" t="e">
        <f t="shared" si="13"/>
        <v>#REF!</v>
      </c>
      <c r="AN326" s="5"/>
      <c r="AO326" s="105"/>
      <c r="AP326" s="105"/>
      <c r="AQ326" s="105"/>
      <c r="AR326" s="105"/>
      <c r="AS326" s="105"/>
      <c r="AT326" s="105"/>
      <c r="AU326" s="105"/>
      <c r="AV326" s="105"/>
      <c r="AW326" s="105"/>
      <c r="AX326" s="105"/>
      <c r="AY326" s="1"/>
      <c r="AZ326" s="1"/>
      <c r="BA326" s="834"/>
    </row>
    <row r="327" spans="1:53" s="117" customFormat="1" ht="12" customHeight="1">
      <c r="A327" s="1239"/>
      <c r="B327" s="399" t="s">
        <v>73</v>
      </c>
      <c r="C327" s="1489" t="s">
        <v>401</v>
      </c>
      <c r="D327" s="1489"/>
      <c r="E327" s="1489"/>
      <c r="F327" s="399" t="s">
        <v>73</v>
      </c>
      <c r="G327" s="292">
        <v>1</v>
      </c>
      <c r="H327" s="120"/>
      <c r="I327" s="120"/>
      <c r="J327" s="120"/>
      <c r="K327" s="182"/>
      <c r="L327" s="120"/>
      <c r="M327" s="189"/>
      <c r="N327" s="1427" t="s">
        <v>402</v>
      </c>
      <c r="O327" s="1428"/>
      <c r="P327" s="1429"/>
      <c r="Q327" s="222" t="s">
        <v>403</v>
      </c>
      <c r="R327" s="180"/>
      <c r="S327" s="180"/>
      <c r="T327" s="180"/>
      <c r="U327" s="180"/>
      <c r="V327" s="180"/>
      <c r="W327" s="180"/>
      <c r="X327" s="180"/>
      <c r="Y327" s="180"/>
      <c r="Z327" s="180"/>
      <c r="AA327" s="180"/>
      <c r="AB327" s="180"/>
      <c r="AC327" s="180"/>
      <c r="AD327" s="180"/>
      <c r="AE327" s="180"/>
      <c r="AF327" s="201"/>
      <c r="AG327" s="822" t="s">
        <v>73</v>
      </c>
      <c r="AH327" s="1190" t="s">
        <v>404</v>
      </c>
      <c r="AI327" s="1190"/>
      <c r="AJ327" s="182"/>
      <c r="AK327" s="190"/>
      <c r="AL327" s="118"/>
      <c r="AM327" s="1" t="e">
        <f t="shared" si="13"/>
        <v>#REF!</v>
      </c>
      <c r="AN327" s="5"/>
      <c r="AO327" s="105"/>
      <c r="AP327" s="105"/>
      <c r="AQ327" s="105"/>
      <c r="AR327" s="105"/>
      <c r="AS327" s="105"/>
      <c r="AT327" s="105"/>
      <c r="AU327" s="105"/>
      <c r="AV327" s="105"/>
      <c r="AW327" s="105"/>
      <c r="AX327" s="105"/>
      <c r="AY327" s="1"/>
      <c r="AZ327" s="1"/>
      <c r="BA327" s="834"/>
    </row>
    <row r="328" spans="1:53" s="117" customFormat="1" ht="12" customHeight="1">
      <c r="A328" s="1239"/>
      <c r="B328" s="193" t="s">
        <v>405</v>
      </c>
      <c r="C328" s="194"/>
      <c r="D328" s="194"/>
      <c r="E328" s="194"/>
      <c r="F328" s="1485" t="s">
        <v>406</v>
      </c>
      <c r="G328" s="1486"/>
      <c r="H328" s="120"/>
      <c r="I328" s="120"/>
      <c r="J328" s="120"/>
      <c r="K328" s="182"/>
      <c r="L328" s="120"/>
      <c r="M328" s="189"/>
      <c r="N328" s="1427" t="s">
        <v>407</v>
      </c>
      <c r="O328" s="1428"/>
      <c r="P328" s="1429"/>
      <c r="Q328" s="223"/>
      <c r="R328" s="186"/>
      <c r="S328" s="186" t="s">
        <v>148</v>
      </c>
      <c r="T328" s="1511"/>
      <c r="U328" s="1511"/>
      <c r="V328" s="1511"/>
      <c r="W328" s="1511"/>
      <c r="X328" s="1511"/>
      <c r="Y328" s="1511"/>
      <c r="Z328" s="1511"/>
      <c r="AA328" s="1511"/>
      <c r="AB328" s="1511"/>
      <c r="AC328" s="1511"/>
      <c r="AD328" s="1511"/>
      <c r="AE328" s="1511"/>
      <c r="AF328" s="208" t="s">
        <v>238</v>
      </c>
      <c r="AG328" s="822" t="s">
        <v>73</v>
      </c>
      <c r="AH328" s="1190"/>
      <c r="AI328" s="1190"/>
      <c r="AJ328" s="182"/>
      <c r="AK328" s="190"/>
      <c r="AL328" s="118"/>
      <c r="AM328" s="1" t="e">
        <f t="shared" si="13"/>
        <v>#REF!</v>
      </c>
      <c r="AN328" s="5"/>
      <c r="AO328" s="105"/>
      <c r="AP328" s="105"/>
      <c r="AQ328" s="105"/>
      <c r="AR328" s="105"/>
      <c r="AS328" s="105"/>
      <c r="AT328" s="105"/>
      <c r="AU328" s="105"/>
      <c r="AV328" s="105"/>
      <c r="AW328" s="105"/>
      <c r="AX328" s="105"/>
      <c r="AY328" s="1"/>
      <c r="AZ328" s="1"/>
      <c r="BA328" s="834"/>
    </row>
    <row r="329" spans="1:53" s="117" customFormat="1" ht="12" customHeight="1">
      <c r="A329" s="1239"/>
      <c r="B329" s="1245" t="s">
        <v>408</v>
      </c>
      <c r="C329" s="1245"/>
      <c r="D329" s="1245"/>
      <c r="E329" s="1245"/>
      <c r="F329" s="209" t="s">
        <v>409</v>
      </c>
      <c r="G329" s="199"/>
      <c r="H329" s="120"/>
      <c r="I329" s="120"/>
      <c r="J329" s="120"/>
      <c r="K329" s="182"/>
      <c r="L329" s="120"/>
      <c r="M329" s="189"/>
      <c r="N329" s="1427" t="s">
        <v>410</v>
      </c>
      <c r="O329" s="1428"/>
      <c r="P329" s="1429"/>
      <c r="Q329" s="179" t="s">
        <v>73</v>
      </c>
      <c r="R329" s="175" t="s">
        <v>411</v>
      </c>
      <c r="S329" s="175"/>
      <c r="T329" s="175"/>
      <c r="U329" s="175"/>
      <c r="V329" s="175"/>
      <c r="W329" s="175"/>
      <c r="X329" s="175"/>
      <c r="Y329" s="175"/>
      <c r="Z329" s="175"/>
      <c r="AA329" s="175"/>
      <c r="AB329" s="175"/>
      <c r="AC329" s="175"/>
      <c r="AD329" s="175"/>
      <c r="AE329" s="175"/>
      <c r="AF329" s="199"/>
      <c r="AH329" s="120"/>
      <c r="AI329" s="120"/>
      <c r="AJ329" s="182"/>
      <c r="AK329" s="190"/>
      <c r="AL329" s="118"/>
      <c r="AM329" s="1" t="e">
        <f t="shared" si="13"/>
        <v>#REF!</v>
      </c>
      <c r="AN329" s="5"/>
      <c r="AO329" s="105"/>
      <c r="AP329" s="105"/>
      <c r="AQ329" s="105"/>
      <c r="AR329" s="105"/>
      <c r="AS329" s="105"/>
      <c r="AT329" s="105"/>
      <c r="AU329" s="105"/>
      <c r="AV329" s="105"/>
      <c r="AW329" s="105"/>
      <c r="AX329" s="105"/>
      <c r="AY329" s="1"/>
      <c r="AZ329" s="1"/>
      <c r="BA329" s="834"/>
    </row>
    <row r="330" spans="1:53" s="117" customFormat="1" ht="12" customHeight="1">
      <c r="A330" s="1239"/>
      <c r="B330" s="1245" t="s">
        <v>412</v>
      </c>
      <c r="C330" s="1245"/>
      <c r="D330" s="1245"/>
      <c r="E330" s="1245"/>
      <c r="F330" s="209" t="s">
        <v>413</v>
      </c>
      <c r="G330" s="199"/>
      <c r="H330" s="120"/>
      <c r="I330" s="120"/>
      <c r="J330" s="120"/>
      <c r="K330" s="182"/>
      <c r="L330" s="120"/>
      <c r="M330" s="189"/>
      <c r="N330" s="184"/>
      <c r="O330" s="184"/>
      <c r="P330" s="184"/>
      <c r="Q330" s="209" t="s">
        <v>414</v>
      </c>
      <c r="R330" s="175"/>
      <c r="S330" s="175" t="s">
        <v>148</v>
      </c>
      <c r="T330" s="1589"/>
      <c r="U330" s="1589"/>
      <c r="V330" s="1589"/>
      <c r="W330" s="1589"/>
      <c r="X330" s="1589"/>
      <c r="Y330" s="1589"/>
      <c r="Z330" s="1589"/>
      <c r="AA330" s="1589"/>
      <c r="AB330" s="1589"/>
      <c r="AC330" s="1589"/>
      <c r="AD330" s="1589"/>
      <c r="AE330" s="1589"/>
      <c r="AF330" s="199" t="s">
        <v>238</v>
      </c>
      <c r="AH330" s="120"/>
      <c r="AI330" s="120"/>
      <c r="AJ330" s="182"/>
      <c r="AK330" s="190"/>
      <c r="AL330" s="118"/>
      <c r="AM330" s="1" t="e">
        <f t="shared" si="13"/>
        <v>#REF!</v>
      </c>
      <c r="AN330" s="5"/>
      <c r="AO330" s="105"/>
      <c r="AP330" s="105"/>
      <c r="AQ330" s="105"/>
      <c r="AR330" s="105"/>
      <c r="AS330" s="105"/>
      <c r="AT330" s="105"/>
      <c r="AU330" s="105"/>
      <c r="AV330" s="105"/>
      <c r="AW330" s="105"/>
      <c r="AX330" s="105"/>
      <c r="AY330" s="1"/>
      <c r="AZ330" s="1"/>
      <c r="BA330" s="834"/>
    </row>
    <row r="331" spans="1:53" s="117" customFormat="1" ht="12" customHeight="1">
      <c r="A331" s="1239"/>
      <c r="B331" s="1245" t="s">
        <v>415</v>
      </c>
      <c r="C331" s="1245"/>
      <c r="D331" s="1245"/>
      <c r="E331" s="1245"/>
      <c r="F331" s="209" t="s">
        <v>416</v>
      </c>
      <c r="G331" s="199"/>
      <c r="H331" s="120"/>
      <c r="I331" s="120"/>
      <c r="J331" s="120"/>
      <c r="K331" s="182"/>
      <c r="L331" s="120"/>
      <c r="M331" s="189"/>
      <c r="N331" s="184"/>
      <c r="O331" s="184"/>
      <c r="P331" s="184"/>
      <c r="Q331" s="209"/>
      <c r="R331" s="224" t="s">
        <v>73</v>
      </c>
      <c r="S331" s="175" t="s">
        <v>417</v>
      </c>
      <c r="T331" s="175"/>
      <c r="U331" s="175"/>
      <c r="V331" s="175"/>
      <c r="W331" s="175"/>
      <c r="X331" s="175" t="s">
        <v>397</v>
      </c>
      <c r="Y331" s="1589"/>
      <c r="Z331" s="1589"/>
      <c r="AA331" s="175" t="s">
        <v>398</v>
      </c>
      <c r="AB331" s="175"/>
      <c r="AC331" s="175"/>
      <c r="AD331" s="175"/>
      <c r="AE331" s="175"/>
      <c r="AF331" s="199"/>
      <c r="AG331" s="120"/>
      <c r="AH331" s="120"/>
      <c r="AI331" s="120"/>
      <c r="AJ331" s="182"/>
      <c r="AK331" s="190"/>
      <c r="AL331" s="118"/>
      <c r="AM331" s="1" t="e">
        <f t="shared" si="13"/>
        <v>#REF!</v>
      </c>
      <c r="AN331" s="5"/>
      <c r="AO331" s="105"/>
      <c r="AP331" s="105"/>
      <c r="AQ331" s="105"/>
      <c r="AR331" s="105"/>
      <c r="AS331" s="105"/>
      <c r="AT331" s="105"/>
      <c r="AU331" s="105"/>
      <c r="AV331" s="105"/>
      <c r="AW331" s="105"/>
      <c r="AX331" s="105"/>
      <c r="AY331" s="1"/>
      <c r="AZ331" s="1"/>
      <c r="BA331" s="834"/>
    </row>
    <row r="332" spans="1:53" s="117" customFormat="1" ht="12" customHeight="1">
      <c r="A332" s="1239"/>
      <c r="B332" s="1245" t="s">
        <v>418</v>
      </c>
      <c r="C332" s="1245"/>
      <c r="D332" s="1245"/>
      <c r="E332" s="1245"/>
      <c r="F332" s="209" t="s">
        <v>419</v>
      </c>
      <c r="G332" s="199"/>
      <c r="H332" s="120"/>
      <c r="I332" s="120"/>
      <c r="J332" s="120"/>
      <c r="K332" s="182"/>
      <c r="L332" s="120"/>
      <c r="M332" s="189"/>
      <c r="N332" s="184"/>
      <c r="O332" s="184"/>
      <c r="P332" s="184"/>
      <c r="Q332" s="210"/>
      <c r="R332" s="224" t="s">
        <v>73</v>
      </c>
      <c r="S332" s="175" t="s">
        <v>420</v>
      </c>
      <c r="T332" s="175"/>
      <c r="U332" s="175"/>
      <c r="V332" s="175"/>
      <c r="W332" s="175"/>
      <c r="X332" s="175" t="s">
        <v>397</v>
      </c>
      <c r="Y332" s="1590"/>
      <c r="Z332" s="1590"/>
      <c r="AA332" s="175" t="s">
        <v>399</v>
      </c>
      <c r="AB332" s="175"/>
      <c r="AC332" s="175"/>
      <c r="AD332" s="175"/>
      <c r="AE332" s="175"/>
      <c r="AF332" s="199"/>
      <c r="AG332" s="120"/>
      <c r="AH332" s="120"/>
      <c r="AI332" s="120"/>
      <c r="AJ332" s="182"/>
      <c r="AK332" s="190"/>
      <c r="AL332" s="118"/>
      <c r="AM332" s="1" t="e">
        <f t="shared" si="13"/>
        <v>#REF!</v>
      </c>
      <c r="AN332" s="5"/>
      <c r="AO332" s="105"/>
      <c r="AP332" s="105"/>
      <c r="AQ332" s="105"/>
      <c r="AR332" s="105"/>
      <c r="AS332" s="105"/>
      <c r="AT332" s="105"/>
      <c r="AU332" s="105"/>
      <c r="AV332" s="105"/>
      <c r="AW332" s="105"/>
      <c r="AX332" s="105"/>
      <c r="AY332" s="1"/>
      <c r="AZ332" s="1"/>
      <c r="BA332" s="834"/>
    </row>
    <row r="333" spans="1:53" s="117" customFormat="1" ht="12" customHeight="1">
      <c r="A333" s="1239"/>
      <c r="B333" s="193" t="s">
        <v>421</v>
      </c>
      <c r="C333" s="194"/>
      <c r="D333" s="194"/>
      <c r="E333" s="225"/>
      <c r="F333" s="209"/>
      <c r="G333" s="199"/>
      <c r="H333" s="120"/>
      <c r="I333" s="120"/>
      <c r="J333" s="120"/>
      <c r="K333" s="193" t="s">
        <v>364</v>
      </c>
      <c r="L333" s="149"/>
      <c r="M333" s="226"/>
      <c r="N333" s="1421" t="s">
        <v>422</v>
      </c>
      <c r="O333" s="1422"/>
      <c r="P333" s="1423"/>
      <c r="Q333" s="176" t="s">
        <v>225</v>
      </c>
      <c r="R333" s="194" t="s">
        <v>360</v>
      </c>
      <c r="S333" s="194"/>
      <c r="T333" s="194"/>
      <c r="U333" s="194"/>
      <c r="V333" s="194"/>
      <c r="W333" s="194"/>
      <c r="X333" s="194"/>
      <c r="Y333" s="194"/>
      <c r="Z333" s="194"/>
      <c r="AA333" s="194"/>
      <c r="AB333" s="194"/>
      <c r="AC333" s="194"/>
      <c r="AD333" s="194"/>
      <c r="AE333" s="194"/>
      <c r="AF333" s="225"/>
      <c r="AG333" s="823" t="s">
        <v>73</v>
      </c>
      <c r="AH333" s="1215" t="s">
        <v>423</v>
      </c>
      <c r="AI333" s="1215"/>
      <c r="AJ333" s="228"/>
      <c r="AK333" s="229"/>
      <c r="AL333" s="118"/>
      <c r="AM333" s="1" t="e">
        <f t="shared" si="13"/>
        <v>#REF!</v>
      </c>
      <c r="AN333" s="5"/>
      <c r="AO333" s="105"/>
      <c r="AP333" s="105"/>
      <c r="AQ333" s="105"/>
      <c r="AR333" s="105"/>
      <c r="AS333" s="105"/>
      <c r="AT333" s="105"/>
      <c r="AU333" s="105"/>
      <c r="AV333" s="105"/>
      <c r="AW333" s="105"/>
      <c r="AX333" s="105"/>
      <c r="AY333" s="1"/>
      <c r="AZ333" s="1"/>
      <c r="BA333" s="834"/>
    </row>
    <row r="334" spans="1:53" s="117" customFormat="1" ht="12" customHeight="1">
      <c r="A334" s="1239"/>
      <c r="B334" s="1253" t="s">
        <v>424</v>
      </c>
      <c r="C334" s="1253"/>
      <c r="D334" s="1253"/>
      <c r="E334" s="1253"/>
      <c r="F334" s="209"/>
      <c r="G334" s="199"/>
      <c r="H334" s="120"/>
      <c r="I334" s="120"/>
      <c r="J334" s="120"/>
      <c r="K334" s="1491" t="s">
        <v>425</v>
      </c>
      <c r="L334" s="1489"/>
      <c r="M334" s="1492"/>
      <c r="N334" s="1424" t="s">
        <v>426</v>
      </c>
      <c r="O334" s="1425"/>
      <c r="P334" s="1426"/>
      <c r="Q334" s="182" t="s">
        <v>427</v>
      </c>
      <c r="R334" s="175" t="s">
        <v>428</v>
      </c>
      <c r="S334" s="175"/>
      <c r="T334" s="175"/>
      <c r="U334" s="175"/>
      <c r="V334" s="175"/>
      <c r="W334" s="175"/>
      <c r="X334" s="175" t="s">
        <v>148</v>
      </c>
      <c r="Y334" s="1176" t="s">
        <v>331</v>
      </c>
      <c r="Z334" s="1176"/>
      <c r="AA334" s="1176"/>
      <c r="AB334" s="1176"/>
      <c r="AC334" s="1176"/>
      <c r="AD334" s="1176"/>
      <c r="AE334" s="1176"/>
      <c r="AF334" s="199" t="s">
        <v>238</v>
      </c>
      <c r="AG334" s="822" t="s">
        <v>73</v>
      </c>
      <c r="AH334" s="1190"/>
      <c r="AI334" s="1190"/>
      <c r="AJ334" s="188"/>
      <c r="AK334" s="190"/>
      <c r="AL334" s="118"/>
      <c r="AM334" s="1" t="e">
        <f t="shared" si="13"/>
        <v>#REF!</v>
      </c>
      <c r="AN334" s="5"/>
      <c r="AO334" s="105"/>
      <c r="AP334" s="105"/>
      <c r="AQ334" s="105"/>
      <c r="AR334" s="105"/>
      <c r="AS334" s="105"/>
      <c r="AT334" s="105"/>
      <c r="AU334" s="105"/>
      <c r="AV334" s="105"/>
      <c r="AW334" s="105"/>
      <c r="AX334" s="105"/>
      <c r="AY334" s="1"/>
      <c r="AZ334" s="1"/>
      <c r="BA334" s="834"/>
    </row>
    <row r="335" spans="1:53" s="117" customFormat="1" ht="12" customHeight="1">
      <c r="A335" s="1239"/>
      <c r="B335" s="1190" t="s">
        <v>429</v>
      </c>
      <c r="C335" s="1190"/>
      <c r="D335" s="1190"/>
      <c r="E335" s="1190"/>
      <c r="F335" s="188"/>
      <c r="G335" s="133"/>
      <c r="H335" s="120"/>
      <c r="I335" s="120"/>
      <c r="J335" s="120"/>
      <c r="K335" s="182"/>
      <c r="L335" s="120"/>
      <c r="M335" s="189"/>
      <c r="N335" s="1424" t="s">
        <v>430</v>
      </c>
      <c r="O335" s="1425"/>
      <c r="P335" s="1426"/>
      <c r="Q335" s="182" t="s">
        <v>427</v>
      </c>
      <c r="R335" s="175" t="s">
        <v>358</v>
      </c>
      <c r="S335" s="175"/>
      <c r="T335" s="175"/>
      <c r="U335" s="175"/>
      <c r="V335" s="175"/>
      <c r="W335" s="175"/>
      <c r="X335" s="175" t="s">
        <v>148</v>
      </c>
      <c r="Y335" s="1176" t="s">
        <v>367</v>
      </c>
      <c r="Z335" s="1176"/>
      <c r="AA335" s="1176"/>
      <c r="AB335" s="1176"/>
      <c r="AC335" s="1176"/>
      <c r="AD335" s="1176"/>
      <c r="AE335" s="1176"/>
      <c r="AF335" s="199" t="s">
        <v>238</v>
      </c>
      <c r="AH335" s="120"/>
      <c r="AI335" s="120"/>
      <c r="AJ335" s="188"/>
      <c r="AK335" s="190"/>
      <c r="AL335" s="118"/>
      <c r="AM335" s="1" t="e">
        <f t="shared" si="13"/>
        <v>#REF!</v>
      </c>
      <c r="AN335" s="5"/>
      <c r="AO335" s="105"/>
      <c r="AP335" s="105"/>
      <c r="AQ335" s="105"/>
      <c r="AR335" s="105"/>
      <c r="AS335" s="105"/>
      <c r="AT335" s="105"/>
      <c r="AU335" s="105"/>
      <c r="AV335" s="105"/>
      <c r="AW335" s="105"/>
      <c r="AX335" s="105"/>
      <c r="AY335" s="1"/>
      <c r="AZ335" s="1"/>
      <c r="BA335" s="834"/>
    </row>
    <row r="336" spans="1:53" s="117" customFormat="1" ht="12" customHeight="1">
      <c r="A336" s="1239"/>
      <c r="B336" s="188"/>
      <c r="E336" s="133"/>
      <c r="F336" s="188"/>
      <c r="G336" s="133"/>
      <c r="H336" s="120"/>
      <c r="I336" s="120"/>
      <c r="J336" s="120"/>
      <c r="K336" s="182"/>
      <c r="L336" s="120"/>
      <c r="M336" s="189"/>
      <c r="N336" s="184"/>
      <c r="O336" s="184"/>
      <c r="P336" s="184"/>
      <c r="Q336" s="176" t="s">
        <v>73</v>
      </c>
      <c r="R336" s="175" t="s">
        <v>431</v>
      </c>
      <c r="S336" s="175"/>
      <c r="T336" s="175"/>
      <c r="U336" s="175"/>
      <c r="V336" s="175" t="s">
        <v>432</v>
      </c>
      <c r="W336" s="175"/>
      <c r="X336" s="175" t="s">
        <v>148</v>
      </c>
      <c r="Y336" s="1176"/>
      <c r="Z336" s="1176"/>
      <c r="AA336" s="1176"/>
      <c r="AB336" s="1176"/>
      <c r="AC336" s="1176"/>
      <c r="AD336" s="1176"/>
      <c r="AE336" s="1176"/>
      <c r="AF336" s="199" t="s">
        <v>238</v>
      </c>
      <c r="AH336" s="120"/>
      <c r="AI336" s="120"/>
      <c r="AJ336" s="188"/>
      <c r="AK336" s="190"/>
      <c r="AL336" s="118"/>
      <c r="AM336" s="1" t="e">
        <f t="shared" si="13"/>
        <v>#REF!</v>
      </c>
      <c r="AN336" s="5"/>
      <c r="AO336" s="105"/>
      <c r="AP336" s="105"/>
      <c r="AQ336" s="105"/>
      <c r="AR336" s="105"/>
      <c r="AS336" s="105"/>
      <c r="AT336" s="105"/>
      <c r="AU336" s="105"/>
      <c r="AV336" s="105"/>
      <c r="AW336" s="105"/>
      <c r="AX336" s="105"/>
      <c r="AY336" s="1"/>
      <c r="AZ336" s="1"/>
      <c r="BA336" s="834"/>
    </row>
    <row r="337" spans="1:53" s="117" customFormat="1" ht="12" customHeight="1" thickBot="1">
      <c r="A337" s="1240"/>
      <c r="B337" s="479"/>
      <c r="C337" s="479"/>
      <c r="D337" s="479"/>
      <c r="E337" s="479"/>
      <c r="F337" s="230"/>
      <c r="G337" s="231"/>
      <c r="H337" s="161"/>
      <c r="I337" s="161"/>
      <c r="J337" s="161"/>
      <c r="K337" s="232"/>
      <c r="L337" s="161"/>
      <c r="M337" s="233"/>
      <c r="N337" s="234"/>
      <c r="O337" s="234"/>
      <c r="P337" s="234"/>
      <c r="Q337" s="232"/>
      <c r="R337" s="235" t="s">
        <v>433</v>
      </c>
      <c r="S337" s="235"/>
      <c r="T337" s="235" t="s">
        <v>397</v>
      </c>
      <c r="U337" s="1383"/>
      <c r="V337" s="1383"/>
      <c r="W337" s="235" t="s">
        <v>434</v>
      </c>
      <c r="X337" s="235"/>
      <c r="Y337" s="235"/>
      <c r="Z337" s="235"/>
      <c r="AA337" s="235" t="s">
        <v>435</v>
      </c>
      <c r="AB337" s="235"/>
      <c r="AC337" s="235" t="s">
        <v>397</v>
      </c>
      <c r="AD337" s="1383"/>
      <c r="AE337" s="1383"/>
      <c r="AF337" s="231" t="s">
        <v>436</v>
      </c>
      <c r="AG337" s="161"/>
      <c r="AH337" s="161"/>
      <c r="AI337" s="161"/>
      <c r="AJ337" s="236"/>
      <c r="AK337" s="237"/>
      <c r="AL337" s="118"/>
      <c r="AM337" s="1" t="e">
        <f t="shared" si="13"/>
        <v>#REF!</v>
      </c>
      <c r="AN337" s="5"/>
      <c r="AO337" s="105"/>
      <c r="AP337" s="105"/>
      <c r="AQ337" s="105"/>
      <c r="AR337" s="105"/>
      <c r="AS337" s="105"/>
      <c r="AT337" s="105"/>
      <c r="AU337" s="105"/>
      <c r="AV337" s="105"/>
      <c r="AW337" s="105"/>
      <c r="AX337" s="105"/>
      <c r="AY337" s="1"/>
      <c r="AZ337" s="1"/>
      <c r="BA337" s="834"/>
    </row>
    <row r="338" spans="1:53" s="117" customFormat="1" ht="12" customHeight="1" thickBot="1">
      <c r="A338" s="1238" t="s">
        <v>437</v>
      </c>
      <c r="B338" s="175" t="s">
        <v>438</v>
      </c>
      <c r="C338" s="175"/>
      <c r="D338" s="175"/>
      <c r="E338" s="175"/>
      <c r="F338" s="1244" t="s">
        <v>334</v>
      </c>
      <c r="G338" s="1246"/>
      <c r="H338" s="175"/>
      <c r="I338" s="175"/>
      <c r="J338" s="175"/>
      <c r="K338" s="1427" t="s">
        <v>439</v>
      </c>
      <c r="L338" s="1428"/>
      <c r="M338" s="1429"/>
      <c r="N338" s="1427" t="s">
        <v>440</v>
      </c>
      <c r="O338" s="1428"/>
      <c r="P338" s="1429"/>
      <c r="Q338" s="182" t="s">
        <v>427</v>
      </c>
      <c r="R338" s="175" t="s">
        <v>441</v>
      </c>
      <c r="S338" s="175"/>
      <c r="T338" s="175"/>
      <c r="U338" s="175"/>
      <c r="V338" s="175"/>
      <c r="W338" s="175"/>
      <c r="X338" s="175"/>
      <c r="Y338" s="175"/>
      <c r="Z338" s="175"/>
      <c r="AA338" s="175"/>
      <c r="AB338" s="175"/>
      <c r="AC338" s="175"/>
      <c r="AD338" s="175"/>
      <c r="AE338" s="175"/>
      <c r="AF338" s="189"/>
      <c r="AG338" s="822" t="s">
        <v>73</v>
      </c>
      <c r="AH338" s="1190" t="s">
        <v>442</v>
      </c>
      <c r="AI338" s="1190"/>
      <c r="AJ338" s="188"/>
      <c r="AK338" s="190"/>
      <c r="AL338" s="118"/>
      <c r="AM338" s="1" t="e">
        <f t="shared" si="13"/>
        <v>#REF!</v>
      </c>
      <c r="AN338" s="5" t="e">
        <f>IF(OR(AND(#REF!=1,H339="■"),AND(#REF!&lt;&gt;1,H403="■")),TRUE,FALSE)</f>
        <v>#REF!</v>
      </c>
      <c r="AO338" s="105" t="s">
        <v>309</v>
      </c>
      <c r="AP338" s="105"/>
      <c r="AQ338" s="105"/>
      <c r="AR338" s="105"/>
      <c r="AS338" s="105"/>
      <c r="AT338" s="105"/>
      <c r="AU338" s="105"/>
      <c r="AV338" s="105"/>
      <c r="AW338" s="105" t="e">
        <f>#REF!</f>
        <v>#REF!</v>
      </c>
      <c r="AX338" s="105" t="s">
        <v>443</v>
      </c>
      <c r="AY338" s="558" t="e">
        <f>IF(AW338=TRUE,1,0)</f>
        <v>#REF!</v>
      </c>
      <c r="AZ338" s="836"/>
      <c r="BA338" s="834"/>
    </row>
    <row r="339" spans="1:53" s="117" customFormat="1" ht="12" customHeight="1" thickBot="1">
      <c r="A339" s="1239"/>
      <c r="B339" s="1245" t="s">
        <v>444</v>
      </c>
      <c r="C339" s="1245"/>
      <c r="D339" s="1245"/>
      <c r="E339" s="1245"/>
      <c r="F339" s="397" t="s">
        <v>225</v>
      </c>
      <c r="G339" s="292">
        <v>4</v>
      </c>
      <c r="H339" s="397" t="s">
        <v>225</v>
      </c>
      <c r="I339" s="1245" t="s">
        <v>309</v>
      </c>
      <c r="J339" s="1245"/>
      <c r="K339" s="1427" t="s">
        <v>445</v>
      </c>
      <c r="L339" s="1428"/>
      <c r="M339" s="1429"/>
      <c r="N339" s="1427" t="s">
        <v>446</v>
      </c>
      <c r="O339" s="1428"/>
      <c r="P339" s="1429"/>
      <c r="Q339" s="238"/>
      <c r="R339" s="221" t="s">
        <v>73</v>
      </c>
      <c r="S339" s="186" t="s">
        <v>447</v>
      </c>
      <c r="T339" s="186"/>
      <c r="U339" s="221" t="s">
        <v>73</v>
      </c>
      <c r="V339" s="186" t="s">
        <v>448</v>
      </c>
      <c r="W339" s="186"/>
      <c r="X339" s="221" t="s">
        <v>73</v>
      </c>
      <c r="Y339" s="186" t="s">
        <v>449</v>
      </c>
      <c r="Z339" s="186"/>
      <c r="AA339" s="186"/>
      <c r="AB339" s="221" t="s">
        <v>73</v>
      </c>
      <c r="AC339" s="186" t="s">
        <v>450</v>
      </c>
      <c r="AD339" s="186"/>
      <c r="AE339" s="186"/>
      <c r="AF339" s="239"/>
      <c r="AG339" s="822" t="s">
        <v>73</v>
      </c>
      <c r="AH339" s="1190" t="s">
        <v>451</v>
      </c>
      <c r="AI339" s="1190"/>
      <c r="AJ339" s="188"/>
      <c r="AK339" s="190"/>
      <c r="AL339" s="118"/>
      <c r="AM339" s="1" t="e">
        <f t="shared" si="13"/>
        <v>#REF!</v>
      </c>
      <c r="AN339" s="5" t="e">
        <f>IF(OR(AND(#REF!=1,H340="■"),AND(#REF!&lt;&gt;1,H404="■")),TRUE,FALSE)</f>
        <v>#REF!</v>
      </c>
      <c r="AO339" s="105" t="s">
        <v>311</v>
      </c>
      <c r="AP339" s="105"/>
      <c r="AQ339" s="105"/>
      <c r="AR339" s="105"/>
      <c r="AS339" s="105"/>
      <c r="AT339" s="105"/>
      <c r="AU339" s="105"/>
      <c r="AV339" s="105"/>
      <c r="AW339" s="105" t="b">
        <v>0</v>
      </c>
      <c r="AX339" s="105" t="s">
        <v>452</v>
      </c>
      <c r="AY339" s="558">
        <f>IF(AW339=TRUE,1,0)</f>
        <v>0</v>
      </c>
      <c r="AZ339" s="836"/>
      <c r="BA339" s="834"/>
    </row>
    <row r="340" spans="1:53" s="117" customFormat="1" ht="12" customHeight="1" thickBot="1">
      <c r="A340" s="1239"/>
      <c r="B340" s="1245" t="s">
        <v>453</v>
      </c>
      <c r="C340" s="1245"/>
      <c r="D340" s="1245"/>
      <c r="E340" s="1245"/>
      <c r="F340" s="397" t="s">
        <v>73</v>
      </c>
      <c r="G340" s="292">
        <v>3</v>
      </c>
      <c r="H340" s="397" t="s">
        <v>73</v>
      </c>
      <c r="I340" s="1245" t="s">
        <v>348</v>
      </c>
      <c r="J340" s="1245"/>
      <c r="K340" s="240"/>
      <c r="L340" s="241"/>
      <c r="M340" s="242"/>
      <c r="N340" s="1427" t="s">
        <v>454</v>
      </c>
      <c r="O340" s="1428"/>
      <c r="P340" s="1429"/>
      <c r="Q340" s="182" t="s">
        <v>427</v>
      </c>
      <c r="R340" s="175" t="s">
        <v>455</v>
      </c>
      <c r="S340" s="175"/>
      <c r="T340" s="175"/>
      <c r="U340" s="175"/>
      <c r="V340" s="175"/>
      <c r="W340" s="175"/>
      <c r="X340" s="175"/>
      <c r="Y340" s="175"/>
      <c r="Z340" s="175"/>
      <c r="AA340" s="175"/>
      <c r="AB340" s="175"/>
      <c r="AC340" s="175"/>
      <c r="AD340" s="175"/>
      <c r="AE340" s="175"/>
      <c r="AF340" s="189"/>
      <c r="AG340" s="822" t="s">
        <v>73</v>
      </c>
      <c r="AH340" s="1190"/>
      <c r="AI340" s="1190"/>
      <c r="AJ340" s="188"/>
      <c r="AK340" s="190"/>
      <c r="AL340" s="118"/>
      <c r="AM340" s="1" t="e">
        <f t="shared" si="13"/>
        <v>#REF!</v>
      </c>
      <c r="AN340" s="5" t="e">
        <f>IF(OR(AND(#REF!=1,H341="■"),AND(#REF!&lt;&gt;1,H405="■")),TRUE,FALSE)</f>
        <v>#REF!</v>
      </c>
      <c r="AO340" s="105" t="s">
        <v>313</v>
      </c>
      <c r="AP340" s="105"/>
      <c r="AQ340" s="105"/>
      <c r="AR340" s="105"/>
      <c r="AS340" s="105"/>
      <c r="AT340" s="105"/>
      <c r="AU340" s="105"/>
      <c r="AV340" s="105"/>
      <c r="AW340" s="105" t="b">
        <v>0</v>
      </c>
      <c r="AX340" s="105" t="s">
        <v>283</v>
      </c>
      <c r="AY340" s="557" t="e">
        <f>IF(AW338=FALSE,0,IF(AW339=TRUE,0,IF(AW342=TRUE,1,IF(AW341=TRUE,2,IF(AW340=TRUE,3,0)))))</f>
        <v>#REF!</v>
      </c>
      <c r="AZ340" s="837"/>
      <c r="BA340" s="834"/>
    </row>
    <row r="341" spans="1:53" s="117" customFormat="1" ht="12" customHeight="1" thickBot="1">
      <c r="A341" s="1239"/>
      <c r="B341" s="1489" t="s">
        <v>456</v>
      </c>
      <c r="C341" s="1489"/>
      <c r="D341" s="1489"/>
      <c r="E341" s="1489"/>
      <c r="F341" s="397" t="s">
        <v>73</v>
      </c>
      <c r="G341" s="292">
        <v>2</v>
      </c>
      <c r="H341" s="397" t="s">
        <v>73</v>
      </c>
      <c r="I341" s="1245" t="s">
        <v>313</v>
      </c>
      <c r="J341" s="1245"/>
      <c r="K341" s="183"/>
      <c r="L341" s="184"/>
      <c r="M341" s="185"/>
      <c r="N341" s="184"/>
      <c r="O341" s="184"/>
      <c r="P341" s="184"/>
      <c r="Q341" s="209" t="s">
        <v>148</v>
      </c>
      <c r="R341" s="243" t="s">
        <v>73</v>
      </c>
      <c r="S341" s="1489" t="s">
        <v>457</v>
      </c>
      <c r="T341" s="1489"/>
      <c r="U341" s="1489"/>
      <c r="V341" s="1489"/>
      <c r="W341" s="1489"/>
      <c r="X341" s="1489"/>
      <c r="Y341" s="1489"/>
      <c r="Z341" s="1489"/>
      <c r="AA341" s="1489"/>
      <c r="AB341" s="243" t="s">
        <v>73</v>
      </c>
      <c r="AC341" s="1489" t="s">
        <v>458</v>
      </c>
      <c r="AD341" s="1489"/>
      <c r="AE341" s="1489"/>
      <c r="AF341" s="199" t="s">
        <v>238</v>
      </c>
      <c r="AH341" s="175"/>
      <c r="AI341" s="175"/>
      <c r="AJ341" s="188"/>
      <c r="AK341" s="190"/>
      <c r="AL341" s="118"/>
      <c r="AM341" s="1" t="e">
        <f t="shared" si="13"/>
        <v>#REF!</v>
      </c>
      <c r="AN341" s="5" t="e">
        <f>IF(OR(AND(#REF!=1,H342="■"),AND(#REF!&lt;&gt;1,H406="■")),TRUE,FALSE)</f>
        <v>#REF!</v>
      </c>
      <c r="AO341" s="105" t="s">
        <v>315</v>
      </c>
      <c r="AP341" s="105"/>
      <c r="AQ341" s="105"/>
      <c r="AR341" s="105"/>
      <c r="AS341" s="105"/>
      <c r="AT341" s="105"/>
      <c r="AU341" s="105"/>
      <c r="AV341" s="105"/>
      <c r="AW341" s="105" t="b">
        <v>1</v>
      </c>
      <c r="AX341" s="105" t="s">
        <v>286</v>
      </c>
      <c r="AY341" s="1"/>
      <c r="AZ341" s="1"/>
      <c r="BA341" s="834"/>
    </row>
    <row r="342" spans="1:53" s="117" customFormat="1" ht="12" customHeight="1" thickBot="1">
      <c r="A342" s="1239"/>
      <c r="B342" s="120" t="s">
        <v>459</v>
      </c>
      <c r="C342" s="120"/>
      <c r="D342" s="120"/>
      <c r="E342" s="120"/>
      <c r="F342" s="397" t="s">
        <v>73</v>
      </c>
      <c r="G342" s="292">
        <v>1</v>
      </c>
      <c r="H342" s="397" t="s">
        <v>73</v>
      </c>
      <c r="I342" s="1245" t="s">
        <v>315</v>
      </c>
      <c r="J342" s="1245"/>
      <c r="K342" s="183"/>
      <c r="L342" s="184"/>
      <c r="M342" s="185"/>
      <c r="N342" s="184"/>
      <c r="O342" s="184"/>
      <c r="P342" s="184"/>
      <c r="Q342" s="209" t="s">
        <v>148</v>
      </c>
      <c r="R342" s="243" t="s">
        <v>73</v>
      </c>
      <c r="S342" s="175" t="s">
        <v>460</v>
      </c>
      <c r="T342" s="175"/>
      <c r="U342" s="175"/>
      <c r="V342" s="175"/>
      <c r="W342" s="175"/>
      <c r="X342" s="175"/>
      <c r="Y342" s="175"/>
      <c r="Z342" s="175"/>
      <c r="AA342" s="175"/>
      <c r="AB342" s="243" t="s">
        <v>73</v>
      </c>
      <c r="AC342" s="1190" t="s">
        <v>461</v>
      </c>
      <c r="AD342" s="1190"/>
      <c r="AE342" s="1190"/>
      <c r="AF342" s="199" t="s">
        <v>238</v>
      </c>
      <c r="AH342" s="175"/>
      <c r="AI342" s="175"/>
      <c r="AJ342" s="188"/>
      <c r="AK342" s="190"/>
      <c r="AL342" s="118"/>
      <c r="AM342" s="1" t="e">
        <f t="shared" si="13"/>
        <v>#REF!</v>
      </c>
      <c r="AN342" s="5" t="b">
        <f>AN205</f>
        <v>1</v>
      </c>
      <c r="AO342" s="105" t="s">
        <v>462</v>
      </c>
      <c r="AP342" s="105"/>
      <c r="AQ342" s="558">
        <f>IF(AN205=TRUE,1,0)</f>
        <v>1</v>
      </c>
      <c r="AR342" s="105"/>
      <c r="AS342" s="105"/>
      <c r="AT342" s="105"/>
      <c r="AU342" s="105"/>
      <c r="AV342" s="105"/>
      <c r="AW342" s="105" t="b">
        <v>0</v>
      </c>
      <c r="AX342" s="105" t="s">
        <v>289</v>
      </c>
      <c r="AY342" s="1"/>
      <c r="AZ342" s="1"/>
      <c r="BA342" s="834"/>
    </row>
    <row r="343" spans="1:53" s="117" customFormat="1" ht="12" customHeight="1" thickBot="1">
      <c r="A343" s="1239"/>
      <c r="B343" s="120"/>
      <c r="C343" s="120"/>
      <c r="D343" s="120"/>
      <c r="E343" s="120"/>
      <c r="F343" s="209"/>
      <c r="G343" s="199"/>
      <c r="H343" s="175"/>
      <c r="I343" s="175"/>
      <c r="J343" s="175"/>
      <c r="K343" s="183"/>
      <c r="L343" s="184"/>
      <c r="M343" s="185"/>
      <c r="N343" s="184"/>
      <c r="O343" s="184"/>
      <c r="P343" s="184"/>
      <c r="Q343" s="209" t="s">
        <v>148</v>
      </c>
      <c r="R343" s="243" t="s">
        <v>73</v>
      </c>
      <c r="S343" s="175" t="s">
        <v>463</v>
      </c>
      <c r="T343" s="175"/>
      <c r="U343" s="175"/>
      <c r="V343" s="175"/>
      <c r="W343" s="243" t="s">
        <v>73</v>
      </c>
      <c r="X343" s="175" t="s">
        <v>464</v>
      </c>
      <c r="Y343" s="175"/>
      <c r="Z343" s="175"/>
      <c r="AA343" s="175"/>
      <c r="AB343" s="243" t="s">
        <v>73</v>
      </c>
      <c r="AC343" s="1245" t="s">
        <v>28</v>
      </c>
      <c r="AD343" s="1245"/>
      <c r="AE343" s="1245"/>
      <c r="AF343" s="199" t="s">
        <v>238</v>
      </c>
      <c r="AH343" s="175"/>
      <c r="AI343" s="175"/>
      <c r="AJ343" s="188"/>
      <c r="AK343" s="190"/>
      <c r="AL343" s="118"/>
      <c r="AM343" s="1" t="e">
        <f t="shared" si="13"/>
        <v>#REF!</v>
      </c>
      <c r="AN343" s="5" t="b">
        <f>IF(OR(AND(AQ342=1,B348="■"),AND(AQ342=1,B412="■")),TRUE,FALSE)</f>
        <v>1</v>
      </c>
      <c r="AO343" s="105" t="s">
        <v>465</v>
      </c>
      <c r="AP343" s="105"/>
      <c r="AQ343" s="558">
        <f>IF(AN343=TRUE,1,0)</f>
        <v>1</v>
      </c>
      <c r="AR343" s="105"/>
      <c r="AS343" s="105"/>
      <c r="AT343" s="105"/>
      <c r="AU343" s="105"/>
      <c r="AV343" s="105"/>
      <c r="AW343" s="105" t="b">
        <v>1</v>
      </c>
      <c r="AX343" s="105" t="s">
        <v>309</v>
      </c>
      <c r="AY343" s="1"/>
      <c r="AZ343" s="1"/>
      <c r="BA343" s="834"/>
    </row>
    <row r="344" spans="1:53" s="117" customFormat="1" ht="12" customHeight="1">
      <c r="A344" s="1239"/>
      <c r="B344" s="120" t="s">
        <v>466</v>
      </c>
      <c r="C344" s="120"/>
      <c r="D344" s="120"/>
      <c r="E344" s="120"/>
      <c r="F344" s="209"/>
      <c r="G344" s="199"/>
      <c r="H344" s="175"/>
      <c r="I344" s="175"/>
      <c r="J344" s="175"/>
      <c r="K344" s="183"/>
      <c r="L344" s="184"/>
      <c r="M344" s="185"/>
      <c r="N344" s="184"/>
      <c r="O344" s="184"/>
      <c r="P344" s="184"/>
      <c r="Q344" s="209" t="s">
        <v>148</v>
      </c>
      <c r="R344" s="243" t="s">
        <v>73</v>
      </c>
      <c r="S344" s="175" t="s">
        <v>467</v>
      </c>
      <c r="T344" s="175"/>
      <c r="U344" s="175"/>
      <c r="V344" s="175"/>
      <c r="W344" s="175"/>
      <c r="X344" s="175"/>
      <c r="Y344" s="175"/>
      <c r="Z344" s="175"/>
      <c r="AA344" s="175"/>
      <c r="AB344" s="175"/>
      <c r="AC344" s="175"/>
      <c r="AD344" s="175"/>
      <c r="AE344" s="175"/>
      <c r="AF344" s="199" t="s">
        <v>238</v>
      </c>
      <c r="AH344" s="175"/>
      <c r="AI344" s="175"/>
      <c r="AJ344" s="188"/>
      <c r="AK344" s="190"/>
      <c r="AL344" s="118"/>
      <c r="AM344" s="1" t="e">
        <f t="shared" si="13"/>
        <v>#REF!</v>
      </c>
      <c r="AN344" s="846" t="b">
        <f>IF(H410="■",TRUE,FALSE)</f>
        <v>1</v>
      </c>
      <c r="AO344" s="788" t="s">
        <v>309</v>
      </c>
      <c r="AP344" s="105"/>
      <c r="AQ344" s="105"/>
      <c r="AR344" s="105"/>
      <c r="AS344" s="105"/>
      <c r="AT344" s="105"/>
      <c r="AU344" s="105"/>
      <c r="AV344" s="105"/>
      <c r="AW344" s="105" t="b">
        <v>0</v>
      </c>
      <c r="AX344" s="105" t="s">
        <v>311</v>
      </c>
      <c r="AY344" s="1"/>
      <c r="AZ344" s="1"/>
      <c r="BA344" s="834"/>
    </row>
    <row r="345" spans="1:53" s="117" customFormat="1" ht="12" customHeight="1">
      <c r="A345" s="1239"/>
      <c r="B345" s="193" t="s">
        <v>468</v>
      </c>
      <c r="C345" s="194"/>
      <c r="D345" s="194"/>
      <c r="E345" s="194"/>
      <c r="F345" s="193" t="s">
        <v>406</v>
      </c>
      <c r="G345" s="225"/>
      <c r="H345" s="194"/>
      <c r="I345" s="194"/>
      <c r="J345" s="194"/>
      <c r="K345" s="1214" t="s">
        <v>469</v>
      </c>
      <c r="L345" s="1215"/>
      <c r="M345" s="1216"/>
      <c r="N345" s="1215" t="s">
        <v>470</v>
      </c>
      <c r="O345" s="1215"/>
      <c r="P345" s="1215"/>
      <c r="Q345" s="244" t="s">
        <v>73</v>
      </c>
      <c r="R345" s="194" t="s">
        <v>471</v>
      </c>
      <c r="S345" s="194"/>
      <c r="T345" s="194"/>
      <c r="U345" s="194"/>
      <c r="V345" s="194"/>
      <c r="W345" s="194"/>
      <c r="X345" s="194"/>
      <c r="Y345" s="194"/>
      <c r="Z345" s="194"/>
      <c r="AA345" s="194"/>
      <c r="AB345" s="194"/>
      <c r="AC345" s="194"/>
      <c r="AD345" s="194"/>
      <c r="AE345" s="194"/>
      <c r="AF345" s="225"/>
      <c r="AG345" s="823" t="s">
        <v>73</v>
      </c>
      <c r="AH345" s="1215" t="s">
        <v>442</v>
      </c>
      <c r="AI345" s="1215"/>
      <c r="AJ345" s="228"/>
      <c r="AK345" s="229"/>
      <c r="AL345" s="118"/>
      <c r="AM345" s="1" t="e">
        <f t="shared" si="13"/>
        <v>#REF!</v>
      </c>
      <c r="AN345" s="5" t="b">
        <f>IF(H411="■",TRUE,FALSE)</f>
        <v>0</v>
      </c>
      <c r="AO345" s="105" t="s">
        <v>311</v>
      </c>
      <c r="AP345" s="105"/>
      <c r="AQ345" s="105"/>
      <c r="AR345" s="105"/>
      <c r="AS345" s="105"/>
      <c r="AT345" s="105"/>
      <c r="AU345" s="105"/>
      <c r="AV345" s="105"/>
      <c r="AW345" s="105" t="b">
        <v>0</v>
      </c>
      <c r="AX345" s="105" t="s">
        <v>313</v>
      </c>
      <c r="AY345" s="1"/>
      <c r="AZ345" s="1"/>
      <c r="BA345" s="834"/>
    </row>
    <row r="346" spans="1:53" s="117" customFormat="1" ht="12" customHeight="1" thickBot="1">
      <c r="A346" s="1239"/>
      <c r="B346" s="209" t="s">
        <v>469</v>
      </c>
      <c r="C346" s="175"/>
      <c r="D346" s="175"/>
      <c r="E346" s="175"/>
      <c r="F346" s="209" t="s">
        <v>409</v>
      </c>
      <c r="G346" s="199"/>
      <c r="H346" s="245" t="s">
        <v>225</v>
      </c>
      <c r="I346" s="1245" t="s">
        <v>309</v>
      </c>
      <c r="J346" s="1245"/>
      <c r="K346" s="1491" t="s">
        <v>472</v>
      </c>
      <c r="L346" s="1489"/>
      <c r="M346" s="1492"/>
      <c r="N346" s="1190" t="s">
        <v>473</v>
      </c>
      <c r="O346" s="1190"/>
      <c r="P346" s="1190"/>
      <c r="Q346" s="176" t="s">
        <v>73</v>
      </c>
      <c r="R346" s="175" t="s">
        <v>470</v>
      </c>
      <c r="S346" s="175"/>
      <c r="T346" s="175"/>
      <c r="U346" s="175" t="s">
        <v>148</v>
      </c>
      <c r="V346" s="175"/>
      <c r="W346" s="243" t="s">
        <v>73</v>
      </c>
      <c r="X346" s="175" t="s">
        <v>474</v>
      </c>
      <c r="Y346" s="175"/>
      <c r="Z346" s="175"/>
      <c r="AA346" s="175"/>
      <c r="AB346" s="243" t="s">
        <v>73</v>
      </c>
      <c r="AC346" s="175" t="s">
        <v>475</v>
      </c>
      <c r="AD346" s="175"/>
      <c r="AE346" s="175"/>
      <c r="AF346" s="199"/>
      <c r="AG346" s="444" t="s">
        <v>73</v>
      </c>
      <c r="AH346" s="1190" t="s">
        <v>451</v>
      </c>
      <c r="AI346" s="1190"/>
      <c r="AJ346" s="188"/>
      <c r="AK346" s="190"/>
      <c r="AL346" s="118"/>
      <c r="AM346" s="1" t="e">
        <f t="shared" si="13"/>
        <v>#REF!</v>
      </c>
      <c r="AN346" s="5" t="b">
        <f>IF(H412="■",TRUE,FALSE)</f>
        <v>0</v>
      </c>
      <c r="AO346" s="105" t="s">
        <v>313</v>
      </c>
      <c r="AP346" s="105"/>
      <c r="AQ346" s="105"/>
      <c r="AR346" s="105"/>
      <c r="AS346" s="105"/>
      <c r="AT346" s="105"/>
      <c r="AU346" s="105"/>
      <c r="AV346" s="105"/>
      <c r="AW346" s="105" t="b">
        <v>0</v>
      </c>
      <c r="AX346" s="105" t="s">
        <v>315</v>
      </c>
      <c r="AY346" s="1"/>
      <c r="AZ346" s="1"/>
      <c r="BA346" s="834"/>
    </row>
    <row r="347" spans="1:53" s="117" customFormat="1" ht="12" customHeight="1" thickBot="1">
      <c r="A347" s="1239"/>
      <c r="B347" s="1244" t="s">
        <v>476</v>
      </c>
      <c r="C347" s="1245"/>
      <c r="D347" s="1245"/>
      <c r="E347" s="1245"/>
      <c r="F347" s="209" t="s">
        <v>413</v>
      </c>
      <c r="G347" s="199"/>
      <c r="H347" s="245" t="s">
        <v>73</v>
      </c>
      <c r="I347" s="1245" t="s">
        <v>348</v>
      </c>
      <c r="J347" s="1245"/>
      <c r="K347" s="182"/>
      <c r="L347" s="120"/>
      <c r="M347" s="189"/>
      <c r="N347" s="120"/>
      <c r="O347" s="120"/>
      <c r="P347" s="120"/>
      <c r="Q347" s="209"/>
      <c r="R347" s="243" t="s">
        <v>73</v>
      </c>
      <c r="S347" s="1190" t="s">
        <v>477</v>
      </c>
      <c r="T347" s="1190"/>
      <c r="U347" s="1190"/>
      <c r="V347" s="1190"/>
      <c r="W347" s="243" t="s">
        <v>73</v>
      </c>
      <c r="X347" s="175" t="s">
        <v>478</v>
      </c>
      <c r="Y347" s="175"/>
      <c r="Z347" s="175"/>
      <c r="AA347" s="175"/>
      <c r="AB347" s="243" t="s">
        <v>73</v>
      </c>
      <c r="AC347" s="175" t="s">
        <v>479</v>
      </c>
      <c r="AD347" s="175"/>
      <c r="AE347" s="175"/>
      <c r="AF347" s="199"/>
      <c r="AG347" s="444" t="s">
        <v>73</v>
      </c>
      <c r="AH347" s="1190"/>
      <c r="AI347" s="1190"/>
      <c r="AJ347" s="188"/>
      <c r="AK347" s="190"/>
      <c r="AL347" s="118"/>
      <c r="AM347" s="1" t="e">
        <f t="shared" si="13"/>
        <v>#REF!</v>
      </c>
      <c r="AN347" s="5" t="b">
        <f>IF(H413="■",TRUE,FALSE)</f>
        <v>0</v>
      </c>
      <c r="AO347" s="105" t="s">
        <v>315</v>
      </c>
      <c r="AP347" s="105"/>
      <c r="AQ347" s="105"/>
      <c r="AR347" s="105"/>
      <c r="AS347" s="105"/>
      <c r="AT347" s="105"/>
      <c r="AU347" s="105"/>
      <c r="AV347" s="105"/>
      <c r="AW347" s="105" t="e">
        <f>#REF!</f>
        <v>#REF!</v>
      </c>
      <c r="AX347" s="105" t="s">
        <v>480</v>
      </c>
      <c r="AY347" s="558" t="e">
        <f>IF(AW347=TRUE,1,0)</f>
        <v>#REF!</v>
      </c>
      <c r="AZ347" s="836"/>
      <c r="BA347" s="834"/>
    </row>
    <row r="348" spans="1:53" s="117" customFormat="1" ht="12" customHeight="1" thickBot="1">
      <c r="A348" s="1239"/>
      <c r="B348" s="176" t="s">
        <v>225</v>
      </c>
      <c r="C348" s="1190" t="s">
        <v>481</v>
      </c>
      <c r="D348" s="1190"/>
      <c r="E348" s="1190"/>
      <c r="F348" s="209" t="s">
        <v>416</v>
      </c>
      <c r="G348" s="199"/>
      <c r="H348" s="245" t="s">
        <v>73</v>
      </c>
      <c r="I348" s="1245" t="s">
        <v>313</v>
      </c>
      <c r="J348" s="1245"/>
      <c r="K348" s="182"/>
      <c r="L348" s="120"/>
      <c r="M348" s="189"/>
      <c r="N348" s="120"/>
      <c r="O348" s="120"/>
      <c r="P348" s="120"/>
      <c r="Q348" s="209"/>
      <c r="R348" s="243" t="s">
        <v>73</v>
      </c>
      <c r="S348" s="175" t="s">
        <v>482</v>
      </c>
      <c r="T348" s="175"/>
      <c r="U348" s="175"/>
      <c r="V348" s="175"/>
      <c r="W348" s="243" t="s">
        <v>73</v>
      </c>
      <c r="X348" s="175" t="s">
        <v>483</v>
      </c>
      <c r="Y348" s="175"/>
      <c r="Z348" s="175"/>
      <c r="AA348" s="175"/>
      <c r="AB348" s="243" t="s">
        <v>73</v>
      </c>
      <c r="AC348" s="175" t="s">
        <v>484</v>
      </c>
      <c r="AD348" s="175"/>
      <c r="AE348" s="175"/>
      <c r="AF348" s="199" t="s">
        <v>238</v>
      </c>
      <c r="AG348" s="182"/>
      <c r="AH348" s="175"/>
      <c r="AI348" s="175"/>
      <c r="AJ348" s="188"/>
      <c r="AK348" s="190"/>
      <c r="AL348" s="118"/>
      <c r="AM348" s="1" t="e">
        <f t="shared" si="13"/>
        <v>#REF!</v>
      </c>
      <c r="AN348" s="5" t="b">
        <f>IF(Q409="■",TRUE,FALSE)</f>
        <v>0</v>
      </c>
      <c r="AO348" s="105" t="s">
        <v>485</v>
      </c>
      <c r="AP348" s="105"/>
      <c r="AQ348" s="558">
        <f>IF($AN$342=FALSE,0,IF($AN$343=TRUE,0,IF(AN348=TRUE,1,0)))</f>
        <v>0</v>
      </c>
      <c r="AR348" s="105"/>
      <c r="AS348" s="105"/>
      <c r="AT348" s="105"/>
      <c r="AU348" s="105"/>
      <c r="AV348" s="105"/>
      <c r="AW348" s="105" t="b">
        <v>0</v>
      </c>
      <c r="AX348" s="105" t="s">
        <v>486</v>
      </c>
      <c r="AY348" s="558">
        <f>IF(AW348=TRUE,1,0)</f>
        <v>0</v>
      </c>
      <c r="AZ348" s="836"/>
      <c r="BA348" s="834"/>
    </row>
    <row r="349" spans="1:53" s="117" customFormat="1" ht="12" customHeight="1" thickBot="1">
      <c r="A349" s="1239"/>
      <c r="B349" s="204"/>
      <c r="C349" s="218"/>
      <c r="D349" s="218"/>
      <c r="E349" s="218"/>
      <c r="F349" s="210" t="s">
        <v>419</v>
      </c>
      <c r="G349" s="246"/>
      <c r="H349" s="247" t="s">
        <v>73</v>
      </c>
      <c r="I349" s="1385" t="s">
        <v>315</v>
      </c>
      <c r="J349" s="1385"/>
      <c r="K349" s="204"/>
      <c r="L349" s="218"/>
      <c r="M349" s="219"/>
      <c r="N349" s="218"/>
      <c r="O349" s="218"/>
      <c r="P349" s="218"/>
      <c r="Q349" s="399" t="s">
        <v>73</v>
      </c>
      <c r="R349" s="211" t="s">
        <v>28</v>
      </c>
      <c r="S349" s="211"/>
      <c r="T349" s="211"/>
      <c r="U349" s="211" t="s">
        <v>148</v>
      </c>
      <c r="V349" s="1208"/>
      <c r="W349" s="1208"/>
      <c r="X349" s="1208"/>
      <c r="Y349" s="1208"/>
      <c r="Z349" s="1208"/>
      <c r="AA349" s="1208"/>
      <c r="AB349" s="1208"/>
      <c r="AC349" s="1208"/>
      <c r="AD349" s="1208"/>
      <c r="AE349" s="1208"/>
      <c r="AF349" s="246" t="s">
        <v>238</v>
      </c>
      <c r="AG349" s="191"/>
      <c r="AH349" s="211"/>
      <c r="AI349" s="211"/>
      <c r="AJ349" s="191"/>
      <c r="AK349" s="220"/>
      <c r="AL349" s="118"/>
      <c r="AM349" s="1" t="e">
        <f t="shared" si="13"/>
        <v>#REF!</v>
      </c>
      <c r="AN349" s="5" t="b">
        <f>IF(Q410="■",TRUE,FALSE)</f>
        <v>0</v>
      </c>
      <c r="AO349" s="105" t="s">
        <v>487</v>
      </c>
      <c r="AP349" s="105"/>
      <c r="AQ349" s="558">
        <f>IF($AN$342=FALSE,0,IF($AN$343=TRUE,0,IF(AN349=TRUE,1,0)))</f>
        <v>0</v>
      </c>
      <c r="AR349" s="105"/>
      <c r="AS349" s="105"/>
      <c r="AT349" s="105"/>
      <c r="AU349" s="105"/>
      <c r="AV349" s="105"/>
      <c r="AW349" s="105" t="b">
        <v>0</v>
      </c>
      <c r="AX349" s="105" t="s">
        <v>376</v>
      </c>
      <c r="AY349" s="557" t="e">
        <f>IF(AW347=FALSE,0,IF(AW348=TRUE,0,IF(AW352=TRUE,1,IF(AW351=TRUE,2,IF(AW350=TRUE,3,IF(AW349=TRUE,4,0))))))</f>
        <v>#REF!</v>
      </c>
      <c r="AZ349" s="837"/>
      <c r="BA349" s="834"/>
    </row>
    <row r="350" spans="1:53" s="117" customFormat="1" ht="12" customHeight="1">
      <c r="A350" s="1239"/>
      <c r="B350" s="175" t="s">
        <v>488</v>
      </c>
      <c r="C350" s="175"/>
      <c r="D350" s="175"/>
      <c r="E350" s="175"/>
      <c r="F350" s="1244" t="s">
        <v>334</v>
      </c>
      <c r="G350" s="1246"/>
      <c r="H350" s="175"/>
      <c r="I350" s="175"/>
      <c r="J350" s="175"/>
      <c r="K350" s="1189" t="s">
        <v>489</v>
      </c>
      <c r="L350" s="1190"/>
      <c r="M350" s="1191"/>
      <c r="N350" s="1190" t="s">
        <v>490</v>
      </c>
      <c r="O350" s="1190"/>
      <c r="P350" s="1190"/>
      <c r="Q350" s="182" t="s">
        <v>427</v>
      </c>
      <c r="R350" s="175" t="s">
        <v>491</v>
      </c>
      <c r="S350" s="175"/>
      <c r="T350" s="175"/>
      <c r="U350" s="175"/>
      <c r="V350" s="175"/>
      <c r="W350" s="175"/>
      <c r="X350" s="175"/>
      <c r="Y350" s="175"/>
      <c r="Z350" s="175"/>
      <c r="AA350" s="175"/>
      <c r="AB350" s="175"/>
      <c r="AC350" s="175"/>
      <c r="AD350" s="175"/>
      <c r="AE350" s="175"/>
      <c r="AF350" s="199"/>
      <c r="AG350" s="444" t="s">
        <v>73</v>
      </c>
      <c r="AH350" s="1190" t="s">
        <v>442</v>
      </c>
      <c r="AI350" s="1190"/>
      <c r="AJ350" s="188"/>
      <c r="AK350" s="190"/>
      <c r="AL350" s="118"/>
      <c r="AM350" s="1" t="e">
        <f t="shared" si="13"/>
        <v>#REF!</v>
      </c>
      <c r="AN350" s="5" t="b">
        <f>IF(W410="■",TRUE,FALSE)</f>
        <v>0</v>
      </c>
      <c r="AO350" s="105" t="s">
        <v>492</v>
      </c>
      <c r="AP350" s="559">
        <f t="shared" ref="AP350:AP357" si="15">IF($AN$342=FALSE,"",IF($AN$343=TRUE,0,IF(AN350=TRUE,1,0)))</f>
        <v>0</v>
      </c>
      <c r="AQ350" s="560" t="str">
        <f t="shared" ref="AQ350:AQ357" si="16">IF($AN$342=FALSE,"",IF($AN$343=TRUE,"",IF(AN350=TRUE,AO350,"")))</f>
        <v/>
      </c>
      <c r="AR350" s="105"/>
      <c r="AS350" s="105"/>
      <c r="AT350" s="105"/>
      <c r="AU350" s="105"/>
      <c r="AV350" s="105"/>
      <c r="AW350" s="105" t="b">
        <v>0</v>
      </c>
      <c r="AX350" s="105" t="s">
        <v>283</v>
      </c>
      <c r="AY350" s="1"/>
      <c r="AZ350" s="1"/>
      <c r="BA350" s="834"/>
    </row>
    <row r="351" spans="1:53" s="117" customFormat="1" ht="12" customHeight="1">
      <c r="A351" s="1239"/>
      <c r="B351" s="175" t="s">
        <v>493</v>
      </c>
      <c r="C351" s="175"/>
      <c r="D351" s="175"/>
      <c r="E351" s="175"/>
      <c r="F351" s="397" t="s">
        <v>73</v>
      </c>
      <c r="G351" s="292">
        <v>3</v>
      </c>
      <c r="H351" s="245" t="s">
        <v>73</v>
      </c>
      <c r="I351" s="1245" t="s">
        <v>309</v>
      </c>
      <c r="J351" s="1245"/>
      <c r="K351" s="1189" t="s">
        <v>494</v>
      </c>
      <c r="L351" s="1190"/>
      <c r="M351" s="1191"/>
      <c r="N351" s="1190" t="s">
        <v>495</v>
      </c>
      <c r="O351" s="1190"/>
      <c r="P351" s="1190"/>
      <c r="Q351" s="182"/>
      <c r="R351" s="175"/>
      <c r="S351" s="175" t="s">
        <v>496</v>
      </c>
      <c r="T351" s="175"/>
      <c r="U351" s="175"/>
      <c r="V351" s="175" t="s">
        <v>148</v>
      </c>
      <c r="W351" s="243" t="s">
        <v>73</v>
      </c>
      <c r="X351" s="175" t="s">
        <v>497</v>
      </c>
      <c r="Y351" s="175"/>
      <c r="Z351" s="175"/>
      <c r="AA351" s="175"/>
      <c r="AB351" s="243" t="s">
        <v>73</v>
      </c>
      <c r="AC351" s="175" t="s">
        <v>498</v>
      </c>
      <c r="AD351" s="175"/>
      <c r="AE351" s="175"/>
      <c r="AF351" s="199"/>
      <c r="AG351" s="444" t="s">
        <v>73</v>
      </c>
      <c r="AH351" s="1190" t="s">
        <v>499</v>
      </c>
      <c r="AI351" s="1190"/>
      <c r="AJ351" s="188"/>
      <c r="AK351" s="190"/>
      <c r="AL351" s="118"/>
      <c r="AM351" s="1" t="e">
        <f t="shared" si="13"/>
        <v>#REF!</v>
      </c>
      <c r="AN351" s="5" t="b">
        <f>IF(AB410="■",TRUE,FALSE)</f>
        <v>0</v>
      </c>
      <c r="AO351" s="105" t="s">
        <v>475</v>
      </c>
      <c r="AP351" s="559">
        <f t="shared" si="15"/>
        <v>0</v>
      </c>
      <c r="AQ351" s="560" t="str">
        <f t="shared" si="16"/>
        <v/>
      </c>
      <c r="AR351" s="105"/>
      <c r="AS351" s="105"/>
      <c r="AT351" s="105"/>
      <c r="AU351" s="105"/>
      <c r="AV351" s="105"/>
      <c r="AW351" s="105" t="b">
        <v>1</v>
      </c>
      <c r="AX351" s="105" t="s">
        <v>286</v>
      </c>
      <c r="AY351" s="1"/>
      <c r="AZ351" s="1"/>
      <c r="BA351" s="834"/>
    </row>
    <row r="352" spans="1:53" s="117" customFormat="1" ht="12" customHeight="1">
      <c r="A352" s="1239"/>
      <c r="B352" s="1483" t="s">
        <v>500</v>
      </c>
      <c r="C352" s="1484"/>
      <c r="D352" s="1484"/>
      <c r="E352" s="1484"/>
      <c r="F352" s="397" t="s">
        <v>73</v>
      </c>
      <c r="G352" s="292">
        <v>2</v>
      </c>
      <c r="H352" s="245" t="s">
        <v>73</v>
      </c>
      <c r="I352" s="1245" t="s">
        <v>348</v>
      </c>
      <c r="J352" s="1245"/>
      <c r="K352" s="1577" t="s">
        <v>501</v>
      </c>
      <c r="L352" s="1578"/>
      <c r="M352" s="1579"/>
      <c r="N352" s="120"/>
      <c r="O352" s="120"/>
      <c r="P352" s="120"/>
      <c r="Q352" s="182"/>
      <c r="R352" s="175"/>
      <c r="S352" s="175"/>
      <c r="T352" s="175"/>
      <c r="U352" s="175"/>
      <c r="V352" s="175"/>
      <c r="W352" s="175"/>
      <c r="X352" s="175"/>
      <c r="Y352" s="175"/>
      <c r="Z352" s="175"/>
      <c r="AA352" s="175"/>
      <c r="AB352" s="243" t="s">
        <v>73</v>
      </c>
      <c r="AC352" s="175" t="s">
        <v>28</v>
      </c>
      <c r="AD352" s="175"/>
      <c r="AE352" s="175"/>
      <c r="AF352" s="199" t="s">
        <v>238</v>
      </c>
      <c r="AG352" s="444" t="s">
        <v>73</v>
      </c>
      <c r="AH352" s="1190" t="s">
        <v>451</v>
      </c>
      <c r="AI352" s="1190"/>
      <c r="AJ352" s="188"/>
      <c r="AK352" s="190"/>
      <c r="AL352" s="118"/>
      <c r="AM352" s="1" t="e">
        <f t="shared" si="13"/>
        <v>#REF!</v>
      </c>
      <c r="AN352" s="5" t="b">
        <f>IF(R411="■",TRUE,FALSE)</f>
        <v>0</v>
      </c>
      <c r="AO352" s="105" t="s">
        <v>477</v>
      </c>
      <c r="AP352" s="559">
        <f t="shared" si="15"/>
        <v>0</v>
      </c>
      <c r="AQ352" s="560" t="str">
        <f t="shared" si="16"/>
        <v/>
      </c>
      <c r="AR352" s="105"/>
      <c r="AS352" s="105"/>
      <c r="AT352" s="105"/>
      <c r="AU352" s="105"/>
      <c r="AV352" s="105"/>
      <c r="AW352" s="105" t="b">
        <v>0</v>
      </c>
      <c r="AX352" s="105" t="s">
        <v>289</v>
      </c>
      <c r="AY352" s="1"/>
      <c r="AZ352" s="1"/>
      <c r="BA352" s="834"/>
    </row>
    <row r="353" spans="1:53" s="117" customFormat="1" ht="12" customHeight="1">
      <c r="A353" s="1239"/>
      <c r="B353" s="1483"/>
      <c r="C353" s="1484"/>
      <c r="D353" s="1484"/>
      <c r="E353" s="1484"/>
      <c r="F353" s="397" t="s">
        <v>73</v>
      </c>
      <c r="G353" s="292">
        <v>1</v>
      </c>
      <c r="H353" s="245" t="s">
        <v>73</v>
      </c>
      <c r="I353" s="1245" t="s">
        <v>313</v>
      </c>
      <c r="J353" s="1245"/>
      <c r="K353" s="1577"/>
      <c r="L353" s="1578"/>
      <c r="M353" s="1579"/>
      <c r="N353" s="120"/>
      <c r="O353" s="120"/>
      <c r="P353" s="120"/>
      <c r="Q353" s="182"/>
      <c r="R353" s="175"/>
      <c r="S353" s="175"/>
      <c r="T353" s="175"/>
      <c r="U353" s="175"/>
      <c r="V353" s="175"/>
      <c r="W353" s="175"/>
      <c r="X353" s="175"/>
      <c r="Y353" s="175"/>
      <c r="Z353" s="175"/>
      <c r="AA353" s="175"/>
      <c r="AB353" s="175"/>
      <c r="AC353" s="175"/>
      <c r="AD353" s="175"/>
      <c r="AE353" s="175"/>
      <c r="AF353" s="199"/>
      <c r="AG353" s="444" t="s">
        <v>73</v>
      </c>
      <c r="AH353" s="1190"/>
      <c r="AI353" s="1190"/>
      <c r="AJ353" s="182"/>
      <c r="AK353" s="190"/>
      <c r="AL353" s="118"/>
      <c r="AM353" s="1" t="e">
        <f t="shared" si="13"/>
        <v>#REF!</v>
      </c>
      <c r="AN353" s="5" t="b">
        <f>IF(W411="■",TRUE,FALSE)</f>
        <v>0</v>
      </c>
      <c r="AO353" s="105" t="s">
        <v>502</v>
      </c>
      <c r="AP353" s="559">
        <f t="shared" si="15"/>
        <v>0</v>
      </c>
      <c r="AQ353" s="560" t="str">
        <f t="shared" si="16"/>
        <v/>
      </c>
      <c r="AR353" s="105"/>
      <c r="AS353" s="105"/>
      <c r="AT353" s="105"/>
      <c r="AU353" s="105"/>
      <c r="AV353" s="105"/>
      <c r="AW353" s="105" t="b">
        <v>1</v>
      </c>
      <c r="AX353" s="105" t="s">
        <v>309</v>
      </c>
      <c r="AY353" s="1"/>
      <c r="AZ353" s="1"/>
      <c r="BA353" s="834"/>
    </row>
    <row r="354" spans="1:53" s="117" customFormat="1" ht="12" customHeight="1">
      <c r="A354" s="1239"/>
      <c r="B354" s="176" t="s">
        <v>225</v>
      </c>
      <c r="C354" s="175" t="s">
        <v>481</v>
      </c>
      <c r="D354" s="120"/>
      <c r="E354" s="120"/>
      <c r="F354" s="209"/>
      <c r="G354" s="199"/>
      <c r="H354" s="247" t="s">
        <v>73</v>
      </c>
      <c r="I354" s="1245" t="s">
        <v>315</v>
      </c>
      <c r="J354" s="1245"/>
      <c r="K354" s="1577"/>
      <c r="L354" s="1578"/>
      <c r="M354" s="1579"/>
      <c r="N354" s="120"/>
      <c r="O354" s="120"/>
      <c r="P354" s="120"/>
      <c r="Q354" s="182"/>
      <c r="R354" s="175"/>
      <c r="S354" s="175"/>
      <c r="T354" s="175"/>
      <c r="U354" s="175"/>
      <c r="V354" s="175"/>
      <c r="W354" s="175"/>
      <c r="X354" s="175"/>
      <c r="Y354" s="175"/>
      <c r="Z354" s="175"/>
      <c r="AA354" s="175"/>
      <c r="AB354" s="175"/>
      <c r="AC354" s="175"/>
      <c r="AD354" s="175"/>
      <c r="AE354" s="175"/>
      <c r="AF354" s="199"/>
      <c r="AG354" s="204"/>
      <c r="AH354" s="175"/>
      <c r="AI354" s="175"/>
      <c r="AJ354" s="182"/>
      <c r="AK354" s="190"/>
      <c r="AL354" s="118"/>
      <c r="AM354" s="1" t="e">
        <f t="shared" si="13"/>
        <v>#REF!</v>
      </c>
      <c r="AN354" s="5" t="b">
        <f>IF(AB411="■",TRUE,FALSE)</f>
        <v>0</v>
      </c>
      <c r="AO354" s="105" t="s">
        <v>479</v>
      </c>
      <c r="AP354" s="559">
        <f t="shared" si="15"/>
        <v>0</v>
      </c>
      <c r="AQ354" s="560" t="str">
        <f t="shared" si="16"/>
        <v/>
      </c>
      <c r="AR354" s="105"/>
      <c r="AS354" s="105"/>
      <c r="AT354" s="105"/>
      <c r="AU354" s="105"/>
      <c r="AV354" s="105"/>
      <c r="AW354" s="105" t="b">
        <v>0</v>
      </c>
      <c r="AX354" s="105" t="s">
        <v>311</v>
      </c>
      <c r="AY354" s="1"/>
      <c r="AZ354" s="1"/>
      <c r="BA354" s="834"/>
    </row>
    <row r="355" spans="1:53" s="117" customFormat="1" ht="12" customHeight="1">
      <c r="A355" s="1239"/>
      <c r="B355" s="193" t="s">
        <v>503</v>
      </c>
      <c r="C355" s="194"/>
      <c r="D355" s="194"/>
      <c r="E355" s="194"/>
      <c r="F355" s="1485" t="s">
        <v>334</v>
      </c>
      <c r="G355" s="1486"/>
      <c r="H355" s="194"/>
      <c r="I355" s="194"/>
      <c r="J355" s="194"/>
      <c r="K355" s="1442" t="s">
        <v>504</v>
      </c>
      <c r="L355" s="1226"/>
      <c r="M355" s="1227"/>
      <c r="N355" s="1442" t="s">
        <v>505</v>
      </c>
      <c r="O355" s="1226"/>
      <c r="P355" s="1227"/>
      <c r="Q355" s="227" t="s">
        <v>427</v>
      </c>
      <c r="R355" s="1588" t="s">
        <v>506</v>
      </c>
      <c r="S355" s="1588"/>
      <c r="T355" s="1588"/>
      <c r="U355" s="1588"/>
      <c r="V355" s="194" t="s">
        <v>148</v>
      </c>
      <c r="W355" s="248" t="s">
        <v>73</v>
      </c>
      <c r="X355" s="194" t="s">
        <v>497</v>
      </c>
      <c r="Y355" s="194"/>
      <c r="Z355" s="194"/>
      <c r="AA355" s="194"/>
      <c r="AB355" s="248" t="s">
        <v>73</v>
      </c>
      <c r="AC355" s="194" t="s">
        <v>507</v>
      </c>
      <c r="AD355" s="194"/>
      <c r="AE355" s="194"/>
      <c r="AF355" s="225"/>
      <c r="AG355" s="822" t="s">
        <v>73</v>
      </c>
      <c r="AH355" s="1215" t="s">
        <v>442</v>
      </c>
      <c r="AI355" s="1215"/>
      <c r="AJ355" s="227"/>
      <c r="AK355" s="229"/>
      <c r="AL355" s="118"/>
      <c r="AM355" s="1" t="e">
        <f t="shared" si="13"/>
        <v>#REF!</v>
      </c>
      <c r="AN355" s="5" t="b">
        <f>IF(R412="■",TRUE,FALSE)</f>
        <v>0</v>
      </c>
      <c r="AO355" s="105" t="s">
        <v>482</v>
      </c>
      <c r="AP355" s="559">
        <f t="shared" si="15"/>
        <v>0</v>
      </c>
      <c r="AQ355" s="560" t="str">
        <f t="shared" si="16"/>
        <v/>
      </c>
      <c r="AR355" s="105"/>
      <c r="AS355" s="105"/>
      <c r="AT355" s="105"/>
      <c r="AU355" s="105"/>
      <c r="AV355" s="105"/>
      <c r="AW355" s="105" t="b">
        <v>0</v>
      </c>
      <c r="AX355" s="105" t="s">
        <v>313</v>
      </c>
      <c r="AY355" s="1"/>
      <c r="AZ355" s="1"/>
      <c r="BA355" s="834"/>
    </row>
    <row r="356" spans="1:53" s="117" customFormat="1" ht="12" customHeight="1">
      <c r="A356" s="1239"/>
      <c r="B356" s="209" t="s">
        <v>493</v>
      </c>
      <c r="C356" s="175"/>
      <c r="D356" s="175"/>
      <c r="E356" s="175"/>
      <c r="F356" s="397" t="s">
        <v>73</v>
      </c>
      <c r="G356" s="292">
        <v>4</v>
      </c>
      <c r="H356" s="245" t="s">
        <v>73</v>
      </c>
      <c r="I356" s="1245" t="s">
        <v>309</v>
      </c>
      <c r="J356" s="1245"/>
      <c r="K356" s="1584" t="s">
        <v>508</v>
      </c>
      <c r="L356" s="1250"/>
      <c r="M356" s="1585"/>
      <c r="N356" s="1415" t="s">
        <v>509</v>
      </c>
      <c r="O356" s="1416"/>
      <c r="P356" s="1417"/>
      <c r="Q356" s="182"/>
      <c r="R356" s="120"/>
      <c r="S356" s="120"/>
      <c r="T356" s="120"/>
      <c r="U356" s="120"/>
      <c r="V356" s="175"/>
      <c r="W356" s="243" t="s">
        <v>73</v>
      </c>
      <c r="X356" s="175" t="s">
        <v>498</v>
      </c>
      <c r="Y356" s="175"/>
      <c r="Z356" s="175"/>
      <c r="AA356" s="175"/>
      <c r="AB356" s="175"/>
      <c r="AC356" s="175" t="s">
        <v>28</v>
      </c>
      <c r="AD356" s="175"/>
      <c r="AE356" s="175"/>
      <c r="AF356" s="199" t="s">
        <v>238</v>
      </c>
      <c r="AG356" s="822" t="s">
        <v>73</v>
      </c>
      <c r="AH356" s="1190" t="s">
        <v>510</v>
      </c>
      <c r="AI356" s="1190"/>
      <c r="AJ356" s="182"/>
      <c r="AK356" s="190"/>
      <c r="AL356" s="118"/>
      <c r="AM356" s="1" t="e">
        <f t="shared" si="13"/>
        <v>#REF!</v>
      </c>
      <c r="AN356" s="5" t="b">
        <f>IF(W412="■",TRUE,FALSE)</f>
        <v>0</v>
      </c>
      <c r="AO356" s="105" t="s">
        <v>511</v>
      </c>
      <c r="AP356" s="559">
        <f t="shared" si="15"/>
        <v>0</v>
      </c>
      <c r="AQ356" s="560" t="str">
        <f t="shared" si="16"/>
        <v/>
      </c>
      <c r="AR356" s="105"/>
      <c r="AS356" s="105"/>
      <c r="AT356" s="105"/>
      <c r="AU356" s="105"/>
      <c r="AV356" s="105"/>
      <c r="AW356" s="105" t="b">
        <v>0</v>
      </c>
      <c r="AX356" s="105" t="s">
        <v>315</v>
      </c>
      <c r="AY356" s="1"/>
      <c r="AZ356" s="1"/>
      <c r="BA356" s="834"/>
    </row>
    <row r="357" spans="1:53" s="117" customFormat="1" ht="12" customHeight="1" thickBot="1">
      <c r="A357" s="1239"/>
      <c r="B357" s="1483" t="s">
        <v>512</v>
      </c>
      <c r="C357" s="1484"/>
      <c r="D357" s="1484"/>
      <c r="E357" s="1484"/>
      <c r="F357" s="397" t="s">
        <v>73</v>
      </c>
      <c r="G357" s="292">
        <v>3</v>
      </c>
      <c r="H357" s="245" t="s">
        <v>73</v>
      </c>
      <c r="I357" s="1245" t="s">
        <v>348</v>
      </c>
      <c r="J357" s="1245"/>
      <c r="K357" s="1577" t="s">
        <v>501</v>
      </c>
      <c r="L357" s="1578"/>
      <c r="M357" s="1579"/>
      <c r="N357" s="1418" t="s">
        <v>513</v>
      </c>
      <c r="O357" s="1419"/>
      <c r="P357" s="1420"/>
      <c r="Q357" s="249" t="s">
        <v>427</v>
      </c>
      <c r="R357" s="1487" t="s">
        <v>514</v>
      </c>
      <c r="S357" s="1487"/>
      <c r="T357" s="1487"/>
      <c r="U357" s="1487"/>
      <c r="V357" s="180" t="s">
        <v>148</v>
      </c>
      <c r="W357" s="250" t="s">
        <v>73</v>
      </c>
      <c r="X357" s="180" t="s">
        <v>497</v>
      </c>
      <c r="Y357" s="180"/>
      <c r="Z357" s="180"/>
      <c r="AA357" s="180"/>
      <c r="AB357" s="250" t="s">
        <v>73</v>
      </c>
      <c r="AC357" s="180" t="s">
        <v>507</v>
      </c>
      <c r="AD357" s="180"/>
      <c r="AE357" s="180"/>
      <c r="AF357" s="201"/>
      <c r="AG357" s="822" t="s">
        <v>73</v>
      </c>
      <c r="AH357" s="1190"/>
      <c r="AI357" s="1190"/>
      <c r="AJ357" s="182"/>
      <c r="AK357" s="190"/>
      <c r="AL357" s="118"/>
      <c r="AM357" s="1" t="e">
        <f t="shared" si="13"/>
        <v>#REF!</v>
      </c>
      <c r="AN357" s="5" t="b">
        <f>IF(AB412="■",TRUE,FALSE)</f>
        <v>0</v>
      </c>
      <c r="AO357" s="105" t="s">
        <v>515</v>
      </c>
      <c r="AP357" s="559">
        <f t="shared" si="15"/>
        <v>0</v>
      </c>
      <c r="AQ357" s="560" t="str">
        <f t="shared" si="16"/>
        <v/>
      </c>
      <c r="AR357" s="105"/>
      <c r="AS357" s="105"/>
      <c r="AT357" s="105"/>
      <c r="AU357" s="105"/>
      <c r="AV357" s="105"/>
      <c r="AW357" s="105"/>
      <c r="AX357" s="105"/>
      <c r="AY357" s="1"/>
      <c r="AZ357" s="1"/>
      <c r="BA357" s="834"/>
    </row>
    <row r="358" spans="1:53" s="117" customFormat="1" ht="12" customHeight="1" thickBot="1">
      <c r="A358" s="1239"/>
      <c r="B358" s="1483"/>
      <c r="C358" s="1484"/>
      <c r="D358" s="1484"/>
      <c r="E358" s="1484"/>
      <c r="F358" s="397" t="s">
        <v>73</v>
      </c>
      <c r="G358" s="292">
        <v>2</v>
      </c>
      <c r="H358" s="245" t="s">
        <v>73</v>
      </c>
      <c r="I358" s="1245" t="s">
        <v>313</v>
      </c>
      <c r="J358" s="1245"/>
      <c r="K358" s="1577"/>
      <c r="L358" s="1578"/>
      <c r="M358" s="1579"/>
      <c r="N358" s="1424" t="s">
        <v>509</v>
      </c>
      <c r="O358" s="1425"/>
      <c r="P358" s="1426"/>
      <c r="Q358" s="182"/>
      <c r="R358" s="120"/>
      <c r="S358" s="120"/>
      <c r="T358" s="120"/>
      <c r="U358" s="120"/>
      <c r="V358" s="175"/>
      <c r="W358" s="243" t="s">
        <v>73</v>
      </c>
      <c r="X358" s="175" t="s">
        <v>498</v>
      </c>
      <c r="Y358" s="175"/>
      <c r="Z358" s="175"/>
      <c r="AA358" s="175"/>
      <c r="AB358" s="243" t="s">
        <v>73</v>
      </c>
      <c r="AC358" s="175" t="s">
        <v>28</v>
      </c>
      <c r="AD358" s="175"/>
      <c r="AE358" s="175"/>
      <c r="AF358" s="199" t="s">
        <v>238</v>
      </c>
      <c r="AH358" s="175"/>
      <c r="AI358" s="175"/>
      <c r="AJ358" s="182"/>
      <c r="AK358" s="190"/>
      <c r="AL358" s="118"/>
      <c r="AM358" s="1" t="e">
        <f t="shared" si="13"/>
        <v>#REF!</v>
      </c>
      <c r="AN358" s="5" t="b">
        <f>IF(Q413="■",TRUE,FALSE)</f>
        <v>0</v>
      </c>
      <c r="AO358" s="105" t="s">
        <v>28</v>
      </c>
      <c r="AP358" s="105"/>
      <c r="AQ358" s="558">
        <f>IF($AN$342=FALSE,0,IF($AN$343=TRUE,0,IF(AN358=TRUE,1,0)))</f>
        <v>0</v>
      </c>
      <c r="AR358" s="105"/>
      <c r="AS358" s="105"/>
      <c r="AT358" s="105"/>
      <c r="AU358" s="105"/>
      <c r="AV358" s="105"/>
      <c r="AW358" s="105"/>
      <c r="AX358" s="105"/>
      <c r="AY358" s="1"/>
      <c r="AZ358" s="1"/>
      <c r="BA358" s="834"/>
    </row>
    <row r="359" spans="1:53" s="117" customFormat="1" ht="12" customHeight="1" thickBot="1">
      <c r="A359" s="1240"/>
      <c r="B359" s="251" t="s">
        <v>225</v>
      </c>
      <c r="C359" s="1583" t="s">
        <v>481</v>
      </c>
      <c r="D359" s="1583"/>
      <c r="E359" s="1583"/>
      <c r="F359" s="252" t="s">
        <v>73</v>
      </c>
      <c r="G359" s="511">
        <v>1</v>
      </c>
      <c r="H359" s="252" t="s">
        <v>73</v>
      </c>
      <c r="I359" s="1583" t="s">
        <v>315</v>
      </c>
      <c r="J359" s="1583"/>
      <c r="K359" s="1580"/>
      <c r="L359" s="1581"/>
      <c r="M359" s="1582"/>
      <c r="N359" s="253"/>
      <c r="O359" s="234"/>
      <c r="P359" s="234"/>
      <c r="Q359" s="232"/>
      <c r="R359" s="161"/>
      <c r="S359" s="161"/>
      <c r="T359" s="161"/>
      <c r="U359" s="161"/>
      <c r="V359" s="235"/>
      <c r="W359" s="235"/>
      <c r="X359" s="235"/>
      <c r="Y359" s="235"/>
      <c r="Z359" s="235"/>
      <c r="AA359" s="235"/>
      <c r="AB359" s="235"/>
      <c r="AC359" s="235"/>
      <c r="AD359" s="235"/>
      <c r="AE359" s="235"/>
      <c r="AF359" s="231"/>
      <c r="AG359" s="161"/>
      <c r="AH359" s="235"/>
      <c r="AI359" s="235"/>
      <c r="AJ359" s="232"/>
      <c r="AK359" s="237"/>
      <c r="AL359" s="118"/>
      <c r="AM359" s="1" t="e">
        <f t="shared" si="13"/>
        <v>#REF!</v>
      </c>
      <c r="AN359" s="5"/>
      <c r="AO359" s="105"/>
      <c r="AP359" s="105"/>
      <c r="AQ359" s="558" t="str">
        <f>IF(AQ350&lt;&gt;"",AQ350,"")&amp;IF(AP351&lt;&gt;"",IF(AP350&lt;&gt;0,"/","")&amp;AQ351,"")&amp;IF(AQ352&lt;&gt;"",IF(SUM(AP350:AP351)&lt;&gt;0,"/","")&amp;AQ352,"")&amp;IF(AQ353&lt;&gt;"",IF(SUM(AP350:AP352)&lt;&gt;0,"/","")&amp;AQ353,"")&amp;IF(AQ354&lt;&gt;"",IF(SUM(AP350:AP353)&lt;&gt;0,"/","")&amp;AQ354,"")&amp;IF(AQ355&lt;&gt;"",IF(SUM(AP350:AP354)&lt;&gt;0,"/","")&amp;AQ355,"")&amp;IF(AQ356&lt;&gt;"",IF(SUM(AP350:AP355)&lt;&gt;0,"/","")&amp;AQ356,"")&amp;IF(AQ357&lt;&gt;"",IF(SUM(AP350:AP356)&lt;&gt;0,"/","")&amp;AQ357,"")</f>
        <v/>
      </c>
      <c r="AR359" s="561" t="str">
        <f>IF(AQ350&lt;&gt;"",AQ350,"")&amp;IF(AP351&lt;&gt;"",IF(AP350&lt;&gt;0,"/","")&amp;AQ351,"")&amp;IF(AQ352&lt;&gt;"",IF(SUM(AP350:AP351)&lt;&gt;0,"/","")&amp;AQ352,"")&amp;IF(AQ353&lt;&gt;"",IF(SUM(AP350:AP352)&lt;&gt;0,"/","")&amp;AQ353,"")&amp;IF(AQ354&lt;&gt;"",IF(SUM(AP350:AP353)&lt;&gt;0,"/","")&amp;AQ354,"")&amp;IF(AQ355&lt;&gt;"",IF(SUM(AP350:AP354)&lt;&gt;0,"/","")&amp;AQ355,"")&amp;IF(AQ356&lt;&gt;"",IF(SUM(AP350:AP355)&lt;&gt;0,"/","")&amp;AQ356,"")&amp;IF(AQ357&lt;&gt;"",IF(SUM(AP350:AP356)&lt;&gt;0,"/","")&amp;AQ357,"")</f>
        <v/>
      </c>
      <c r="AS359" s="105"/>
      <c r="AT359" s="105"/>
      <c r="AU359" s="105"/>
      <c r="AV359" s="105"/>
      <c r="AW359" s="105"/>
      <c r="AX359" s="105"/>
      <c r="AY359" s="1"/>
      <c r="AZ359" s="1"/>
      <c r="BA359" s="834"/>
    </row>
    <row r="360" spans="1:53" s="117" customFormat="1" ht="12" customHeight="1">
      <c r="A360" s="175" t="s">
        <v>516</v>
      </c>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18"/>
      <c r="AM360" s="1" t="e">
        <f t="shared" si="13"/>
        <v>#REF!</v>
      </c>
      <c r="AN360" s="1"/>
      <c r="AO360" s="1"/>
      <c r="AP360" s="1"/>
      <c r="AQ360" s="1"/>
      <c r="AR360" s="1"/>
      <c r="AS360" s="105"/>
      <c r="AT360" s="1"/>
      <c r="AU360" s="1"/>
      <c r="AV360" s="1"/>
      <c r="AW360" s="1"/>
      <c r="AX360" s="1"/>
      <c r="AY360" s="1"/>
      <c r="AZ360" s="1"/>
      <c r="BA360" s="834"/>
    </row>
    <row r="361" spans="1:53" s="117" customFormat="1" ht="13.5" thickBot="1">
      <c r="A361" s="172" t="s">
        <v>316</v>
      </c>
      <c r="AH361" s="120"/>
      <c r="AK361" s="467" t="s">
        <v>102</v>
      </c>
      <c r="AL361" s="118">
        <v>9</v>
      </c>
      <c r="AM361" s="552" t="e">
        <f>IF(SUM(#REF!)&lt;&gt;0,1,0)</f>
        <v>#REF!</v>
      </c>
      <c r="AN361" s="1"/>
      <c r="AO361" s="1"/>
      <c r="AP361" s="1"/>
      <c r="AQ361" s="1"/>
      <c r="AR361" s="1"/>
      <c r="AS361" s="1"/>
      <c r="AT361" s="1"/>
      <c r="AU361" s="1"/>
      <c r="AV361" s="1"/>
      <c r="AW361" s="1"/>
      <c r="AX361" s="1"/>
      <c r="AY361" s="1"/>
      <c r="AZ361" s="1"/>
      <c r="BA361" s="834"/>
    </row>
    <row r="362" spans="1:53" s="117" customFormat="1" ht="12" customHeight="1">
      <c r="A362" s="1501" t="s">
        <v>317</v>
      </c>
      <c r="B362" s="1502"/>
      <c r="C362" s="1502"/>
      <c r="D362" s="1502"/>
      <c r="E362" s="1502"/>
      <c r="F362" s="1502"/>
      <c r="G362" s="1502"/>
      <c r="H362" s="1502"/>
      <c r="I362" s="1502"/>
      <c r="J362" s="1502"/>
      <c r="K362" s="1502"/>
      <c r="L362" s="1502"/>
      <c r="M362" s="1502"/>
      <c r="N362" s="1502" t="e">
        <f>#REF!</f>
        <v>#REF!</v>
      </c>
      <c r="O362" s="1502"/>
      <c r="P362" s="1502"/>
      <c r="Q362" s="1502"/>
      <c r="R362" s="1502"/>
      <c r="S362" s="1502"/>
      <c r="T362" s="1502"/>
      <c r="U362" s="1502"/>
      <c r="V362" s="1502"/>
      <c r="W362" s="1502"/>
      <c r="X362" s="1502"/>
      <c r="Y362" s="1502"/>
      <c r="Z362" s="1502"/>
      <c r="AA362" s="1502"/>
      <c r="AB362" s="1502"/>
      <c r="AC362" s="1502"/>
      <c r="AD362" s="1502"/>
      <c r="AE362" s="1502"/>
      <c r="AF362" s="1502"/>
      <c r="AG362" s="1502"/>
      <c r="AH362" s="1502"/>
      <c r="AI362" s="1502"/>
      <c r="AJ362" s="1502"/>
      <c r="AK362" s="1503"/>
      <c r="AL362" s="118"/>
      <c r="AM362" s="1" t="e">
        <f>AM361</f>
        <v>#REF!</v>
      </c>
      <c r="AN362" s="1"/>
      <c r="AO362" s="1"/>
      <c r="AP362" s="1"/>
      <c r="AQ362" s="1"/>
      <c r="AR362" s="1"/>
      <c r="AS362" s="1"/>
      <c r="AT362" s="105"/>
      <c r="AU362" s="105"/>
      <c r="AV362" s="105"/>
      <c r="AW362" s="1"/>
      <c r="AX362" s="1"/>
      <c r="AY362" s="1"/>
      <c r="AZ362" s="1"/>
      <c r="BA362" s="834"/>
    </row>
    <row r="363" spans="1:53" s="117" customFormat="1" ht="12" customHeight="1">
      <c r="A363" s="1547" t="s">
        <v>318</v>
      </c>
      <c r="B363" s="1548"/>
      <c r="C363" s="1548"/>
      <c r="D363" s="1548"/>
      <c r="E363" s="1548"/>
      <c r="F363" s="1548"/>
      <c r="G363" s="1548"/>
      <c r="H363" s="1548"/>
      <c r="I363" s="1548"/>
      <c r="J363" s="1548"/>
      <c r="K363" s="1548"/>
      <c r="L363" s="1548"/>
      <c r="M363" s="1549"/>
      <c r="N363" s="1543" t="e">
        <f>#REF!</f>
        <v>#REF!</v>
      </c>
      <c r="O363" s="1543"/>
      <c r="P363" s="1543"/>
      <c r="Q363" s="1543"/>
      <c r="R363" s="1543"/>
      <c r="S363" s="1543"/>
      <c r="T363" s="1543"/>
      <c r="U363" s="1543"/>
      <c r="V363" s="1543"/>
      <c r="W363" s="1543"/>
      <c r="X363" s="1543"/>
      <c r="Y363" s="1543"/>
      <c r="Z363" s="1543"/>
      <c r="AA363" s="1543"/>
      <c r="AB363" s="1543"/>
      <c r="AC363" s="1543"/>
      <c r="AD363" s="1543"/>
      <c r="AE363" s="1543"/>
      <c r="AF363" s="1543"/>
      <c r="AG363" s="1543"/>
      <c r="AH363" s="1543"/>
      <c r="AI363" s="1543"/>
      <c r="AJ363" s="1543"/>
      <c r="AK363" s="1544"/>
      <c r="AL363" s="118"/>
      <c r="AM363" s="1" t="e">
        <f t="shared" ref="AM363:AM424" si="17">AM362</f>
        <v>#REF!</v>
      </c>
      <c r="AN363" s="1"/>
      <c r="AO363" s="1"/>
      <c r="AP363" s="1"/>
      <c r="AQ363" s="1"/>
      <c r="AR363" s="1"/>
      <c r="AS363" s="1"/>
      <c r="AT363" s="105"/>
      <c r="AU363" s="105"/>
      <c r="AV363" s="105"/>
      <c r="AW363" s="1"/>
      <c r="AX363" s="1"/>
      <c r="AY363" s="1"/>
      <c r="AZ363" s="1"/>
      <c r="BA363" s="834"/>
    </row>
    <row r="364" spans="1:53" s="117" customFormat="1" ht="12" customHeight="1">
      <c r="A364" s="1550"/>
      <c r="B364" s="1551"/>
      <c r="C364" s="1551"/>
      <c r="D364" s="1551"/>
      <c r="E364" s="1551"/>
      <c r="F364" s="1551"/>
      <c r="G364" s="1551"/>
      <c r="H364" s="1551"/>
      <c r="I364" s="1551"/>
      <c r="J364" s="1551"/>
      <c r="K364" s="1551"/>
      <c r="L364" s="1551"/>
      <c r="M364" s="1552"/>
      <c r="N364" s="1545" t="e">
        <f>#REF!</f>
        <v>#REF!</v>
      </c>
      <c r="O364" s="1545"/>
      <c r="P364" s="1545"/>
      <c r="Q364" s="1545"/>
      <c r="R364" s="1545"/>
      <c r="S364" s="1545"/>
      <c r="T364" s="1545"/>
      <c r="U364" s="1545"/>
      <c r="V364" s="1545"/>
      <c r="W364" s="1545"/>
      <c r="X364" s="1545"/>
      <c r="Y364" s="1545"/>
      <c r="Z364" s="1545"/>
      <c r="AA364" s="1545"/>
      <c r="AB364" s="1545"/>
      <c r="AC364" s="1545"/>
      <c r="AD364" s="1545"/>
      <c r="AE364" s="1545"/>
      <c r="AF364" s="1545"/>
      <c r="AG364" s="1545"/>
      <c r="AH364" s="1545"/>
      <c r="AI364" s="1545"/>
      <c r="AJ364" s="1545"/>
      <c r="AK364" s="1546"/>
      <c r="AL364" s="118"/>
      <c r="AM364" s="1" t="e">
        <f>IF(AND(AM361&lt;&gt;0,建築物地名地番2&lt;&gt;""),1,0)</f>
        <v>#REF!</v>
      </c>
      <c r="AN364" s="1"/>
      <c r="AO364" s="1"/>
      <c r="AP364" s="1"/>
      <c r="AQ364" s="1"/>
      <c r="AR364" s="1"/>
      <c r="AS364" s="1"/>
      <c r="AT364" s="105"/>
      <c r="AU364" s="105"/>
      <c r="AV364" s="105"/>
      <c r="AW364" s="1"/>
      <c r="AX364" s="1"/>
      <c r="AY364" s="1"/>
      <c r="AZ364" s="1"/>
      <c r="BA364" s="834"/>
    </row>
    <row r="365" spans="1:53" s="117" customFormat="1" ht="12" customHeight="1">
      <c r="A365" s="1553"/>
      <c r="B365" s="1554"/>
      <c r="C365" s="1554"/>
      <c r="D365" s="1554"/>
      <c r="E365" s="1554"/>
      <c r="F365" s="1554"/>
      <c r="G365" s="1554"/>
      <c r="H365" s="1554"/>
      <c r="I365" s="1554"/>
      <c r="J365" s="1554"/>
      <c r="K365" s="1554"/>
      <c r="L365" s="1554"/>
      <c r="M365" s="1555"/>
      <c r="N365" s="1509" t="e">
        <f>#REF!</f>
        <v>#REF!</v>
      </c>
      <c r="O365" s="1509"/>
      <c r="P365" s="1509"/>
      <c r="Q365" s="1509"/>
      <c r="R365" s="1509"/>
      <c r="S365" s="1509"/>
      <c r="T365" s="1509"/>
      <c r="U365" s="1509"/>
      <c r="V365" s="1509"/>
      <c r="W365" s="1509"/>
      <c r="X365" s="1509"/>
      <c r="Y365" s="1509"/>
      <c r="Z365" s="1509"/>
      <c r="AA365" s="1509"/>
      <c r="AB365" s="1509"/>
      <c r="AC365" s="1509"/>
      <c r="AD365" s="1509"/>
      <c r="AE365" s="1509"/>
      <c r="AF365" s="1509"/>
      <c r="AG365" s="1509"/>
      <c r="AH365" s="1509"/>
      <c r="AI365" s="1509"/>
      <c r="AJ365" s="1509"/>
      <c r="AK365" s="1510"/>
      <c r="AL365" s="118"/>
      <c r="AM365" s="1" t="e">
        <f>IF(AND(AM361&lt;&gt;0,建築物地名地番3&lt;&gt;""),1,0)</f>
        <v>#REF!</v>
      </c>
      <c r="AN365" s="1"/>
      <c r="AO365" s="1"/>
      <c r="AP365" s="1"/>
      <c r="AQ365" s="1"/>
      <c r="AR365" s="1"/>
      <c r="AS365" s="1"/>
      <c r="AT365" s="105"/>
      <c r="AU365" s="105"/>
      <c r="AV365" s="105"/>
      <c r="AW365" s="1"/>
      <c r="AX365" s="1"/>
      <c r="AY365" s="1"/>
      <c r="AZ365" s="1"/>
      <c r="BA365" s="834"/>
    </row>
    <row r="366" spans="1:53" s="117" customFormat="1" ht="12" customHeight="1">
      <c r="A366" s="1432" t="s">
        <v>319</v>
      </c>
      <c r="B366" s="1433"/>
      <c r="C366" s="1433"/>
      <c r="D366" s="1433"/>
      <c r="E366" s="1433"/>
      <c r="F366" s="1433"/>
      <c r="G366" s="1433"/>
      <c r="H366" s="1433"/>
      <c r="I366" s="1433"/>
      <c r="J366" s="1433"/>
      <c r="K366" s="1433"/>
      <c r="L366" s="1433"/>
      <c r="M366" s="1433"/>
      <c r="N366" s="1433" t="e">
        <f>設計者氏名</f>
        <v>#REF!</v>
      </c>
      <c r="O366" s="1433"/>
      <c r="P366" s="1433"/>
      <c r="Q366" s="1433"/>
      <c r="R366" s="1433"/>
      <c r="S366" s="1433"/>
      <c r="T366" s="1433"/>
      <c r="U366" s="1433"/>
      <c r="V366" s="1433"/>
      <c r="W366" s="1433"/>
      <c r="X366" s="1433"/>
      <c r="Y366" s="1433"/>
      <c r="Z366" s="1433"/>
      <c r="AA366" s="1433"/>
      <c r="AB366" s="1433"/>
      <c r="AC366" s="1433"/>
      <c r="AD366" s="1433"/>
      <c r="AE366" s="1433"/>
      <c r="AF366" s="1433"/>
      <c r="AG366" s="1433"/>
      <c r="AH366" s="1433"/>
      <c r="AI366" s="1433"/>
      <c r="AJ366" s="1433"/>
      <c r="AK366" s="1436"/>
      <c r="AL366" s="118"/>
      <c r="AM366" s="1" t="e">
        <f>AM363</f>
        <v>#REF!</v>
      </c>
      <c r="AN366" s="1"/>
      <c r="AO366" s="1"/>
      <c r="AP366" s="1"/>
      <c r="AQ366" s="1"/>
      <c r="AR366" s="1"/>
      <c r="AS366" s="1"/>
      <c r="AT366" s="105"/>
      <c r="AU366" s="105"/>
      <c r="AV366" s="105"/>
      <c r="AW366" s="1"/>
      <c r="AX366" s="1"/>
      <c r="AY366" s="1"/>
      <c r="AZ366" s="1"/>
      <c r="BA366" s="834"/>
    </row>
    <row r="367" spans="1:53" s="117" customFormat="1" ht="12" customHeight="1" thickBot="1">
      <c r="A367" s="1434" t="s">
        <v>320</v>
      </c>
      <c r="B367" s="1435"/>
      <c r="C367" s="1435"/>
      <c r="D367" s="1435"/>
      <c r="E367" s="1435"/>
      <c r="F367" s="1435"/>
      <c r="G367" s="1435"/>
      <c r="H367" s="1435"/>
      <c r="I367" s="1435"/>
      <c r="J367" s="1435"/>
      <c r="K367" s="1435"/>
      <c r="L367" s="1435"/>
      <c r="M367" s="1435"/>
      <c r="N367" s="1435"/>
      <c r="O367" s="1435"/>
      <c r="P367" s="1435"/>
      <c r="Q367" s="1435"/>
      <c r="R367" s="1435"/>
      <c r="S367" s="1435"/>
      <c r="T367" s="1435"/>
      <c r="U367" s="1435"/>
      <c r="V367" s="1435"/>
      <c r="W367" s="1435"/>
      <c r="X367" s="1435"/>
      <c r="Y367" s="1435"/>
      <c r="Z367" s="1435"/>
      <c r="AA367" s="1435"/>
      <c r="AB367" s="1435"/>
      <c r="AC367" s="1435"/>
      <c r="AD367" s="1435"/>
      <c r="AE367" s="1435"/>
      <c r="AF367" s="1435"/>
      <c r="AG367" s="1435"/>
      <c r="AH367" s="1435"/>
      <c r="AI367" s="1435"/>
      <c r="AJ367" s="1435"/>
      <c r="AK367" s="1437"/>
      <c r="AL367" s="118"/>
      <c r="AM367" s="1" t="e">
        <f t="shared" si="17"/>
        <v>#REF!</v>
      </c>
      <c r="AN367" s="1"/>
      <c r="AO367" s="1"/>
      <c r="AP367" s="1"/>
      <c r="AQ367" s="1"/>
      <c r="AR367" s="1"/>
      <c r="AS367" s="1"/>
      <c r="AT367" s="105"/>
      <c r="AU367" s="105"/>
      <c r="AV367" s="105"/>
      <c r="AW367" s="1"/>
      <c r="AX367" s="1"/>
      <c r="AY367" s="1"/>
      <c r="AZ367" s="1"/>
      <c r="BA367" s="834"/>
    </row>
    <row r="368" spans="1:53" s="117" customFormat="1" ht="4.9000000000000004" customHeight="1" thickBot="1">
      <c r="AL368" s="118"/>
      <c r="AM368" s="1" t="e">
        <f t="shared" si="17"/>
        <v>#REF!</v>
      </c>
      <c r="AN368" s="1"/>
      <c r="AO368" s="1"/>
      <c r="AP368" s="1"/>
      <c r="AQ368" s="1"/>
      <c r="AR368" s="1"/>
      <c r="AS368" s="1"/>
      <c r="AT368" s="105"/>
      <c r="AU368" s="105"/>
      <c r="AV368" s="105"/>
      <c r="AW368" s="1"/>
      <c r="AX368" s="1"/>
      <c r="AY368" s="1"/>
      <c r="AZ368" s="1"/>
      <c r="BA368" s="834"/>
    </row>
    <row r="369" spans="1:53" s="117" customFormat="1" ht="12" customHeight="1">
      <c r="A369" s="173"/>
      <c r="B369" s="1328" t="s">
        <v>321</v>
      </c>
      <c r="C369" s="1328"/>
      <c r="D369" s="1328"/>
      <c r="E369" s="1328"/>
      <c r="F369" s="1660" t="s">
        <v>322</v>
      </c>
      <c r="G369" s="1334"/>
      <c r="H369" s="1328" t="s">
        <v>323</v>
      </c>
      <c r="I369" s="1328"/>
      <c r="J369" s="1328"/>
      <c r="K369" s="1337" t="s">
        <v>324</v>
      </c>
      <c r="L369" s="1338"/>
      <c r="M369" s="1339"/>
      <c r="N369" s="1256" t="s">
        <v>325</v>
      </c>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313" t="s">
        <v>326</v>
      </c>
      <c r="AK369" s="1314"/>
      <c r="AL369" s="118"/>
      <c r="AM369" s="1" t="e">
        <f t="shared" si="17"/>
        <v>#REF!</v>
      </c>
      <c r="AN369" s="1"/>
      <c r="AO369" s="1"/>
      <c r="AP369" s="1"/>
      <c r="AQ369" s="1"/>
      <c r="AR369" s="1"/>
      <c r="AS369" s="1"/>
      <c r="AT369" s="105"/>
      <c r="AU369" s="105"/>
      <c r="AV369" s="105"/>
      <c r="AW369" s="1"/>
      <c r="AX369" s="1"/>
      <c r="AY369" s="1"/>
      <c r="AZ369" s="1"/>
      <c r="BA369" s="834"/>
    </row>
    <row r="370" spans="1:53" s="117" customFormat="1" ht="12" customHeight="1" thickBot="1">
      <c r="A370" s="174"/>
      <c r="B370" s="1331"/>
      <c r="C370" s="1331"/>
      <c r="D370" s="1331"/>
      <c r="E370" s="1331"/>
      <c r="F370" s="1661"/>
      <c r="G370" s="1336"/>
      <c r="H370" s="1331"/>
      <c r="I370" s="1331"/>
      <c r="J370" s="1331"/>
      <c r="K370" s="1340"/>
      <c r="L370" s="1341"/>
      <c r="M370" s="1342"/>
      <c r="N370" s="1187" t="s">
        <v>328</v>
      </c>
      <c r="O370" s="1187"/>
      <c r="P370" s="1187"/>
      <c r="Q370" s="1186" t="s">
        <v>329</v>
      </c>
      <c r="R370" s="1187"/>
      <c r="S370" s="1187"/>
      <c r="T370" s="1187"/>
      <c r="U370" s="1187"/>
      <c r="V370" s="1187"/>
      <c r="W370" s="1187"/>
      <c r="X370" s="1187"/>
      <c r="Y370" s="1187"/>
      <c r="Z370" s="1187"/>
      <c r="AA370" s="1187"/>
      <c r="AB370" s="1187"/>
      <c r="AC370" s="1187"/>
      <c r="AD370" s="1187"/>
      <c r="AE370" s="1187"/>
      <c r="AF370" s="1188"/>
      <c r="AG370" s="1317" t="s">
        <v>330</v>
      </c>
      <c r="AH370" s="1317"/>
      <c r="AI370" s="1317"/>
      <c r="AJ370" s="1315"/>
      <c r="AK370" s="1316"/>
      <c r="AL370" s="118"/>
      <c r="AM370" s="1" t="e">
        <f t="shared" si="17"/>
        <v>#REF!</v>
      </c>
      <c r="AN370" s="1"/>
      <c r="AO370" s="1"/>
      <c r="AP370" s="1"/>
      <c r="AQ370" s="1"/>
      <c r="AR370" s="1"/>
      <c r="AS370" s="1"/>
      <c r="AT370" s="105"/>
      <c r="AU370" s="105"/>
      <c r="AV370" s="105"/>
      <c r="AW370" s="1"/>
      <c r="AX370" s="1"/>
      <c r="AY370" s="1"/>
      <c r="AZ370" s="1"/>
      <c r="BA370" s="834"/>
    </row>
    <row r="371" spans="1:53" s="117" customFormat="1" ht="12" customHeight="1">
      <c r="A371" s="1238" t="s">
        <v>332</v>
      </c>
      <c r="B371" s="175" t="s">
        <v>333</v>
      </c>
      <c r="C371" s="120"/>
      <c r="D371" s="120"/>
      <c r="E371" s="120"/>
      <c r="F371" s="1537" t="s">
        <v>334</v>
      </c>
      <c r="G371" s="1538"/>
      <c r="K371" s="1427" t="s">
        <v>335</v>
      </c>
      <c r="L371" s="1428"/>
      <c r="M371" s="1429"/>
      <c r="N371" s="1409" t="s">
        <v>517</v>
      </c>
      <c r="O371" s="1410"/>
      <c r="P371" s="1411"/>
      <c r="Q371" s="254" t="s">
        <v>518</v>
      </c>
      <c r="R371" s="255"/>
      <c r="S371" s="255"/>
      <c r="T371" s="255"/>
      <c r="U371" s="255"/>
      <c r="V371" s="255"/>
      <c r="W371" s="255"/>
      <c r="X371" s="255"/>
      <c r="Y371" s="255"/>
      <c r="Z371" s="255"/>
      <c r="AA371" s="255"/>
      <c r="AB371" s="255"/>
      <c r="AC371" s="255"/>
      <c r="AD371" s="255"/>
      <c r="AE371" s="255"/>
      <c r="AF371" s="256"/>
      <c r="AG371" s="821" t="s">
        <v>73</v>
      </c>
      <c r="AH371" s="1443" t="s">
        <v>338</v>
      </c>
      <c r="AI371" s="1444"/>
      <c r="AJ371" s="177"/>
      <c r="AK371" s="178"/>
      <c r="AL371" s="118"/>
      <c r="AM371" s="1" t="e">
        <f t="shared" si="17"/>
        <v>#REF!</v>
      </c>
      <c r="AN371" s="5"/>
      <c r="AO371" s="105"/>
      <c r="AP371" s="105"/>
      <c r="AQ371" s="105"/>
      <c r="AR371" s="105"/>
      <c r="AS371" s="105"/>
      <c r="AT371" s="105"/>
      <c r="AU371" s="105"/>
      <c r="AV371" s="105"/>
      <c r="AW371" s="105"/>
      <c r="AX371" s="105"/>
      <c r="AY371" s="1"/>
      <c r="AZ371" s="1"/>
      <c r="BA371" s="834"/>
    </row>
    <row r="372" spans="1:53" s="117" customFormat="1" ht="12" customHeight="1">
      <c r="A372" s="1239"/>
      <c r="B372" s="1245" t="s">
        <v>340</v>
      </c>
      <c r="C372" s="1245"/>
      <c r="D372" s="1245"/>
      <c r="E372" s="1245"/>
      <c r="F372" s="397" t="s">
        <v>225</v>
      </c>
      <c r="G372" s="292">
        <v>3</v>
      </c>
      <c r="H372" s="397" t="s">
        <v>225</v>
      </c>
      <c r="I372" s="1245" t="s">
        <v>309</v>
      </c>
      <c r="J372" s="1245"/>
      <c r="K372" s="1427"/>
      <c r="L372" s="1428"/>
      <c r="M372" s="1429"/>
      <c r="N372" s="1409" t="s">
        <v>519</v>
      </c>
      <c r="O372" s="1410"/>
      <c r="P372" s="1411"/>
      <c r="R372" s="243" t="s">
        <v>73</v>
      </c>
      <c r="S372" s="175" t="s">
        <v>520</v>
      </c>
      <c r="T372" s="175"/>
      <c r="U372" s="175"/>
      <c r="V372" s="175"/>
      <c r="W372" s="175"/>
      <c r="X372" s="175"/>
      <c r="Y372" s="175"/>
      <c r="Z372" s="175"/>
      <c r="AA372" s="175"/>
      <c r="AB372" s="175"/>
      <c r="AC372" s="175"/>
      <c r="AD372" s="175"/>
      <c r="AE372" s="175"/>
      <c r="AF372" s="257"/>
      <c r="AG372" s="444" t="s">
        <v>73</v>
      </c>
      <c r="AH372" s="1489" t="s">
        <v>345</v>
      </c>
      <c r="AI372" s="1492"/>
      <c r="AJ372" s="177"/>
      <c r="AK372" s="178"/>
      <c r="AL372" s="118"/>
      <c r="AM372" s="1" t="e">
        <f t="shared" si="17"/>
        <v>#REF!</v>
      </c>
      <c r="AN372" s="5"/>
      <c r="AO372" s="105"/>
      <c r="AP372" s="105"/>
      <c r="AQ372" s="105"/>
      <c r="AR372" s="105"/>
      <c r="AS372" s="105"/>
      <c r="AT372" s="105"/>
      <c r="AU372" s="105"/>
      <c r="AV372" s="105"/>
      <c r="AW372" s="105"/>
      <c r="AX372" s="105"/>
      <c r="AY372" s="1"/>
      <c r="AZ372" s="1"/>
      <c r="BA372" s="834"/>
    </row>
    <row r="373" spans="1:53" s="117" customFormat="1" ht="12" customHeight="1">
      <c r="A373" s="1239"/>
      <c r="B373" s="1491" t="s">
        <v>347</v>
      </c>
      <c r="C373" s="1489"/>
      <c r="D373" s="1489"/>
      <c r="E373" s="1492"/>
      <c r="F373" s="397" t="s">
        <v>73</v>
      </c>
      <c r="G373" s="292">
        <v>2</v>
      </c>
      <c r="H373" s="397" t="s">
        <v>73</v>
      </c>
      <c r="I373" s="1245" t="s">
        <v>348</v>
      </c>
      <c r="J373" s="1245"/>
      <c r="K373" s="1427"/>
      <c r="L373" s="1428"/>
      <c r="M373" s="1428"/>
      <c r="N373" s="183"/>
      <c r="O373" s="184"/>
      <c r="P373" s="185"/>
      <c r="Q373" s="195"/>
      <c r="R373" s="243" t="s">
        <v>73</v>
      </c>
      <c r="S373" s="175" t="s">
        <v>521</v>
      </c>
      <c r="T373" s="175"/>
      <c r="U373" s="175"/>
      <c r="V373" s="175"/>
      <c r="W373" s="175"/>
      <c r="X373" s="175"/>
      <c r="Y373" s="175"/>
      <c r="Z373" s="175"/>
      <c r="AA373" s="175"/>
      <c r="AB373" s="175"/>
      <c r="AC373" s="175"/>
      <c r="AD373" s="175"/>
      <c r="AE373" s="175"/>
      <c r="AF373" s="258"/>
      <c r="AG373" s="444" t="s">
        <v>73</v>
      </c>
      <c r="AH373" s="1489"/>
      <c r="AI373" s="1492"/>
      <c r="AJ373" s="177"/>
      <c r="AK373" s="178"/>
      <c r="AL373" s="118"/>
      <c r="AM373" s="1" t="e">
        <f t="shared" si="17"/>
        <v>#REF!</v>
      </c>
      <c r="AN373" s="5"/>
      <c r="AO373" s="105"/>
      <c r="AP373" s="105"/>
      <c r="AQ373" s="105"/>
      <c r="AR373" s="105"/>
      <c r="AS373" s="105"/>
      <c r="AT373" s="105"/>
      <c r="AU373" s="105"/>
      <c r="AV373" s="105"/>
      <c r="AW373" s="105"/>
      <c r="AX373" s="105"/>
      <c r="AY373" s="1"/>
      <c r="AZ373" s="1"/>
      <c r="BA373" s="834"/>
    </row>
    <row r="374" spans="1:53" s="117" customFormat="1" ht="12" customHeight="1">
      <c r="A374" s="1239"/>
      <c r="B374" s="187" t="str">
        <f>IF(F379="■","■","□")</f>
        <v>□</v>
      </c>
      <c r="C374" s="1190" t="s">
        <v>352</v>
      </c>
      <c r="D374" s="1190"/>
      <c r="E374" s="1191"/>
      <c r="F374" s="397" t="s">
        <v>73</v>
      </c>
      <c r="G374" s="292">
        <v>1</v>
      </c>
      <c r="H374" s="397" t="s">
        <v>73</v>
      </c>
      <c r="I374" s="1245" t="s">
        <v>313</v>
      </c>
      <c r="J374" s="1245"/>
      <c r="K374" s="188"/>
      <c r="N374" s="188"/>
      <c r="P374" s="133"/>
      <c r="Q374" s="195"/>
      <c r="R374" s="243" t="s">
        <v>73</v>
      </c>
      <c r="S374" s="175" t="s">
        <v>522</v>
      </c>
      <c r="T374" s="175"/>
      <c r="U374" s="175"/>
      <c r="V374" s="175"/>
      <c r="W374" s="175"/>
      <c r="X374" s="175"/>
      <c r="Y374" s="175"/>
      <c r="Z374" s="175"/>
      <c r="AA374" s="175"/>
      <c r="AB374" s="175"/>
      <c r="AC374" s="175"/>
      <c r="AD374" s="175"/>
      <c r="AE374" s="175"/>
      <c r="AF374" s="258"/>
      <c r="AG374" s="182"/>
      <c r="AH374" s="120"/>
      <c r="AI374" s="189"/>
      <c r="AJ374" s="182"/>
      <c r="AK374" s="190"/>
      <c r="AL374" s="118"/>
      <c r="AM374" s="1" t="e">
        <f t="shared" si="17"/>
        <v>#REF!</v>
      </c>
      <c r="AN374" s="5"/>
      <c r="AO374" s="105"/>
      <c r="AP374" s="105"/>
      <c r="AQ374" s="105"/>
      <c r="AR374" s="105"/>
      <c r="AS374" s="105"/>
      <c r="AT374" s="105"/>
      <c r="AU374" s="105"/>
      <c r="AV374" s="105"/>
      <c r="AW374" s="105"/>
      <c r="AX374" s="105"/>
      <c r="AY374" s="1"/>
      <c r="AZ374" s="1"/>
      <c r="BA374" s="834"/>
    </row>
    <row r="375" spans="1:53" s="117" customFormat="1" ht="12" customHeight="1">
      <c r="A375" s="1239"/>
      <c r="B375" s="193" t="s">
        <v>359</v>
      </c>
      <c r="C375" s="194"/>
      <c r="D375" s="194"/>
      <c r="E375" s="194"/>
      <c r="F375" s="1485" t="s">
        <v>334</v>
      </c>
      <c r="G375" s="1486"/>
      <c r="H375" s="397" t="s">
        <v>73</v>
      </c>
      <c r="I375" s="1245" t="s">
        <v>315</v>
      </c>
      <c r="J375" s="1245"/>
      <c r="K375" s="188"/>
      <c r="N375" s="188"/>
      <c r="P375" s="133"/>
      <c r="Q375" s="195"/>
      <c r="R375" s="243" t="s">
        <v>73</v>
      </c>
      <c r="S375" s="175" t="s">
        <v>523</v>
      </c>
      <c r="T375" s="175"/>
      <c r="U375" s="175"/>
      <c r="V375" s="175"/>
      <c r="W375" s="175"/>
      <c r="X375" s="175"/>
      <c r="Y375" s="175"/>
      <c r="Z375" s="175"/>
      <c r="AA375" s="175"/>
      <c r="AB375" s="175"/>
      <c r="AC375" s="175"/>
      <c r="AD375" s="175"/>
      <c r="AE375" s="175"/>
      <c r="AF375" s="258"/>
      <c r="AG375" s="182"/>
      <c r="AH375" s="120"/>
      <c r="AI375" s="189"/>
      <c r="AJ375" s="182"/>
      <c r="AK375" s="190"/>
      <c r="AL375" s="118"/>
      <c r="AM375" s="1" t="e">
        <f t="shared" si="17"/>
        <v>#REF!</v>
      </c>
      <c r="AN375" s="5"/>
      <c r="AO375" s="105"/>
      <c r="AP375" s="105"/>
      <c r="AQ375" s="105"/>
      <c r="AR375" s="105"/>
      <c r="AS375" s="105"/>
      <c r="AT375" s="105"/>
      <c r="AU375" s="105"/>
      <c r="AV375" s="105"/>
      <c r="AW375" s="105"/>
      <c r="AX375" s="105"/>
      <c r="AY375" s="1"/>
      <c r="AZ375" s="1"/>
      <c r="BA375" s="834"/>
    </row>
    <row r="376" spans="1:53" s="117" customFormat="1" ht="12" customHeight="1">
      <c r="A376" s="1239"/>
      <c r="B376" s="1244" t="s">
        <v>362</v>
      </c>
      <c r="C376" s="1245"/>
      <c r="D376" s="1245"/>
      <c r="E376" s="1245"/>
      <c r="F376" s="397" t="s">
        <v>225</v>
      </c>
      <c r="G376" s="292">
        <v>3</v>
      </c>
      <c r="H376" s="195"/>
      <c r="I376" s="175"/>
      <c r="J376" s="175"/>
      <c r="K376" s="188"/>
      <c r="N376" s="188"/>
      <c r="P376" s="133"/>
      <c r="Q376" s="195"/>
      <c r="R376" s="243" t="s">
        <v>73</v>
      </c>
      <c r="S376" s="175" t="s">
        <v>524</v>
      </c>
      <c r="T376" s="175"/>
      <c r="U376" s="175"/>
      <c r="V376" s="175"/>
      <c r="W376" s="175"/>
      <c r="X376" s="175"/>
      <c r="Y376" s="175"/>
      <c r="Z376" s="175"/>
      <c r="AA376" s="175"/>
      <c r="AB376" s="175"/>
      <c r="AC376" s="175"/>
      <c r="AD376" s="175"/>
      <c r="AE376" s="175"/>
      <c r="AF376" s="258"/>
      <c r="AG376" s="120"/>
      <c r="AH376" s="120"/>
      <c r="AI376" s="120"/>
      <c r="AJ376" s="182"/>
      <c r="AK376" s="190"/>
      <c r="AL376" s="118"/>
      <c r="AM376" s="1" t="e">
        <f t="shared" si="17"/>
        <v>#REF!</v>
      </c>
      <c r="AN376" s="5"/>
      <c r="AO376" s="105"/>
      <c r="AP376" s="105"/>
      <c r="AQ376" s="105"/>
      <c r="AR376" s="105"/>
      <c r="AS376" s="105"/>
      <c r="AT376" s="105"/>
      <c r="AU376" s="105"/>
      <c r="AV376" s="105"/>
      <c r="AW376" s="105"/>
      <c r="AX376" s="105"/>
      <c r="AY376" s="1"/>
      <c r="AZ376" s="1"/>
      <c r="BA376" s="834"/>
    </row>
    <row r="377" spans="1:53" s="117" customFormat="1" ht="12" customHeight="1">
      <c r="A377" s="1239"/>
      <c r="B377" s="1539" t="s">
        <v>368</v>
      </c>
      <c r="C377" s="1540"/>
      <c r="D377" s="1540"/>
      <c r="E377" s="1540"/>
      <c r="F377" s="397" t="s">
        <v>73</v>
      </c>
      <c r="G377" s="292">
        <v>2</v>
      </c>
      <c r="H377" s="200" t="e">
        <f>IF(#REF!=2,"■","□")</f>
        <v>#REF!</v>
      </c>
      <c r="I377" s="1541" t="s">
        <v>525</v>
      </c>
      <c r="J377" s="1542"/>
      <c r="K377" s="183"/>
      <c r="L377" s="184"/>
      <c r="M377" s="185"/>
      <c r="N377" s="188"/>
      <c r="P377" s="133"/>
      <c r="Q377" s="195"/>
      <c r="R377" s="243" t="s">
        <v>73</v>
      </c>
      <c r="S377" s="175" t="s">
        <v>526</v>
      </c>
      <c r="T377" s="175"/>
      <c r="U377" s="175"/>
      <c r="V377" s="175"/>
      <c r="W377" s="175"/>
      <c r="X377" s="175"/>
      <c r="Y377" s="175"/>
      <c r="Z377" s="175"/>
      <c r="AA377" s="175"/>
      <c r="AB377" s="175"/>
      <c r="AC377" s="175"/>
      <c r="AD377" s="175"/>
      <c r="AE377" s="175"/>
      <c r="AF377" s="258"/>
      <c r="AG377" s="120"/>
      <c r="AH377" s="120"/>
      <c r="AI377" s="120"/>
      <c r="AJ377" s="182"/>
      <c r="AK377" s="190"/>
      <c r="AL377" s="118"/>
      <c r="AM377" s="1" t="e">
        <f t="shared" si="17"/>
        <v>#REF!</v>
      </c>
      <c r="AN377" s="5"/>
      <c r="AO377" s="105"/>
      <c r="AP377" s="105"/>
      <c r="AQ377" s="105"/>
      <c r="AR377" s="105"/>
      <c r="AS377" s="105"/>
      <c r="AT377" s="105"/>
      <c r="AU377" s="105"/>
      <c r="AV377" s="105"/>
      <c r="AW377" s="105"/>
      <c r="AX377" s="105"/>
      <c r="AY377" s="1"/>
      <c r="AZ377" s="1"/>
      <c r="BA377" s="834"/>
    </row>
    <row r="378" spans="1:53" s="117" customFormat="1" ht="12" customHeight="1">
      <c r="A378" s="1239"/>
      <c r="B378" s="259" t="str">
        <f>IF(F379="■","■","□")</f>
        <v>□</v>
      </c>
      <c r="C378" s="1490" t="s">
        <v>371</v>
      </c>
      <c r="D378" s="1490"/>
      <c r="E378" s="1490"/>
      <c r="F378" s="399" t="s">
        <v>73</v>
      </c>
      <c r="G378" s="386">
        <v>1</v>
      </c>
      <c r="H378" s="200" t="e">
        <f>IF(#REF!=3,"■","□")</f>
        <v>#REF!</v>
      </c>
      <c r="I378" s="1564" t="s">
        <v>527</v>
      </c>
      <c r="J378" s="1565"/>
      <c r="K378" s="183"/>
      <c r="L378" s="184"/>
      <c r="M378" s="185"/>
      <c r="N378" s="1418" t="s">
        <v>383</v>
      </c>
      <c r="O378" s="1419"/>
      <c r="P378" s="1420"/>
      <c r="Q378" s="179" t="s">
        <v>73</v>
      </c>
      <c r="R378" s="1487" t="s">
        <v>384</v>
      </c>
      <c r="S378" s="1487"/>
      <c r="T378" s="1487"/>
      <c r="U378" s="1487"/>
      <c r="V378" s="1487"/>
      <c r="W378" s="1487"/>
      <c r="X378" s="1487"/>
      <c r="Y378" s="1487"/>
      <c r="Z378" s="1487"/>
      <c r="AA378" s="1487"/>
      <c r="AB378" s="1487"/>
      <c r="AC378" s="1487"/>
      <c r="AD378" s="1487"/>
      <c r="AE378" s="1487"/>
      <c r="AF378" s="1488"/>
      <c r="AG378" s="120"/>
      <c r="AH378" s="120"/>
      <c r="AI378" s="120"/>
      <c r="AJ378" s="182"/>
      <c r="AK378" s="190"/>
      <c r="AL378" s="118"/>
      <c r="AM378" s="1" t="e">
        <f t="shared" si="17"/>
        <v>#REF!</v>
      </c>
      <c r="AN378" s="5"/>
      <c r="AO378" s="105"/>
      <c r="AP378" s="105"/>
      <c r="AQ378" s="105"/>
      <c r="AR378" s="105"/>
      <c r="AS378" s="105"/>
      <c r="AT378" s="105"/>
      <c r="AU378" s="105"/>
      <c r="AV378" s="105"/>
      <c r="AW378" s="105"/>
      <c r="AX378" s="105"/>
      <c r="AY378" s="1"/>
      <c r="AZ378" s="1"/>
      <c r="BA378" s="834"/>
    </row>
    <row r="379" spans="1:53" s="117" customFormat="1" ht="12" customHeight="1">
      <c r="A379" s="1239"/>
      <c r="B379" s="175" t="s">
        <v>374</v>
      </c>
      <c r="C379" s="175"/>
      <c r="D379" s="175"/>
      <c r="E379" s="175"/>
      <c r="F379" s="397" t="s">
        <v>73</v>
      </c>
      <c r="G379" s="205" t="s">
        <v>375</v>
      </c>
      <c r="H379" s="200" t="e">
        <f>IF(#REF!=4,"■","□")</f>
        <v>#REF!</v>
      </c>
      <c r="I379" s="1564" t="s">
        <v>28</v>
      </c>
      <c r="J379" s="1565"/>
      <c r="K379" s="183"/>
      <c r="L379" s="184"/>
      <c r="M379" s="185"/>
      <c r="N379" s="1514" t="s">
        <v>386</v>
      </c>
      <c r="O379" s="1515"/>
      <c r="P379" s="1516"/>
      <c r="Q379" s="176" t="s">
        <v>73</v>
      </c>
      <c r="R379" s="175" t="s">
        <v>387</v>
      </c>
      <c r="S379" s="120"/>
      <c r="T379" s="120"/>
      <c r="U379" s="120"/>
      <c r="V379" s="120"/>
      <c r="W379" s="120"/>
      <c r="X379" s="120"/>
      <c r="Y379" s="120"/>
      <c r="Z379" s="120"/>
      <c r="AA379" s="120"/>
      <c r="AB379" s="120"/>
      <c r="AC379" s="120"/>
      <c r="AD379" s="120"/>
      <c r="AE379" s="120"/>
      <c r="AF379" s="189"/>
      <c r="AG379" s="120"/>
      <c r="AH379" s="120"/>
      <c r="AI379" s="120"/>
      <c r="AJ379" s="182"/>
      <c r="AK379" s="190"/>
      <c r="AL379" s="118"/>
      <c r="AM379" s="1" t="e">
        <f t="shared" si="17"/>
        <v>#REF!</v>
      </c>
      <c r="AN379" s="5"/>
      <c r="AO379" s="105"/>
      <c r="AP379" s="105"/>
      <c r="AQ379" s="105"/>
      <c r="AR379" s="105"/>
      <c r="AS379" s="105"/>
      <c r="AT379" s="105"/>
      <c r="AU379" s="105"/>
      <c r="AV379" s="105"/>
      <c r="AW379" s="105"/>
      <c r="AX379" s="105"/>
      <c r="AY379" s="1"/>
      <c r="AZ379" s="1"/>
      <c r="BA379" s="834"/>
    </row>
    <row r="380" spans="1:53" s="117" customFormat="1" ht="12" customHeight="1">
      <c r="A380" s="1239"/>
      <c r="B380" s="1245" t="s">
        <v>378</v>
      </c>
      <c r="C380" s="1245"/>
      <c r="D380" s="1245"/>
      <c r="E380" s="1245"/>
      <c r="F380" s="209"/>
      <c r="G380" s="199"/>
      <c r="H380" s="120"/>
      <c r="I380" s="120"/>
      <c r="J380" s="120"/>
      <c r="K380" s="183"/>
      <c r="L380" s="184"/>
      <c r="M380" s="185"/>
      <c r="N380" s="215"/>
      <c r="O380" s="216"/>
      <c r="P380" s="216"/>
      <c r="Q380" s="217" t="s">
        <v>73</v>
      </c>
      <c r="R380" s="211" t="s">
        <v>388</v>
      </c>
      <c r="S380" s="218"/>
      <c r="T380" s="218"/>
      <c r="U380" s="218"/>
      <c r="V380" s="218"/>
      <c r="W380" s="218"/>
      <c r="X380" s="218"/>
      <c r="Y380" s="218"/>
      <c r="Z380" s="218"/>
      <c r="AA380" s="218"/>
      <c r="AB380" s="218"/>
      <c r="AC380" s="218"/>
      <c r="AD380" s="218"/>
      <c r="AE380" s="218"/>
      <c r="AF380" s="219"/>
      <c r="AG380" s="120"/>
      <c r="AH380" s="120"/>
      <c r="AI380" s="120"/>
      <c r="AJ380" s="182"/>
      <c r="AK380" s="190"/>
      <c r="AL380" s="118"/>
      <c r="AM380" s="1" t="e">
        <f t="shared" si="17"/>
        <v>#REF!</v>
      </c>
      <c r="AN380" s="5"/>
      <c r="AO380" s="105"/>
      <c r="AP380" s="105"/>
      <c r="AQ380" s="105"/>
      <c r="AR380" s="105"/>
      <c r="AS380" s="105"/>
      <c r="AT380" s="105"/>
      <c r="AU380" s="105"/>
      <c r="AV380" s="105"/>
      <c r="AW380" s="105"/>
      <c r="AX380" s="105"/>
      <c r="AY380" s="1"/>
      <c r="AZ380" s="1"/>
      <c r="BA380" s="834"/>
    </row>
    <row r="381" spans="1:53" s="117" customFormat="1" ht="12" customHeight="1">
      <c r="A381" s="1239"/>
      <c r="B381" s="193" t="s">
        <v>382</v>
      </c>
      <c r="C381" s="194"/>
      <c r="D381" s="194"/>
      <c r="E381" s="194"/>
      <c r="F381" s="1485" t="s">
        <v>334</v>
      </c>
      <c r="G381" s="1486"/>
      <c r="H381" s="120"/>
      <c r="I381" s="120"/>
      <c r="J381" s="120"/>
      <c r="K381" s="183"/>
      <c r="L381" s="184"/>
      <c r="M381" s="185"/>
      <c r="N381" s="1485" t="s">
        <v>528</v>
      </c>
      <c r="O381" s="1666"/>
      <c r="P381" s="1486"/>
      <c r="Q381" s="149" t="s">
        <v>529</v>
      </c>
      <c r="R381" s="1587" t="s">
        <v>530</v>
      </c>
      <c r="S381" s="1587"/>
      <c r="T381" s="1587"/>
      <c r="U381" s="1587"/>
      <c r="V381" s="1587"/>
      <c r="W381" s="149" t="s">
        <v>37</v>
      </c>
      <c r="X381" s="1667"/>
      <c r="Y381" s="1667"/>
      <c r="Z381" s="1667"/>
      <c r="AA381" s="1667"/>
      <c r="AB381" s="1667"/>
      <c r="AC381" s="1667"/>
      <c r="AD381" s="1667"/>
      <c r="AE381" s="1667"/>
      <c r="AF381" s="260" t="s">
        <v>531</v>
      </c>
      <c r="AG381" s="182"/>
      <c r="AH381" s="120"/>
      <c r="AI381" s="120"/>
      <c r="AJ381" s="182"/>
      <c r="AK381" s="190"/>
      <c r="AL381" s="118"/>
      <c r="AM381" s="1" t="e">
        <f t="shared" si="17"/>
        <v>#REF!</v>
      </c>
      <c r="AN381" s="1"/>
      <c r="AO381" s="1"/>
      <c r="AP381" s="1"/>
      <c r="AQ381" s="1"/>
      <c r="AR381" s="1"/>
      <c r="AS381" s="1"/>
      <c r="AT381" s="105"/>
      <c r="AU381" s="105"/>
      <c r="AV381" s="105"/>
      <c r="AW381" s="1"/>
      <c r="AX381"/>
      <c r="AY381" s="1"/>
      <c r="AZ381" s="1"/>
      <c r="BA381" s="834"/>
    </row>
    <row r="382" spans="1:53" s="117" customFormat="1" ht="12" customHeight="1">
      <c r="A382" s="1239"/>
      <c r="B382" s="1244" t="s">
        <v>385</v>
      </c>
      <c r="C382" s="1245"/>
      <c r="D382" s="1245"/>
      <c r="E382" s="1245"/>
      <c r="F382" s="397" t="s">
        <v>73</v>
      </c>
      <c r="G382" s="292">
        <v>2</v>
      </c>
      <c r="H382" s="120"/>
      <c r="I382" s="120"/>
      <c r="J382" s="120"/>
      <c r="K382" s="183"/>
      <c r="L382" s="184"/>
      <c r="M382" s="185"/>
      <c r="N382" s="1244" t="s">
        <v>532</v>
      </c>
      <c r="O382" s="1245"/>
      <c r="P382" s="1246"/>
      <c r="Q382" s="120"/>
      <c r="R382" s="261"/>
      <c r="S382" s="1519" t="s">
        <v>533</v>
      </c>
      <c r="T382" s="1519"/>
      <c r="U382" s="1519"/>
      <c r="V382" s="1519"/>
      <c r="W382" s="120" t="s">
        <v>37</v>
      </c>
      <c r="X382" s="1668"/>
      <c r="Y382" s="1668"/>
      <c r="Z382" s="1668"/>
      <c r="AA382" s="1668"/>
      <c r="AB382" s="1668"/>
      <c r="AC382" s="1668"/>
      <c r="AD382" s="1586" t="s">
        <v>534</v>
      </c>
      <c r="AE382" s="1586"/>
      <c r="AF382" s="467" t="s">
        <v>535</v>
      </c>
      <c r="AG382" s="182"/>
      <c r="AI382" s="120"/>
      <c r="AJ382" s="182"/>
      <c r="AK382" s="190"/>
      <c r="AL382" s="118"/>
      <c r="AM382" s="1" t="e">
        <f t="shared" si="17"/>
        <v>#REF!</v>
      </c>
      <c r="AN382" s="1"/>
      <c r="AO382" s="1"/>
      <c r="AP382" s="1"/>
      <c r="AQ382" s="1"/>
      <c r="AR382" s="1"/>
      <c r="AS382" s="1"/>
      <c r="AT382" s="105"/>
      <c r="AU382" s="105"/>
      <c r="AV382" s="105"/>
      <c r="AW382" s="1"/>
      <c r="AX382" s="105"/>
      <c r="AY382" s="1"/>
      <c r="AZ382" s="1"/>
      <c r="BA382" s="834"/>
    </row>
    <row r="383" spans="1:53" s="117" customFormat="1" ht="12" customHeight="1">
      <c r="A383" s="1239"/>
      <c r="B383" s="210"/>
      <c r="C383" s="211"/>
      <c r="D383" s="211"/>
      <c r="E383" s="211"/>
      <c r="F383" s="399" t="s">
        <v>73</v>
      </c>
      <c r="G383" s="386">
        <v>1</v>
      </c>
      <c r="H383" s="120"/>
      <c r="I383" s="120"/>
      <c r="J383" s="120"/>
      <c r="K383" s="183"/>
      <c r="L383" s="184"/>
      <c r="M383" s="185"/>
      <c r="N383" s="262"/>
      <c r="O383" s="263"/>
      <c r="P383" s="264"/>
      <c r="Q383" s="120" t="s">
        <v>529</v>
      </c>
      <c r="R383" s="1519" t="s">
        <v>536</v>
      </c>
      <c r="S383" s="1519"/>
      <c r="T383" s="120" t="s">
        <v>37</v>
      </c>
      <c r="U383" s="243" t="s">
        <v>73</v>
      </c>
      <c r="V383" s="1519" t="s">
        <v>537</v>
      </c>
      <c r="W383" s="1519"/>
      <c r="X383" s="243" t="s">
        <v>73</v>
      </c>
      <c r="Y383" s="1586" t="s">
        <v>538</v>
      </c>
      <c r="Z383" s="1586"/>
      <c r="AA383" s="243" t="s">
        <v>73</v>
      </c>
      <c r="AB383" s="1586" t="s">
        <v>539</v>
      </c>
      <c r="AC383" s="1586"/>
      <c r="AD383" s="265" t="s">
        <v>535</v>
      </c>
      <c r="AG383" s="182"/>
      <c r="AI383" s="120"/>
      <c r="AJ383" s="182"/>
      <c r="AK383" s="190"/>
      <c r="AL383" s="118"/>
      <c r="AM383" s="1" t="e">
        <f t="shared" si="17"/>
        <v>#REF!</v>
      </c>
      <c r="AN383" s="1"/>
      <c r="AO383" s="1"/>
      <c r="AP383" s="1"/>
      <c r="AQ383" s="1"/>
      <c r="AR383" s="1"/>
      <c r="AS383" s="1"/>
      <c r="AT383" s="105"/>
      <c r="AU383" s="105"/>
      <c r="AV383" s="105"/>
      <c r="AW383" s="1"/>
      <c r="AX383" s="1"/>
      <c r="AY383" s="1"/>
      <c r="AZ383" s="1"/>
      <c r="BA383" s="834"/>
    </row>
    <row r="384" spans="1:53" s="117" customFormat="1" ht="12" customHeight="1">
      <c r="A384" s="1239"/>
      <c r="B384" s="175" t="s">
        <v>389</v>
      </c>
      <c r="C384" s="175"/>
      <c r="D384" s="175"/>
      <c r="E384" s="175"/>
      <c r="F384" s="1244" t="s">
        <v>334</v>
      </c>
      <c r="G384" s="1246"/>
      <c r="H384" s="120"/>
      <c r="I384" s="120"/>
      <c r="J384" s="120"/>
      <c r="K384" s="183"/>
      <c r="L384" s="184"/>
      <c r="M384" s="185"/>
      <c r="N384" s="262"/>
      <c r="O384" s="263"/>
      <c r="P384" s="264"/>
      <c r="Q384" s="120"/>
      <c r="R384" s="261"/>
      <c r="S384" s="261"/>
      <c r="T384" s="120" t="s">
        <v>37</v>
      </c>
      <c r="U384" s="243" t="s">
        <v>73</v>
      </c>
      <c r="V384" s="1519" t="s">
        <v>540</v>
      </c>
      <c r="W384" s="1519"/>
      <c r="X384" s="1519"/>
      <c r="Y384" s="1519"/>
      <c r="Z384" s="1519"/>
      <c r="AA384" s="1662"/>
      <c r="AB384" s="1662"/>
      <c r="AC384" s="1662"/>
      <c r="AD384" s="1662"/>
      <c r="AE384" s="1662"/>
      <c r="AF384" s="265" t="s">
        <v>535</v>
      </c>
      <c r="AG384" s="182"/>
      <c r="AI384" s="120"/>
      <c r="AJ384" s="182"/>
      <c r="AK384" s="190"/>
      <c r="AL384" s="118"/>
      <c r="AM384" s="1" t="e">
        <f t="shared" si="17"/>
        <v>#REF!</v>
      </c>
      <c r="AN384" s="1"/>
      <c r="AO384" s="1"/>
      <c r="AP384" s="1"/>
      <c r="AQ384" s="1"/>
      <c r="AR384" s="1"/>
      <c r="AS384" s="1"/>
      <c r="AT384" s="105"/>
      <c r="AU384" s="105"/>
      <c r="AV384" s="105"/>
      <c r="AW384" s="1"/>
      <c r="AX384" s="1"/>
      <c r="AY384" s="1"/>
      <c r="AZ384" s="1"/>
      <c r="BA384" s="834"/>
    </row>
    <row r="385" spans="1:53" s="117" customFormat="1" ht="12" customHeight="1">
      <c r="A385" s="1239"/>
      <c r="B385" s="175" t="s">
        <v>394</v>
      </c>
      <c r="C385" s="175"/>
      <c r="D385" s="175"/>
      <c r="E385" s="175"/>
      <c r="F385" s="397" t="s">
        <v>73</v>
      </c>
      <c r="G385" s="292">
        <v>2</v>
      </c>
      <c r="H385" s="120"/>
      <c r="I385" s="120"/>
      <c r="J385" s="120"/>
      <c r="K385" s="183"/>
      <c r="L385" s="184"/>
      <c r="M385" s="185"/>
      <c r="N385" s="183"/>
      <c r="O385" s="184"/>
      <c r="P385" s="185"/>
      <c r="Q385" s="120" t="s">
        <v>529</v>
      </c>
      <c r="R385" s="1519" t="s">
        <v>541</v>
      </c>
      <c r="S385" s="1519"/>
      <c r="T385" s="120" t="s">
        <v>37</v>
      </c>
      <c r="U385" s="243" t="s">
        <v>73</v>
      </c>
      <c r="V385" s="1285" t="s">
        <v>542</v>
      </c>
      <c r="W385" s="1285"/>
      <c r="X385" s="243" t="s">
        <v>73</v>
      </c>
      <c r="Y385" s="1285" t="s">
        <v>543</v>
      </c>
      <c r="Z385" s="1285"/>
      <c r="AA385" s="243" t="s">
        <v>73</v>
      </c>
      <c r="AB385" s="1285" t="s">
        <v>544</v>
      </c>
      <c r="AC385" s="1285"/>
      <c r="AD385" s="265" t="s">
        <v>535</v>
      </c>
      <c r="AG385" s="182"/>
      <c r="AI385" s="120"/>
      <c r="AJ385" s="182"/>
      <c r="AK385" s="190"/>
      <c r="AL385" s="118"/>
      <c r="AM385" s="1" t="e">
        <f t="shared" si="17"/>
        <v>#REF!</v>
      </c>
      <c r="AN385" s="1"/>
      <c r="AO385" s="1"/>
      <c r="AP385" s="1"/>
      <c r="AQ385" s="1"/>
      <c r="AR385" s="1"/>
      <c r="AS385" s="1"/>
      <c r="AT385" s="105"/>
      <c r="AU385" s="105"/>
      <c r="AV385" s="105"/>
      <c r="AW385" s="1"/>
      <c r="AX385" s="1"/>
      <c r="AY385" s="1"/>
      <c r="AZ385" s="1"/>
      <c r="BA385" s="834"/>
    </row>
    <row r="386" spans="1:53" s="117" customFormat="1" ht="12" customHeight="1">
      <c r="A386" s="1239"/>
      <c r="B386" s="397" t="s">
        <v>73</v>
      </c>
      <c r="C386" s="1489" t="s">
        <v>401</v>
      </c>
      <c r="D386" s="1489"/>
      <c r="E386" s="1489"/>
      <c r="F386" s="397" t="s">
        <v>73</v>
      </c>
      <c r="G386" s="292">
        <v>1</v>
      </c>
      <c r="H386" s="120"/>
      <c r="I386" s="120"/>
      <c r="J386" s="120"/>
      <c r="K386" s="183"/>
      <c r="L386" s="184"/>
      <c r="M386" s="185"/>
      <c r="N386" s="1514" t="s">
        <v>545</v>
      </c>
      <c r="O386" s="1515"/>
      <c r="P386" s="1516"/>
      <c r="Q386" s="120" t="s">
        <v>529</v>
      </c>
      <c r="R386" s="1285" t="s">
        <v>546</v>
      </c>
      <c r="S386" s="1285"/>
      <c r="T386" s="1285"/>
      <c r="U386" s="1489" t="s">
        <v>547</v>
      </c>
      <c r="V386" s="1489"/>
      <c r="W386" s="120" t="s">
        <v>37</v>
      </c>
      <c r="X386" s="1662"/>
      <c r="Y386" s="1662"/>
      <c r="Z386" s="1662"/>
      <c r="AA386" s="1662"/>
      <c r="AB386" s="1662"/>
      <c r="AC386" s="1662"/>
      <c r="AD386" s="1662"/>
      <c r="AE386" s="1662"/>
      <c r="AF386" s="265" t="s">
        <v>535</v>
      </c>
      <c r="AG386" s="182"/>
      <c r="AI386" s="120"/>
      <c r="AJ386" s="182"/>
      <c r="AK386" s="190"/>
      <c r="AL386" s="118"/>
      <c r="AM386" s="1" t="e">
        <f t="shared" si="17"/>
        <v>#REF!</v>
      </c>
      <c r="AN386" s="5"/>
      <c r="AO386" s="105"/>
      <c r="AP386" s="105"/>
      <c r="AQ386" s="105"/>
      <c r="AR386" s="105"/>
      <c r="AS386" s="105"/>
      <c r="AT386" s="105"/>
      <c r="AU386" s="105"/>
      <c r="AV386" s="105"/>
      <c r="AW386" s="105"/>
      <c r="AX386" s="1"/>
      <c r="AY386" s="1"/>
      <c r="AZ386" s="1"/>
      <c r="BA386" s="834"/>
    </row>
    <row r="387" spans="1:53" s="117" customFormat="1" ht="12" customHeight="1">
      <c r="A387" s="1239"/>
      <c r="B387" s="209"/>
      <c r="C387" s="175"/>
      <c r="D387" s="175"/>
      <c r="E387" s="175"/>
      <c r="F387" s="266"/>
      <c r="G387" s="267"/>
      <c r="H387" s="120"/>
      <c r="I387" s="120"/>
      <c r="J387" s="120"/>
      <c r="K387" s="183"/>
      <c r="L387" s="184"/>
      <c r="M387" s="185"/>
      <c r="N387" s="183"/>
      <c r="O387" s="184"/>
      <c r="P387" s="185"/>
      <c r="Q387" s="120"/>
      <c r="R387" s="268"/>
      <c r="S387" s="268"/>
      <c r="T387" s="268"/>
      <c r="U387" s="1489" t="s">
        <v>548</v>
      </c>
      <c r="V387" s="1489"/>
      <c r="W387" s="120" t="s">
        <v>37</v>
      </c>
      <c r="X387" s="1662"/>
      <c r="Y387" s="1662"/>
      <c r="Z387" s="1662"/>
      <c r="AA387" s="1662"/>
      <c r="AB387" s="1662"/>
      <c r="AC387" s="1662"/>
      <c r="AD387" s="1662"/>
      <c r="AE387" s="1662"/>
      <c r="AF387" s="265" t="s">
        <v>535</v>
      </c>
      <c r="AG387" s="182"/>
      <c r="AI387" s="120"/>
      <c r="AJ387" s="182"/>
      <c r="AK387" s="190"/>
      <c r="AL387" s="118"/>
      <c r="AM387" s="1" t="e">
        <f t="shared" si="17"/>
        <v>#REF!</v>
      </c>
      <c r="AN387" s="5"/>
      <c r="AO387" s="105"/>
      <c r="AP387" s="105"/>
      <c r="AQ387" s="105"/>
      <c r="AR387" s="105"/>
      <c r="AS387" s="105"/>
      <c r="AT387" s="105"/>
      <c r="AU387" s="105"/>
      <c r="AV387" s="105"/>
      <c r="AW387" s="105"/>
      <c r="AX387" s="1"/>
      <c r="AY387" s="1"/>
      <c r="AZ387" s="1"/>
      <c r="BA387" s="834"/>
    </row>
    <row r="388" spans="1:53" s="117" customFormat="1" ht="12" customHeight="1">
      <c r="A388" s="1239"/>
      <c r="B388" s="209"/>
      <c r="C388" s="175"/>
      <c r="D388" s="175"/>
      <c r="E388" s="175"/>
      <c r="F388" s="266"/>
      <c r="G388" s="267"/>
      <c r="H388" s="120"/>
      <c r="I388" s="120"/>
      <c r="J388" s="120"/>
      <c r="K388" s="183"/>
      <c r="L388" s="184"/>
      <c r="M388" s="185"/>
      <c r="N388" s="183"/>
      <c r="O388" s="184"/>
      <c r="P388" s="185"/>
      <c r="Q388" s="175" t="s">
        <v>529</v>
      </c>
      <c r="R388" s="1285" t="s">
        <v>549</v>
      </c>
      <c r="S388" s="1285"/>
      <c r="T388" s="175" t="s">
        <v>550</v>
      </c>
      <c r="U388" s="120" t="s">
        <v>37</v>
      </c>
      <c r="V388" s="1668"/>
      <c r="W388" s="1668"/>
      <c r="X388" s="1668"/>
      <c r="Y388" s="1668"/>
      <c r="Z388" s="1668"/>
      <c r="AA388" s="1668"/>
      <c r="AB388" s="1668"/>
      <c r="AC388" s="1668"/>
      <c r="AD388" s="1668"/>
      <c r="AE388" s="1668"/>
      <c r="AF388" s="265" t="s">
        <v>535</v>
      </c>
      <c r="AG388" s="182"/>
      <c r="AI388" s="120"/>
      <c r="AJ388" s="182"/>
      <c r="AK388" s="190"/>
      <c r="AL388" s="118"/>
      <c r="AM388" s="1" t="e">
        <f t="shared" si="17"/>
        <v>#REF!</v>
      </c>
      <c r="AN388" s="5"/>
      <c r="AO388" s="105"/>
      <c r="AP388" s="105"/>
      <c r="AQ388" s="105"/>
      <c r="AR388" s="105"/>
      <c r="AS388" s="105"/>
      <c r="AT388" s="105"/>
      <c r="AU388" s="105"/>
      <c r="AV388" s="105"/>
      <c r="AW388" s="105"/>
      <c r="AX388" s="1"/>
      <c r="AY388" s="1"/>
      <c r="AZ388" s="1"/>
      <c r="BA388" s="834"/>
    </row>
    <row r="389" spans="1:53" s="117" customFormat="1" ht="12" customHeight="1">
      <c r="A389" s="1239"/>
      <c r="B389" s="209"/>
      <c r="C389" s="175"/>
      <c r="D389" s="175"/>
      <c r="E389" s="175"/>
      <c r="F389" s="266"/>
      <c r="G389" s="267"/>
      <c r="H389" s="120"/>
      <c r="I389" s="120"/>
      <c r="J389" s="120"/>
      <c r="K389" s="183"/>
      <c r="L389" s="184"/>
      <c r="M389" s="185"/>
      <c r="N389" s="183"/>
      <c r="O389" s="184"/>
      <c r="P389" s="185"/>
      <c r="Q389" s="120"/>
      <c r="R389" s="268"/>
      <c r="S389" s="268"/>
      <c r="T389" s="175" t="s">
        <v>551</v>
      </c>
      <c r="U389" s="120" t="s">
        <v>37</v>
      </c>
      <c r="V389" s="1668"/>
      <c r="W389" s="1668"/>
      <c r="X389" s="1668"/>
      <c r="Y389" s="1668"/>
      <c r="Z389" s="1668"/>
      <c r="AA389" s="1668"/>
      <c r="AB389" s="1668"/>
      <c r="AC389" s="1668"/>
      <c r="AD389" s="1668"/>
      <c r="AE389" s="1668"/>
      <c r="AF389" s="265" t="s">
        <v>535</v>
      </c>
      <c r="AG389" s="182"/>
      <c r="AI389" s="120"/>
      <c r="AJ389" s="182"/>
      <c r="AK389" s="190"/>
      <c r="AL389" s="118"/>
      <c r="AM389" s="1" t="e">
        <f t="shared" si="17"/>
        <v>#REF!</v>
      </c>
      <c r="AN389" s="5"/>
      <c r="AO389" s="105"/>
      <c r="AP389" s="105"/>
      <c r="AQ389" s="105"/>
      <c r="AR389" s="105"/>
      <c r="AS389" s="105"/>
      <c r="AT389" s="105"/>
      <c r="AU389" s="105"/>
      <c r="AV389" s="105"/>
      <c r="AW389" s="105"/>
      <c r="AX389" s="1"/>
      <c r="AY389" s="1"/>
      <c r="AZ389" s="1"/>
      <c r="BA389" s="834"/>
    </row>
    <row r="390" spans="1:53" s="117" customFormat="1" ht="12" customHeight="1">
      <c r="A390" s="1239"/>
      <c r="B390" s="209"/>
      <c r="C390" s="175"/>
      <c r="D390" s="175"/>
      <c r="E390" s="175"/>
      <c r="F390" s="266"/>
      <c r="G390" s="267"/>
      <c r="H390" s="120"/>
      <c r="I390" s="120"/>
      <c r="J390" s="120"/>
      <c r="K390" s="183"/>
      <c r="L390" s="184"/>
      <c r="M390" s="185"/>
      <c r="N390" s="202"/>
      <c r="O390" s="203"/>
      <c r="P390" s="269"/>
      <c r="Q390" s="120"/>
      <c r="T390" s="270" t="s">
        <v>552</v>
      </c>
      <c r="U390" s="271"/>
      <c r="V390" s="272" t="s">
        <v>553</v>
      </c>
      <c r="W390" s="243" t="s">
        <v>73</v>
      </c>
      <c r="X390" s="271" t="s">
        <v>0</v>
      </c>
      <c r="Y390" s="243" t="s">
        <v>73</v>
      </c>
      <c r="Z390" s="271" t="s">
        <v>1</v>
      </c>
      <c r="AB390" s="272" t="s">
        <v>554</v>
      </c>
      <c r="AC390" s="243" t="s">
        <v>73</v>
      </c>
      <c r="AD390" s="271" t="s">
        <v>0</v>
      </c>
      <c r="AE390" s="243" t="s">
        <v>73</v>
      </c>
      <c r="AF390" s="271" t="s">
        <v>1</v>
      </c>
      <c r="AG390" s="182"/>
      <c r="AI390" s="120"/>
      <c r="AJ390" s="182"/>
      <c r="AK390" s="190"/>
      <c r="AL390" s="118"/>
      <c r="AM390" s="1" t="e">
        <f t="shared" si="17"/>
        <v>#REF!</v>
      </c>
      <c r="AN390" s="5"/>
      <c r="AO390" s="105"/>
      <c r="AP390" s="105"/>
      <c r="AQ390" s="105"/>
      <c r="AR390" s="105"/>
      <c r="AS390" s="105"/>
      <c r="AT390" s="105"/>
      <c r="AU390" s="105"/>
      <c r="AV390" s="105"/>
      <c r="AW390" s="105"/>
      <c r="AX390" s="1"/>
      <c r="AY390" s="1"/>
      <c r="AZ390" s="1"/>
      <c r="BA390" s="834"/>
    </row>
    <row r="391" spans="1:53" s="117" customFormat="1" ht="12" customHeight="1">
      <c r="A391" s="1239"/>
      <c r="B391" s="193" t="s">
        <v>405</v>
      </c>
      <c r="C391" s="194"/>
      <c r="D391" s="194"/>
      <c r="E391" s="194"/>
      <c r="F391" s="194"/>
      <c r="G391" s="194"/>
      <c r="H391" s="182"/>
      <c r="I391" s="120"/>
      <c r="J391" s="189"/>
      <c r="K391" s="193" t="s">
        <v>339</v>
      </c>
      <c r="L391" s="194"/>
      <c r="M391" s="225"/>
      <c r="N391" s="1421" t="s">
        <v>391</v>
      </c>
      <c r="O391" s="1422"/>
      <c r="P391" s="1423"/>
      <c r="Q391" s="193" t="s">
        <v>392</v>
      </c>
      <c r="R391" s="194"/>
      <c r="S391" s="194"/>
      <c r="T391" s="194"/>
      <c r="U391" s="194"/>
      <c r="V391" s="194"/>
      <c r="W391" s="194"/>
      <c r="X391" s="194"/>
      <c r="Y391" s="194"/>
      <c r="Z391" s="194"/>
      <c r="AA391" s="194"/>
      <c r="AB391" s="194"/>
      <c r="AC391" s="194"/>
      <c r="AD391" s="194"/>
      <c r="AE391" s="194"/>
      <c r="AF391" s="225"/>
      <c r="AG391" s="824" t="s">
        <v>73</v>
      </c>
      <c r="AH391" s="1215" t="s">
        <v>393</v>
      </c>
      <c r="AI391" s="1215"/>
      <c r="AJ391" s="227"/>
      <c r="AK391" s="229"/>
      <c r="AL391" s="118"/>
      <c r="AM391" s="1" t="e">
        <f t="shared" si="17"/>
        <v>#REF!</v>
      </c>
      <c r="AN391" s="5"/>
      <c r="AO391" s="105"/>
      <c r="AP391" s="105"/>
      <c r="AQ391" s="105"/>
      <c r="AR391" s="105"/>
      <c r="AS391" s="105"/>
      <c r="AT391" s="105"/>
      <c r="AU391" s="105"/>
      <c r="AV391" s="105"/>
      <c r="AW391" s="105"/>
      <c r="AX391" s="105"/>
      <c r="AY391" s="1"/>
      <c r="AZ391" s="1"/>
      <c r="BA391" s="834"/>
    </row>
    <row r="392" spans="1:53" s="117" customFormat="1" ht="12" customHeight="1">
      <c r="A392" s="1239"/>
      <c r="B392" s="1244" t="s">
        <v>555</v>
      </c>
      <c r="C392" s="1245"/>
      <c r="D392" s="1245"/>
      <c r="E392" s="1245"/>
      <c r="F392" s="1245"/>
      <c r="G392" s="1245"/>
      <c r="H392" s="182"/>
      <c r="I392" s="120"/>
      <c r="J392" s="189"/>
      <c r="K392" s="1491" t="s">
        <v>395</v>
      </c>
      <c r="L392" s="1489"/>
      <c r="M392" s="1492"/>
      <c r="N392" s="1427" t="s">
        <v>396</v>
      </c>
      <c r="O392" s="1428"/>
      <c r="P392" s="1429"/>
      <c r="Q392" s="195" t="str">
        <f>IF(OR(Q394="■",Q400="■"),"□","■")</f>
        <v>■</v>
      </c>
      <c r="R392" s="175" t="s">
        <v>339</v>
      </c>
      <c r="S392" s="175"/>
      <c r="T392" s="175" t="s">
        <v>397</v>
      </c>
      <c r="U392" s="1482"/>
      <c r="V392" s="1482"/>
      <c r="W392" s="175" t="s">
        <v>398</v>
      </c>
      <c r="X392" s="175"/>
      <c r="Y392" s="175"/>
      <c r="Z392" s="273" t="str">
        <f>IF(Q400="■","■","□")</f>
        <v>□</v>
      </c>
      <c r="AA392" s="175" t="s">
        <v>346</v>
      </c>
      <c r="AB392" s="175" t="s">
        <v>397</v>
      </c>
      <c r="AC392" s="1482"/>
      <c r="AD392" s="1482"/>
      <c r="AE392" s="175" t="s">
        <v>399</v>
      </c>
      <c r="AF392" s="199"/>
      <c r="AG392" s="822" t="s">
        <v>73</v>
      </c>
      <c r="AH392" s="1190" t="s">
        <v>400</v>
      </c>
      <c r="AI392" s="1190"/>
      <c r="AJ392" s="182"/>
      <c r="AK392" s="190"/>
      <c r="AL392" s="118"/>
      <c r="AM392" s="1" t="e">
        <f t="shared" si="17"/>
        <v>#REF!</v>
      </c>
      <c r="AN392" s="5"/>
      <c r="AO392" s="105"/>
      <c r="AP392" s="105"/>
      <c r="AQ392" s="105"/>
      <c r="AR392" s="105"/>
      <c r="AS392" s="105"/>
      <c r="AT392" s="105"/>
      <c r="AU392" s="105"/>
      <c r="AV392" s="105"/>
      <c r="AW392" s="105"/>
      <c r="AX392" s="105"/>
      <c r="AY392" s="1"/>
      <c r="AZ392" s="1"/>
      <c r="BA392" s="834"/>
    </row>
    <row r="393" spans="1:53" s="117" customFormat="1" ht="12" customHeight="1">
      <c r="A393" s="1239"/>
      <c r="B393" s="1244" t="s">
        <v>556</v>
      </c>
      <c r="C393" s="1245"/>
      <c r="D393" s="1245"/>
      <c r="E393" s="1245"/>
      <c r="F393" s="1245"/>
      <c r="G393" s="1245"/>
      <c r="H393" s="182"/>
      <c r="I393" s="120"/>
      <c r="J393" s="189"/>
      <c r="K393" s="182"/>
      <c r="L393" s="120"/>
      <c r="M393" s="189"/>
      <c r="N393" s="1427" t="s">
        <v>402</v>
      </c>
      <c r="O393" s="1428"/>
      <c r="P393" s="1429"/>
      <c r="Q393" s="1595" t="s">
        <v>403</v>
      </c>
      <c r="R393" s="1278"/>
      <c r="S393" s="1278"/>
      <c r="T393" s="1278"/>
      <c r="U393" s="1278"/>
      <c r="V393" s="274" t="s">
        <v>148</v>
      </c>
      <c r="W393" s="1594"/>
      <c r="X393" s="1594"/>
      <c r="Y393" s="1594"/>
      <c r="Z393" s="1594"/>
      <c r="AA393" s="1594"/>
      <c r="AB393" s="1594"/>
      <c r="AC393" s="1594"/>
      <c r="AD393" s="1594"/>
      <c r="AE393" s="1594"/>
      <c r="AF393" s="275" t="s">
        <v>238</v>
      </c>
      <c r="AG393" s="822" t="s">
        <v>73</v>
      </c>
      <c r="AH393" s="1190" t="s">
        <v>404</v>
      </c>
      <c r="AI393" s="1190"/>
      <c r="AJ393" s="182"/>
      <c r="AK393" s="190"/>
      <c r="AL393" s="118"/>
      <c r="AM393" s="1" t="e">
        <f t="shared" si="17"/>
        <v>#REF!</v>
      </c>
      <c r="AN393" s="5"/>
      <c r="AO393" s="105"/>
      <c r="AP393" s="105"/>
      <c r="AQ393" s="105"/>
      <c r="AR393" s="105"/>
      <c r="AS393" s="105"/>
      <c r="AT393" s="105"/>
      <c r="AU393" s="105"/>
      <c r="AV393" s="105"/>
      <c r="AW393" s="105"/>
      <c r="AX393" s="105"/>
      <c r="AY393" s="1"/>
      <c r="AZ393" s="1"/>
      <c r="BA393" s="834"/>
    </row>
    <row r="394" spans="1:53" s="117" customFormat="1" ht="12" customHeight="1">
      <c r="A394" s="1239"/>
      <c r="B394" s="1244" t="s">
        <v>410</v>
      </c>
      <c r="C394" s="1245"/>
      <c r="D394" s="1245"/>
      <c r="E394" s="1245"/>
      <c r="F394" s="1245"/>
      <c r="G394" s="1245"/>
      <c r="H394" s="182"/>
      <c r="I394" s="120"/>
      <c r="J394" s="189"/>
      <c r="K394" s="182"/>
      <c r="L394" s="120"/>
      <c r="M394" s="189"/>
      <c r="N394" s="1427" t="s">
        <v>407</v>
      </c>
      <c r="O394" s="1428"/>
      <c r="P394" s="1429"/>
      <c r="Q394" s="179" t="s">
        <v>73</v>
      </c>
      <c r="R394" s="1413" t="s">
        <v>411</v>
      </c>
      <c r="S394" s="1413"/>
      <c r="T394" s="1413"/>
      <c r="U394" s="1413"/>
      <c r="V394" s="180" t="s">
        <v>148</v>
      </c>
      <c r="W394" s="1596"/>
      <c r="X394" s="1596"/>
      <c r="Y394" s="1596"/>
      <c r="Z394" s="1596"/>
      <c r="AA394" s="1596"/>
      <c r="AB394" s="1596"/>
      <c r="AC394" s="1596"/>
      <c r="AD394" s="1596"/>
      <c r="AE394" s="1596"/>
      <c r="AF394" s="201" t="s">
        <v>238</v>
      </c>
      <c r="AG394" s="822" t="s">
        <v>73</v>
      </c>
      <c r="AH394" s="1190"/>
      <c r="AI394" s="1190"/>
      <c r="AJ394" s="182"/>
      <c r="AK394" s="190"/>
      <c r="AL394" s="118"/>
      <c r="AM394" s="1" t="e">
        <f t="shared" si="17"/>
        <v>#REF!</v>
      </c>
      <c r="AN394" s="5"/>
      <c r="AO394" s="105"/>
      <c r="AP394" s="105"/>
      <c r="AQ394" s="105"/>
      <c r="AR394" s="105"/>
      <c r="AS394" s="105"/>
      <c r="AT394" s="105"/>
      <c r="AU394" s="105"/>
      <c r="AV394" s="105"/>
      <c r="AW394" s="105"/>
      <c r="AX394" s="105"/>
      <c r="AY394" s="1"/>
      <c r="AZ394" s="1"/>
      <c r="BA394" s="834"/>
    </row>
    <row r="395" spans="1:53" s="117" customFormat="1" ht="12" customHeight="1">
      <c r="A395" s="1239"/>
      <c r="B395" s="188"/>
      <c r="F395" s="175"/>
      <c r="G395" s="175"/>
      <c r="H395" s="182"/>
      <c r="I395" s="120"/>
      <c r="J395" s="189"/>
      <c r="K395" s="182"/>
      <c r="L395" s="120"/>
      <c r="M395" s="189"/>
      <c r="N395" s="1427" t="s">
        <v>410</v>
      </c>
      <c r="O395" s="1428"/>
      <c r="P395" s="1429"/>
      <c r="Q395" s="209"/>
      <c r="R395" s="243" t="s">
        <v>73</v>
      </c>
      <c r="S395" s="175" t="s">
        <v>417</v>
      </c>
      <c r="T395" s="175"/>
      <c r="U395" s="175"/>
      <c r="V395" s="175"/>
      <c r="W395" s="175"/>
      <c r="X395" s="175" t="s">
        <v>397</v>
      </c>
      <c r="Y395" s="1176"/>
      <c r="Z395" s="1176"/>
      <c r="AA395" s="175" t="s">
        <v>398</v>
      </c>
      <c r="AB395" s="175"/>
      <c r="AC395" s="175"/>
      <c r="AD395" s="175"/>
      <c r="AE395" s="175"/>
      <c r="AF395" s="199"/>
      <c r="AG395" s="120"/>
      <c r="AH395" s="120"/>
      <c r="AI395" s="120"/>
      <c r="AJ395" s="182"/>
      <c r="AK395" s="190"/>
      <c r="AL395" s="118"/>
      <c r="AM395" s="1" t="e">
        <f t="shared" si="17"/>
        <v>#REF!</v>
      </c>
      <c r="AN395" s="5"/>
      <c r="AO395" s="105"/>
      <c r="AP395" s="105"/>
      <c r="AQ395" s="105"/>
      <c r="AR395" s="105"/>
      <c r="AS395" s="105"/>
      <c r="AT395" s="105"/>
      <c r="AU395" s="105"/>
      <c r="AV395" s="105"/>
      <c r="AW395" s="105"/>
      <c r="AX395" s="105"/>
      <c r="AY395" s="1"/>
      <c r="AZ395" s="1"/>
      <c r="BA395" s="834"/>
    </row>
    <row r="396" spans="1:53" s="117" customFormat="1" ht="12" customHeight="1">
      <c r="A396" s="1239"/>
      <c r="B396" s="191"/>
      <c r="C396" s="134"/>
      <c r="D396" s="134"/>
      <c r="E396" s="134"/>
      <c r="F396" s="211"/>
      <c r="G396" s="211"/>
      <c r="H396" s="182"/>
      <c r="I396" s="120"/>
      <c r="J396" s="189"/>
      <c r="K396" s="204"/>
      <c r="L396" s="218"/>
      <c r="M396" s="219"/>
      <c r="N396" s="213"/>
      <c r="O396" s="213"/>
      <c r="P396" s="213"/>
      <c r="Q396" s="210"/>
      <c r="R396" s="276" t="s">
        <v>73</v>
      </c>
      <c r="S396" s="211" t="s">
        <v>420</v>
      </c>
      <c r="T396" s="211"/>
      <c r="U396" s="211"/>
      <c r="V396" s="211"/>
      <c r="W396" s="211"/>
      <c r="X396" s="211" t="s">
        <v>397</v>
      </c>
      <c r="Y396" s="1208"/>
      <c r="Z396" s="1208"/>
      <c r="AA396" s="211" t="s">
        <v>399</v>
      </c>
      <c r="AB396" s="211"/>
      <c r="AC396" s="211"/>
      <c r="AD396" s="211"/>
      <c r="AE396" s="211"/>
      <c r="AF396" s="246"/>
      <c r="AG396" s="218"/>
      <c r="AH396" s="218"/>
      <c r="AI396" s="218"/>
      <c r="AJ396" s="204"/>
      <c r="AK396" s="220"/>
      <c r="AL396" s="118"/>
      <c r="AM396" s="1" t="e">
        <f t="shared" si="17"/>
        <v>#REF!</v>
      </c>
      <c r="AN396" s="5"/>
      <c r="AO396" s="105"/>
      <c r="AP396" s="105"/>
      <c r="AQ396" s="105"/>
      <c r="AR396" s="105"/>
      <c r="AS396" s="105"/>
      <c r="AT396" s="105"/>
      <c r="AU396" s="105"/>
      <c r="AV396" s="105"/>
      <c r="AW396" s="105"/>
      <c r="AX396" s="105"/>
      <c r="AY396" s="1"/>
      <c r="AZ396" s="1"/>
      <c r="BA396" s="834"/>
    </row>
    <row r="397" spans="1:53" s="117" customFormat="1" ht="12" customHeight="1">
      <c r="A397" s="1239"/>
      <c r="B397" s="209" t="s">
        <v>421</v>
      </c>
      <c r="C397" s="175"/>
      <c r="D397" s="175"/>
      <c r="E397" s="175"/>
      <c r="F397" s="194"/>
      <c r="G397" s="225"/>
      <c r="H397" s="120"/>
      <c r="I397" s="120"/>
      <c r="J397" s="189"/>
      <c r="K397" s="209" t="s">
        <v>364</v>
      </c>
      <c r="L397" s="120"/>
      <c r="M397" s="189"/>
      <c r="N397" s="1427" t="s">
        <v>422</v>
      </c>
      <c r="O397" s="1428"/>
      <c r="P397" s="1429"/>
      <c r="Q397" s="176" t="s">
        <v>225</v>
      </c>
      <c r="R397" s="175" t="s">
        <v>360</v>
      </c>
      <c r="S397" s="175"/>
      <c r="T397" s="175"/>
      <c r="U397" s="175"/>
      <c r="V397" s="175"/>
      <c r="W397" s="175"/>
      <c r="X397" s="175"/>
      <c r="Y397" s="175"/>
      <c r="Z397" s="175"/>
      <c r="AA397" s="175"/>
      <c r="AB397" s="175"/>
      <c r="AC397" s="175"/>
      <c r="AD397" s="175"/>
      <c r="AE397" s="175"/>
      <c r="AF397" s="199"/>
      <c r="AG397" s="444" t="s">
        <v>73</v>
      </c>
      <c r="AH397" s="1190" t="s">
        <v>423</v>
      </c>
      <c r="AI397" s="1190"/>
      <c r="AJ397" s="188"/>
      <c r="AK397" s="190"/>
      <c r="AL397" s="118"/>
      <c r="AM397" s="1" t="e">
        <f t="shared" si="17"/>
        <v>#REF!</v>
      </c>
      <c r="AN397" s="5"/>
      <c r="AO397" s="105"/>
      <c r="AP397" s="105"/>
      <c r="AQ397" s="105"/>
      <c r="AR397" s="105"/>
      <c r="AS397" s="105"/>
      <c r="AT397" s="105"/>
      <c r="AU397" s="105"/>
      <c r="AV397" s="105"/>
      <c r="AW397" s="105"/>
      <c r="AX397" s="105"/>
      <c r="AY397" s="1"/>
      <c r="AZ397" s="1"/>
      <c r="BA397" s="834"/>
    </row>
    <row r="398" spans="1:53" s="117" customFormat="1" ht="12" customHeight="1">
      <c r="A398" s="1239"/>
      <c r="B398" s="1189" t="s">
        <v>557</v>
      </c>
      <c r="C398" s="1190"/>
      <c r="D398" s="1190"/>
      <c r="E398" s="1190"/>
      <c r="F398" s="1190"/>
      <c r="G398" s="1191"/>
      <c r="H398" s="120"/>
      <c r="I398" s="120"/>
      <c r="J398" s="120"/>
      <c r="K398" s="1491" t="s">
        <v>425</v>
      </c>
      <c r="L398" s="1489"/>
      <c r="M398" s="1492"/>
      <c r="N398" s="1424" t="s">
        <v>426</v>
      </c>
      <c r="O398" s="1425"/>
      <c r="P398" s="1426"/>
      <c r="Q398" s="182" t="s">
        <v>427</v>
      </c>
      <c r="R398" s="175" t="s">
        <v>428</v>
      </c>
      <c r="S398" s="175"/>
      <c r="T398" s="175"/>
      <c r="U398" s="175"/>
      <c r="V398" s="175"/>
      <c r="W398" s="175"/>
      <c r="X398" s="175" t="s">
        <v>148</v>
      </c>
      <c r="Y398" s="1176"/>
      <c r="Z398" s="1176"/>
      <c r="AA398" s="1176"/>
      <c r="AB398" s="1176"/>
      <c r="AC398" s="1176"/>
      <c r="AD398" s="1176"/>
      <c r="AE398" s="1176"/>
      <c r="AF398" s="199" t="s">
        <v>238</v>
      </c>
      <c r="AG398" s="822" t="s">
        <v>73</v>
      </c>
      <c r="AH398" s="1190"/>
      <c r="AI398" s="1190"/>
      <c r="AJ398" s="188"/>
      <c r="AK398" s="190"/>
      <c r="AL398" s="118"/>
      <c r="AM398" s="1" t="e">
        <f t="shared" si="17"/>
        <v>#REF!</v>
      </c>
      <c r="AN398" s="5"/>
      <c r="AO398" s="105"/>
      <c r="AP398" s="105"/>
      <c r="AQ398" s="105"/>
      <c r="AR398" s="105"/>
      <c r="AS398" s="105"/>
      <c r="AT398" s="105"/>
      <c r="AU398" s="105"/>
      <c r="AV398" s="105"/>
      <c r="AW398" s="105"/>
      <c r="AX398" s="105"/>
      <c r="AY398" s="1"/>
      <c r="AZ398" s="1"/>
      <c r="BA398" s="834"/>
    </row>
    <row r="399" spans="1:53" s="117" customFormat="1" ht="12" customHeight="1">
      <c r="A399" s="1239"/>
      <c r="B399" s="1189" t="s">
        <v>558</v>
      </c>
      <c r="C399" s="1190"/>
      <c r="D399" s="1190"/>
      <c r="E399" s="1190"/>
      <c r="F399" s="1190"/>
      <c r="G399" s="1191"/>
      <c r="H399" s="120"/>
      <c r="I399" s="120"/>
      <c r="J399" s="120"/>
      <c r="K399" s="182"/>
      <c r="L399" s="120"/>
      <c r="M399" s="189"/>
      <c r="N399" s="1424" t="s">
        <v>430</v>
      </c>
      <c r="O399" s="1425"/>
      <c r="P399" s="1426"/>
      <c r="Q399" s="182" t="s">
        <v>427</v>
      </c>
      <c r="R399" s="175" t="s">
        <v>358</v>
      </c>
      <c r="S399" s="175"/>
      <c r="T399" s="175"/>
      <c r="U399" s="175"/>
      <c r="V399" s="175"/>
      <c r="W399" s="175"/>
      <c r="X399" s="175" t="s">
        <v>148</v>
      </c>
      <c r="Y399" s="1176"/>
      <c r="Z399" s="1176"/>
      <c r="AA399" s="1176"/>
      <c r="AB399" s="1176"/>
      <c r="AC399" s="1176"/>
      <c r="AD399" s="1176"/>
      <c r="AE399" s="1176"/>
      <c r="AF399" s="199" t="s">
        <v>238</v>
      </c>
      <c r="AG399" s="120"/>
      <c r="AH399" s="120"/>
      <c r="AI399" s="120"/>
      <c r="AJ399" s="188"/>
      <c r="AK399" s="190"/>
      <c r="AL399" s="118"/>
      <c r="AM399" s="1" t="e">
        <f t="shared" si="17"/>
        <v>#REF!</v>
      </c>
      <c r="AN399" s="5"/>
      <c r="AO399" s="105"/>
      <c r="AP399" s="105"/>
      <c r="AQ399" s="105"/>
      <c r="AR399" s="105"/>
      <c r="AS399" s="105"/>
      <c r="AT399" s="105"/>
      <c r="AU399" s="105"/>
      <c r="AV399" s="105"/>
      <c r="AW399" s="105"/>
      <c r="AX399" s="105"/>
      <c r="AY399" s="1"/>
      <c r="AZ399" s="1"/>
      <c r="BA399" s="834"/>
    </row>
    <row r="400" spans="1:53" s="117" customFormat="1" ht="12" customHeight="1">
      <c r="A400" s="1239"/>
      <c r="B400" s="188"/>
      <c r="F400" s="175"/>
      <c r="G400" s="199"/>
      <c r="H400" s="120"/>
      <c r="I400" s="120"/>
      <c r="J400" s="120"/>
      <c r="K400" s="182"/>
      <c r="L400" s="120"/>
      <c r="M400" s="189"/>
      <c r="N400" s="184"/>
      <c r="O400" s="184"/>
      <c r="P400" s="184"/>
      <c r="Q400" s="176" t="s">
        <v>73</v>
      </c>
      <c r="R400" s="175" t="s">
        <v>431</v>
      </c>
      <c r="S400" s="175"/>
      <c r="T400" s="175"/>
      <c r="U400" s="175"/>
      <c r="V400" s="175" t="s">
        <v>432</v>
      </c>
      <c r="W400" s="175"/>
      <c r="X400" s="175" t="s">
        <v>148</v>
      </c>
      <c r="Y400" s="1176"/>
      <c r="Z400" s="1176"/>
      <c r="AA400" s="1176"/>
      <c r="AB400" s="1176"/>
      <c r="AC400" s="1176"/>
      <c r="AD400" s="1176"/>
      <c r="AE400" s="1176"/>
      <c r="AF400" s="199" t="s">
        <v>238</v>
      </c>
      <c r="AG400" s="120"/>
      <c r="AH400" s="120"/>
      <c r="AI400" s="120"/>
      <c r="AJ400" s="188"/>
      <c r="AK400" s="190"/>
      <c r="AL400" s="118"/>
      <c r="AM400" s="1" t="e">
        <f t="shared" si="17"/>
        <v>#REF!</v>
      </c>
      <c r="AN400" s="5"/>
      <c r="AO400" s="105"/>
      <c r="AP400" s="105"/>
      <c r="AQ400" s="105"/>
      <c r="AR400" s="105"/>
      <c r="AS400" s="105"/>
      <c r="AT400" s="105"/>
      <c r="AU400" s="105"/>
      <c r="AV400" s="105"/>
      <c r="AW400" s="1"/>
      <c r="AX400" s="105"/>
      <c r="AY400" s="1"/>
      <c r="AZ400" s="1"/>
      <c r="BA400" s="834"/>
    </row>
    <row r="401" spans="1:53" s="117" customFormat="1" ht="12" customHeight="1" thickBot="1">
      <c r="A401" s="1240"/>
      <c r="B401" s="236"/>
      <c r="C401" s="158"/>
      <c r="D401" s="158"/>
      <c r="E401" s="158"/>
      <c r="F401" s="235"/>
      <c r="G401" s="231"/>
      <c r="H401" s="277"/>
      <c r="I401" s="1583"/>
      <c r="J401" s="1583"/>
      <c r="K401" s="253"/>
      <c r="L401" s="234"/>
      <c r="M401" s="278"/>
      <c r="N401" s="279"/>
      <c r="O401" s="279"/>
      <c r="P401" s="279"/>
      <c r="Q401" s="232"/>
      <c r="R401" s="235" t="s">
        <v>433</v>
      </c>
      <c r="S401" s="235"/>
      <c r="T401" s="235" t="s">
        <v>397</v>
      </c>
      <c r="U401" s="1383"/>
      <c r="V401" s="1383"/>
      <c r="W401" s="235" t="s">
        <v>434</v>
      </c>
      <c r="X401" s="235"/>
      <c r="Y401" s="235"/>
      <c r="Z401" s="235"/>
      <c r="AA401" s="235" t="s">
        <v>435</v>
      </c>
      <c r="AB401" s="235"/>
      <c r="AC401" s="235" t="s">
        <v>397</v>
      </c>
      <c r="AD401" s="1383"/>
      <c r="AE401" s="1383"/>
      <c r="AF401" s="231" t="s">
        <v>436</v>
      </c>
      <c r="AG401" s="161"/>
      <c r="AH401" s="161"/>
      <c r="AI401" s="161"/>
      <c r="AJ401" s="232"/>
      <c r="AK401" s="237"/>
      <c r="AL401" s="118"/>
      <c r="AM401" s="1" t="e">
        <f t="shared" si="17"/>
        <v>#REF!</v>
      </c>
      <c r="AN401" s="5"/>
      <c r="AO401" s="105"/>
      <c r="AP401" s="105"/>
      <c r="AQ401" s="105"/>
      <c r="AR401" s="105"/>
      <c r="AS401" s="105"/>
      <c r="AT401" s="105"/>
      <c r="AU401" s="105"/>
      <c r="AV401" s="105"/>
      <c r="AW401" s="1"/>
      <c r="AX401" s="105"/>
      <c r="AY401" s="1"/>
      <c r="AZ401" s="1"/>
      <c r="BA401" s="834"/>
    </row>
    <row r="402" spans="1:53" s="117" customFormat="1" ht="12" customHeight="1" thickBot="1">
      <c r="A402" s="1238" t="s">
        <v>437</v>
      </c>
      <c r="B402" s="175" t="s">
        <v>438</v>
      </c>
      <c r="C402" s="175"/>
      <c r="D402" s="175"/>
      <c r="E402" s="175"/>
      <c r="F402" s="1244" t="s">
        <v>334</v>
      </c>
      <c r="G402" s="1246"/>
      <c r="H402" s="175"/>
      <c r="I402" s="175"/>
      <c r="J402" s="175"/>
      <c r="K402" s="1427" t="s">
        <v>439</v>
      </c>
      <c r="L402" s="1428"/>
      <c r="M402" s="1429"/>
      <c r="N402" s="1427" t="s">
        <v>440</v>
      </c>
      <c r="O402" s="1428"/>
      <c r="P402" s="1429"/>
      <c r="Q402" s="182" t="s">
        <v>427</v>
      </c>
      <c r="R402" s="175" t="s">
        <v>441</v>
      </c>
      <c r="S402" s="175"/>
      <c r="T402" s="175"/>
      <c r="U402" s="175"/>
      <c r="V402" s="175"/>
      <c r="W402" s="175"/>
      <c r="X402" s="175"/>
      <c r="Y402" s="175"/>
      <c r="Z402" s="175"/>
      <c r="AA402" s="175"/>
      <c r="AB402" s="175"/>
      <c r="AC402" s="175"/>
      <c r="AD402" s="175"/>
      <c r="AE402" s="175"/>
      <c r="AF402" s="189"/>
      <c r="AG402" s="822" t="s">
        <v>73</v>
      </c>
      <c r="AH402" s="1190" t="s">
        <v>442</v>
      </c>
      <c r="AI402" s="1190"/>
      <c r="AJ402" s="188"/>
      <c r="AK402" s="190"/>
      <c r="AL402" s="118"/>
      <c r="AM402" s="1" t="e">
        <f t="shared" si="17"/>
        <v>#REF!</v>
      </c>
      <c r="AN402" s="5"/>
      <c r="AO402" s="105" t="s">
        <v>559</v>
      </c>
      <c r="AP402" s="105"/>
      <c r="AQ402" s="105"/>
      <c r="AR402" s="105"/>
      <c r="AS402" s="105"/>
      <c r="AT402" s="105"/>
      <c r="AU402" s="105"/>
      <c r="AV402" s="105"/>
      <c r="AW402" s="105"/>
      <c r="AX402" s="555" t="s">
        <v>560</v>
      </c>
      <c r="AY402" s="1"/>
      <c r="AZ402" s="1"/>
      <c r="BA402" s="834"/>
    </row>
    <row r="403" spans="1:53" s="117" customFormat="1" ht="12" customHeight="1" thickBot="1">
      <c r="A403" s="1239"/>
      <c r="B403" s="1245" t="s">
        <v>444</v>
      </c>
      <c r="C403" s="1245"/>
      <c r="D403" s="1245"/>
      <c r="E403" s="1245"/>
      <c r="F403" s="397" t="s">
        <v>225</v>
      </c>
      <c r="G403" s="292">
        <v>4</v>
      </c>
      <c r="H403" s="397" t="s">
        <v>225</v>
      </c>
      <c r="I403" s="1245" t="s">
        <v>309</v>
      </c>
      <c r="J403" s="1245"/>
      <c r="K403" s="1427" t="s">
        <v>445</v>
      </c>
      <c r="L403" s="1428"/>
      <c r="M403" s="1429"/>
      <c r="N403" s="1427" t="s">
        <v>446</v>
      </c>
      <c r="O403" s="1428"/>
      <c r="P403" s="1429"/>
      <c r="Q403" s="238"/>
      <c r="R403" s="221" t="s">
        <v>73</v>
      </c>
      <c r="S403" s="186" t="s">
        <v>447</v>
      </c>
      <c r="T403" s="186"/>
      <c r="U403" s="221" t="s">
        <v>73</v>
      </c>
      <c r="V403" s="186" t="s">
        <v>448</v>
      </c>
      <c r="W403" s="186"/>
      <c r="X403" s="221" t="s">
        <v>73</v>
      </c>
      <c r="Y403" s="186" t="s">
        <v>449</v>
      </c>
      <c r="Z403" s="186"/>
      <c r="AA403" s="186"/>
      <c r="AB403" s="221" t="s">
        <v>73</v>
      </c>
      <c r="AC403" s="186" t="s">
        <v>450</v>
      </c>
      <c r="AD403" s="186"/>
      <c r="AE403" s="186"/>
      <c r="AF403" s="239"/>
      <c r="AG403" s="822" t="s">
        <v>73</v>
      </c>
      <c r="AH403" s="1190" t="s">
        <v>451</v>
      </c>
      <c r="AI403" s="1190"/>
      <c r="AJ403" s="188"/>
      <c r="AK403" s="190"/>
      <c r="AL403" s="118"/>
      <c r="AM403" s="1" t="e">
        <f t="shared" si="17"/>
        <v>#REF!</v>
      </c>
      <c r="AN403" s="5" t="b">
        <f>IF(F429="■",TRUE,FALSE)</f>
        <v>1</v>
      </c>
      <c r="AO403" s="105" t="s">
        <v>283</v>
      </c>
      <c r="AP403" s="105"/>
      <c r="AQ403" s="557">
        <f>IF(AN405=TRUE,1,IF(AN404=TRUE,2,IF(AN403=TRUE,3,0)))</f>
        <v>3</v>
      </c>
      <c r="AR403" s="105"/>
      <c r="AS403" s="105"/>
      <c r="AT403" s="105"/>
      <c r="AU403" s="105"/>
      <c r="AV403" s="105"/>
      <c r="AW403" s="105"/>
      <c r="AX403" s="555" t="s">
        <v>561</v>
      </c>
      <c r="AY403" s="1"/>
      <c r="AZ403" s="1"/>
      <c r="BA403" s="834"/>
    </row>
    <row r="404" spans="1:53" s="117" customFormat="1" ht="12" customHeight="1">
      <c r="A404" s="1239"/>
      <c r="B404" s="1245" t="s">
        <v>453</v>
      </c>
      <c r="C404" s="1245"/>
      <c r="D404" s="1245"/>
      <c r="E404" s="1245"/>
      <c r="F404" s="397" t="s">
        <v>73</v>
      </c>
      <c r="G404" s="292">
        <v>3</v>
      </c>
      <c r="H404" s="397" t="s">
        <v>73</v>
      </c>
      <c r="I404" s="1245" t="s">
        <v>348</v>
      </c>
      <c r="J404" s="1245"/>
      <c r="K404" s="240"/>
      <c r="L404" s="241"/>
      <c r="M404" s="242"/>
      <c r="N404" s="1427" t="s">
        <v>454</v>
      </c>
      <c r="O404" s="1428"/>
      <c r="P404" s="1429"/>
      <c r="Q404" s="182" t="s">
        <v>427</v>
      </c>
      <c r="R404" s="175" t="s">
        <v>455</v>
      </c>
      <c r="S404" s="175"/>
      <c r="T404" s="175"/>
      <c r="U404" s="175"/>
      <c r="V404" s="175"/>
      <c r="W404" s="175"/>
      <c r="X404" s="175"/>
      <c r="Y404" s="175"/>
      <c r="Z404" s="175"/>
      <c r="AA404" s="175"/>
      <c r="AB404" s="175"/>
      <c r="AC404" s="175"/>
      <c r="AD404" s="175"/>
      <c r="AE404" s="175"/>
      <c r="AF404" s="189"/>
      <c r="AG404" s="822" t="s">
        <v>73</v>
      </c>
      <c r="AH404" s="1190"/>
      <c r="AI404" s="1190"/>
      <c r="AJ404" s="188"/>
      <c r="AK404" s="190"/>
      <c r="AL404" s="118"/>
      <c r="AM404" s="1" t="e">
        <f t="shared" si="17"/>
        <v>#REF!</v>
      </c>
      <c r="AN404" s="5" t="b">
        <f>IF(F430="■",TRUE,FALSE)</f>
        <v>0</v>
      </c>
      <c r="AO404" s="105" t="s">
        <v>286</v>
      </c>
      <c r="AP404" s="105"/>
      <c r="AQ404" s="105"/>
      <c r="AR404" s="105"/>
      <c r="AS404" s="105"/>
      <c r="AT404" s="105"/>
      <c r="AU404" s="105"/>
      <c r="AV404" s="105"/>
      <c r="AW404" s="105"/>
      <c r="AX404" s="555" t="s">
        <v>562</v>
      </c>
      <c r="AY404" s="1"/>
      <c r="AZ404" s="1"/>
      <c r="BA404" s="834"/>
    </row>
    <row r="405" spans="1:53" s="117" customFormat="1" ht="12" customHeight="1">
      <c r="A405" s="1239"/>
      <c r="B405" s="1489" t="s">
        <v>456</v>
      </c>
      <c r="C405" s="1489"/>
      <c r="D405" s="1489"/>
      <c r="E405" s="1489"/>
      <c r="F405" s="397" t="s">
        <v>73</v>
      </c>
      <c r="G405" s="292">
        <v>2</v>
      </c>
      <c r="H405" s="397" t="s">
        <v>73</v>
      </c>
      <c r="I405" s="1245" t="s">
        <v>313</v>
      </c>
      <c r="J405" s="1245"/>
      <c r="K405" s="183"/>
      <c r="L405" s="184"/>
      <c r="M405" s="185"/>
      <c r="N405" s="184"/>
      <c r="O405" s="184"/>
      <c r="P405" s="184"/>
      <c r="Q405" s="209" t="s">
        <v>148</v>
      </c>
      <c r="R405" s="243" t="s">
        <v>73</v>
      </c>
      <c r="S405" s="1489" t="s">
        <v>457</v>
      </c>
      <c r="T405" s="1489"/>
      <c r="U405" s="1489"/>
      <c r="V405" s="1489"/>
      <c r="W405" s="1489"/>
      <c r="X405" s="1489"/>
      <c r="Y405" s="1489"/>
      <c r="Z405" s="1489"/>
      <c r="AA405" s="1489"/>
      <c r="AB405" s="243" t="s">
        <v>73</v>
      </c>
      <c r="AC405" s="1489" t="s">
        <v>458</v>
      </c>
      <c r="AD405" s="1489"/>
      <c r="AE405" s="1489"/>
      <c r="AF405" s="199" t="s">
        <v>238</v>
      </c>
      <c r="AG405" s="120"/>
      <c r="AH405" s="175"/>
      <c r="AI405" s="175"/>
      <c r="AJ405" s="188"/>
      <c r="AK405" s="190"/>
      <c r="AL405" s="118"/>
      <c r="AM405" s="1" t="e">
        <f t="shared" si="17"/>
        <v>#REF!</v>
      </c>
      <c r="AN405" s="5" t="b">
        <f>IF(F431="■",TRUE,FALSE)</f>
        <v>0</v>
      </c>
      <c r="AO405" s="105" t="s">
        <v>289</v>
      </c>
      <c r="AP405" s="105"/>
      <c r="AQ405" s="105"/>
      <c r="AR405" s="105"/>
      <c r="AS405" s="105"/>
      <c r="AT405" s="105"/>
      <c r="AU405" s="105"/>
      <c r="AV405" s="105"/>
      <c r="AW405" s="105"/>
      <c r="AX405" s="555" t="s">
        <v>563</v>
      </c>
      <c r="AY405" s="1"/>
      <c r="AZ405" s="1"/>
      <c r="BA405" s="834"/>
    </row>
    <row r="406" spans="1:53" s="117" customFormat="1" ht="12" customHeight="1">
      <c r="A406" s="1239"/>
      <c r="B406" s="120" t="s">
        <v>459</v>
      </c>
      <c r="C406" s="120"/>
      <c r="D406" s="120"/>
      <c r="E406" s="120"/>
      <c r="F406" s="397" t="s">
        <v>73</v>
      </c>
      <c r="G406" s="292">
        <v>1</v>
      </c>
      <c r="H406" s="397" t="s">
        <v>73</v>
      </c>
      <c r="I406" s="1245" t="s">
        <v>315</v>
      </c>
      <c r="J406" s="1245"/>
      <c r="K406" s="183"/>
      <c r="L406" s="184"/>
      <c r="M406" s="185"/>
      <c r="N406" s="184"/>
      <c r="O406" s="184"/>
      <c r="P406" s="184"/>
      <c r="Q406" s="209" t="s">
        <v>148</v>
      </c>
      <c r="R406" s="243" t="s">
        <v>73</v>
      </c>
      <c r="S406" s="175" t="s">
        <v>460</v>
      </c>
      <c r="T406" s="175"/>
      <c r="U406" s="175"/>
      <c r="V406" s="175"/>
      <c r="W406" s="175"/>
      <c r="X406" s="175"/>
      <c r="Y406" s="175"/>
      <c r="Z406" s="175"/>
      <c r="AA406" s="175"/>
      <c r="AB406" s="243" t="s">
        <v>73</v>
      </c>
      <c r="AC406" s="1190" t="s">
        <v>461</v>
      </c>
      <c r="AD406" s="1190"/>
      <c r="AE406" s="1190"/>
      <c r="AF406" s="199" t="s">
        <v>238</v>
      </c>
      <c r="AG406" s="120"/>
      <c r="AH406" s="175"/>
      <c r="AI406" s="175"/>
      <c r="AJ406" s="188"/>
      <c r="AK406" s="190"/>
      <c r="AL406" s="118"/>
      <c r="AM406" s="1" t="e">
        <f t="shared" si="17"/>
        <v>#REF!</v>
      </c>
      <c r="AN406" s="5" t="b">
        <f>IF(H429="■",TRUE,FALSE)</f>
        <v>1</v>
      </c>
      <c r="AO406" s="105" t="s">
        <v>309</v>
      </c>
      <c r="AP406" s="105"/>
      <c r="AQ406" s="105"/>
      <c r="AR406" s="105"/>
      <c r="AS406" s="105"/>
      <c r="AT406" s="105"/>
      <c r="AU406" s="105"/>
      <c r="AV406" s="105"/>
      <c r="AW406" s="105"/>
      <c r="AX406" s="555" t="s">
        <v>564</v>
      </c>
      <c r="AY406" s="1"/>
      <c r="AZ406" s="1"/>
      <c r="BA406" s="834"/>
    </row>
    <row r="407" spans="1:53" s="117" customFormat="1" ht="12" customHeight="1">
      <c r="A407" s="1239"/>
      <c r="B407" s="120"/>
      <c r="C407" s="120"/>
      <c r="D407" s="120"/>
      <c r="E407" s="120"/>
      <c r="F407" s="209"/>
      <c r="G407" s="199"/>
      <c r="H407" s="175"/>
      <c r="I407" s="175"/>
      <c r="J407" s="175"/>
      <c r="K407" s="183"/>
      <c r="L407" s="184"/>
      <c r="M407" s="185"/>
      <c r="N407" s="184"/>
      <c r="O407" s="184"/>
      <c r="P407" s="184"/>
      <c r="Q407" s="209" t="s">
        <v>148</v>
      </c>
      <c r="R407" s="243" t="s">
        <v>73</v>
      </c>
      <c r="S407" s="175" t="s">
        <v>463</v>
      </c>
      <c r="T407" s="175"/>
      <c r="U407" s="175"/>
      <c r="V407" s="175"/>
      <c r="W407" s="243" t="s">
        <v>73</v>
      </c>
      <c r="X407" s="175" t="s">
        <v>464</v>
      </c>
      <c r="Y407" s="175"/>
      <c r="Z407" s="175"/>
      <c r="AA407" s="175"/>
      <c r="AB407" s="243" t="s">
        <v>73</v>
      </c>
      <c r="AC407" s="1245" t="s">
        <v>28</v>
      </c>
      <c r="AD407" s="1245"/>
      <c r="AE407" s="1245"/>
      <c r="AF407" s="199" t="s">
        <v>238</v>
      </c>
      <c r="AG407" s="120"/>
      <c r="AH407" s="175"/>
      <c r="AI407" s="175"/>
      <c r="AJ407" s="188"/>
      <c r="AK407" s="190"/>
      <c r="AL407" s="118"/>
      <c r="AM407" s="1" t="e">
        <f t="shared" si="17"/>
        <v>#REF!</v>
      </c>
      <c r="AN407" s="5" t="b">
        <f>IF(H430="■",TRUE,FALSE)</f>
        <v>0</v>
      </c>
      <c r="AO407" s="105" t="s">
        <v>311</v>
      </c>
      <c r="AP407" s="105"/>
      <c r="AQ407" s="105"/>
      <c r="AR407" s="105"/>
      <c r="AS407" s="105"/>
      <c r="AT407" s="105"/>
      <c r="AU407" s="105"/>
      <c r="AV407" s="105"/>
      <c r="AW407" s="105"/>
      <c r="AX407" s="45"/>
      <c r="AY407" s="1"/>
      <c r="AZ407" s="1"/>
      <c r="BA407" s="834"/>
    </row>
    <row r="408" spans="1:53" s="117" customFormat="1" ht="12" customHeight="1">
      <c r="A408" s="1239"/>
      <c r="B408" s="120" t="s">
        <v>466</v>
      </c>
      <c r="C408" s="120"/>
      <c r="D408" s="120"/>
      <c r="E408" s="120"/>
      <c r="F408" s="209"/>
      <c r="G408" s="199"/>
      <c r="H408" s="175"/>
      <c r="I408" s="175"/>
      <c r="J408" s="175"/>
      <c r="K408" s="183"/>
      <c r="L408" s="184"/>
      <c r="M408" s="185"/>
      <c r="N408" s="184"/>
      <c r="O408" s="184"/>
      <c r="P408" s="184"/>
      <c r="Q408" s="209" t="s">
        <v>148</v>
      </c>
      <c r="R408" s="243" t="s">
        <v>73</v>
      </c>
      <c r="S408" s="175" t="s">
        <v>467</v>
      </c>
      <c r="T408" s="175"/>
      <c r="U408" s="175"/>
      <c r="V408" s="175"/>
      <c r="W408" s="175"/>
      <c r="X408" s="175"/>
      <c r="Y408" s="175"/>
      <c r="Z408" s="175"/>
      <c r="AA408" s="175"/>
      <c r="AB408" s="175"/>
      <c r="AC408" s="175"/>
      <c r="AD408" s="175"/>
      <c r="AE408" s="175"/>
      <c r="AF408" s="199" t="s">
        <v>238</v>
      </c>
      <c r="AG408" s="120"/>
      <c r="AH408" s="175"/>
      <c r="AI408" s="175"/>
      <c r="AJ408" s="188"/>
      <c r="AK408" s="190"/>
      <c r="AL408" s="118"/>
      <c r="AM408" s="1" t="e">
        <f t="shared" si="17"/>
        <v>#REF!</v>
      </c>
      <c r="AN408" s="5" t="b">
        <f>IF(H431="■",TRUE,FALSE)</f>
        <v>0</v>
      </c>
      <c r="AO408" s="105" t="s">
        <v>313</v>
      </c>
      <c r="AP408" s="105"/>
      <c r="AQ408" s="105"/>
      <c r="AR408" s="1"/>
      <c r="AS408" s="105"/>
      <c r="AT408" s="105"/>
      <c r="AU408" s="105"/>
      <c r="AV408" s="105"/>
      <c r="AW408" s="105"/>
      <c r="AX408" s="555" t="s">
        <v>563</v>
      </c>
      <c r="AY408" s="1"/>
      <c r="AZ408" s="1"/>
      <c r="BA408" s="834"/>
    </row>
    <row r="409" spans="1:53" s="117" customFormat="1" ht="12" customHeight="1">
      <c r="A409" s="1239"/>
      <c r="B409" s="193" t="s">
        <v>468</v>
      </c>
      <c r="C409" s="194"/>
      <c r="D409" s="194"/>
      <c r="E409" s="194"/>
      <c r="F409" s="193" t="s">
        <v>406</v>
      </c>
      <c r="G409" s="225"/>
      <c r="H409" s="194"/>
      <c r="I409" s="194"/>
      <c r="J409" s="194"/>
      <c r="K409" s="1214" t="s">
        <v>469</v>
      </c>
      <c r="L409" s="1215"/>
      <c r="M409" s="1216"/>
      <c r="N409" s="1215" t="s">
        <v>470</v>
      </c>
      <c r="O409" s="1215"/>
      <c r="P409" s="1215"/>
      <c r="Q409" s="244" t="s">
        <v>73</v>
      </c>
      <c r="R409" s="194" t="s">
        <v>471</v>
      </c>
      <c r="S409" s="194"/>
      <c r="T409" s="194"/>
      <c r="U409" s="194"/>
      <c r="V409" s="194"/>
      <c r="W409" s="194"/>
      <c r="X409" s="194"/>
      <c r="Y409" s="194"/>
      <c r="Z409" s="194"/>
      <c r="AA409" s="194"/>
      <c r="AB409" s="194"/>
      <c r="AC409" s="194"/>
      <c r="AD409" s="194"/>
      <c r="AE409" s="194"/>
      <c r="AF409" s="225"/>
      <c r="AG409" s="823" t="s">
        <v>73</v>
      </c>
      <c r="AH409" s="1215" t="s">
        <v>442</v>
      </c>
      <c r="AI409" s="1215"/>
      <c r="AJ409" s="228"/>
      <c r="AK409" s="229"/>
      <c r="AL409" s="118"/>
      <c r="AM409" s="1" t="e">
        <f t="shared" si="17"/>
        <v>#REF!</v>
      </c>
      <c r="AN409" s="5" t="b">
        <f>IF(H432="■",TRUE,FALSE)</f>
        <v>0</v>
      </c>
      <c r="AO409" s="105" t="s">
        <v>315</v>
      </c>
      <c r="AP409" s="105"/>
      <c r="AQ409" s="105"/>
      <c r="AR409" s="1"/>
      <c r="AS409" s="105"/>
      <c r="AT409" s="105"/>
      <c r="AU409" s="105"/>
      <c r="AV409" s="105"/>
      <c r="AW409" s="105"/>
      <c r="AX409" s="555" t="s">
        <v>564</v>
      </c>
      <c r="AY409" s="1"/>
      <c r="AZ409" s="1"/>
      <c r="BA409" s="834"/>
    </row>
    <row r="410" spans="1:53" s="117" customFormat="1" ht="12" customHeight="1">
      <c r="A410" s="1239"/>
      <c r="B410" s="209" t="s">
        <v>469</v>
      </c>
      <c r="C410" s="175"/>
      <c r="D410" s="175"/>
      <c r="E410" s="175"/>
      <c r="F410" s="209" t="s">
        <v>409</v>
      </c>
      <c r="G410" s="199"/>
      <c r="H410" s="245" t="s">
        <v>225</v>
      </c>
      <c r="I410" s="1245" t="s">
        <v>309</v>
      </c>
      <c r="J410" s="1245"/>
      <c r="K410" s="1491" t="s">
        <v>472</v>
      </c>
      <c r="L410" s="1489"/>
      <c r="M410" s="1492"/>
      <c r="N410" s="1190" t="s">
        <v>473</v>
      </c>
      <c r="O410" s="1190"/>
      <c r="P410" s="1190"/>
      <c r="Q410" s="176" t="s">
        <v>73</v>
      </c>
      <c r="R410" s="175" t="s">
        <v>470</v>
      </c>
      <c r="S410" s="175"/>
      <c r="T410" s="175"/>
      <c r="U410" s="175" t="s">
        <v>148</v>
      </c>
      <c r="V410" s="175"/>
      <c r="W410" s="243" t="s">
        <v>73</v>
      </c>
      <c r="X410" s="175" t="s">
        <v>474</v>
      </c>
      <c r="Y410" s="175"/>
      <c r="Z410" s="175"/>
      <c r="AA410" s="175"/>
      <c r="AB410" s="243" t="s">
        <v>73</v>
      </c>
      <c r="AC410" s="175" t="s">
        <v>475</v>
      </c>
      <c r="AD410" s="175"/>
      <c r="AE410" s="175"/>
      <c r="AF410" s="199"/>
      <c r="AG410" s="444" t="s">
        <v>73</v>
      </c>
      <c r="AH410" s="1190" t="s">
        <v>451</v>
      </c>
      <c r="AI410" s="1190"/>
      <c r="AJ410" s="188"/>
      <c r="AK410" s="190"/>
      <c r="AL410" s="118"/>
      <c r="AM410" s="1" t="e">
        <f t="shared" si="17"/>
        <v>#REF!</v>
      </c>
      <c r="AN410" s="5"/>
      <c r="AO410" s="105"/>
      <c r="AP410" s="105"/>
      <c r="AQ410" s="105"/>
      <c r="AR410" s="105"/>
      <c r="AS410" s="105"/>
      <c r="AT410" s="105"/>
      <c r="AU410" s="105"/>
      <c r="AV410" s="105"/>
      <c r="AW410" s="105"/>
      <c r="AX410" s="555" t="s">
        <v>565</v>
      </c>
      <c r="AY410" s="1"/>
      <c r="AZ410" s="1"/>
      <c r="BA410" s="834"/>
    </row>
    <row r="411" spans="1:53" s="117" customFormat="1" ht="12" customHeight="1">
      <c r="A411" s="1239"/>
      <c r="B411" s="1244" t="s">
        <v>476</v>
      </c>
      <c r="C411" s="1245"/>
      <c r="D411" s="1245"/>
      <c r="E411" s="1245"/>
      <c r="F411" s="209" t="s">
        <v>413</v>
      </c>
      <c r="G411" s="199"/>
      <c r="H411" s="245" t="s">
        <v>73</v>
      </c>
      <c r="I411" s="1245" t="s">
        <v>348</v>
      </c>
      <c r="J411" s="1245"/>
      <c r="K411" s="182"/>
      <c r="L411" s="120"/>
      <c r="M411" s="189"/>
      <c r="N411" s="120"/>
      <c r="O411" s="120"/>
      <c r="P411" s="120"/>
      <c r="Q411" s="209"/>
      <c r="R411" s="243" t="s">
        <v>73</v>
      </c>
      <c r="S411" s="1190" t="s">
        <v>477</v>
      </c>
      <c r="T411" s="1190"/>
      <c r="U411" s="1190"/>
      <c r="V411" s="1190"/>
      <c r="W411" s="243" t="s">
        <v>73</v>
      </c>
      <c r="X411" s="175" t="s">
        <v>478</v>
      </c>
      <c r="Y411" s="175"/>
      <c r="Z411" s="175"/>
      <c r="AA411" s="175"/>
      <c r="AB411" s="243" t="s">
        <v>73</v>
      </c>
      <c r="AC411" s="175" t="s">
        <v>479</v>
      </c>
      <c r="AD411" s="175"/>
      <c r="AE411" s="175"/>
      <c r="AF411" s="199"/>
      <c r="AG411" s="444" t="s">
        <v>73</v>
      </c>
      <c r="AH411" s="1190"/>
      <c r="AI411" s="1190"/>
      <c r="AJ411" s="188"/>
      <c r="AK411" s="190"/>
      <c r="AL411" s="118"/>
      <c r="AM411" s="1" t="e">
        <f t="shared" si="17"/>
        <v>#REF!</v>
      </c>
      <c r="AN411" s="5"/>
      <c r="AO411" s="105"/>
      <c r="AP411" s="105"/>
      <c r="AQ411" s="105"/>
      <c r="AR411" s="105"/>
      <c r="AS411" s="105"/>
      <c r="AT411" s="105"/>
      <c r="AU411" s="105"/>
      <c r="AV411" s="105"/>
      <c r="AW411" s="105"/>
      <c r="AX411" s="555" t="s">
        <v>566</v>
      </c>
      <c r="AY411" s="1"/>
      <c r="AZ411" s="1"/>
      <c r="BA411" s="834"/>
    </row>
    <row r="412" spans="1:53" s="117" customFormat="1" ht="12" customHeight="1">
      <c r="A412" s="1239"/>
      <c r="B412" s="176" t="s">
        <v>73</v>
      </c>
      <c r="C412" s="1190" t="s">
        <v>481</v>
      </c>
      <c r="D412" s="1190"/>
      <c r="E412" s="1190"/>
      <c r="F412" s="209" t="s">
        <v>416</v>
      </c>
      <c r="G412" s="199"/>
      <c r="H412" s="245" t="s">
        <v>73</v>
      </c>
      <c r="I412" s="1245" t="s">
        <v>313</v>
      </c>
      <c r="J412" s="1245"/>
      <c r="K412" s="182"/>
      <c r="L412" s="120"/>
      <c r="M412" s="189"/>
      <c r="N412" s="120"/>
      <c r="O412" s="120"/>
      <c r="P412" s="120"/>
      <c r="Q412" s="209"/>
      <c r="R412" s="243" t="s">
        <v>73</v>
      </c>
      <c r="S412" s="175" t="s">
        <v>482</v>
      </c>
      <c r="T412" s="175"/>
      <c r="U412" s="175"/>
      <c r="V412" s="175"/>
      <c r="W412" s="243" t="s">
        <v>73</v>
      </c>
      <c r="X412" s="175" t="s">
        <v>483</v>
      </c>
      <c r="Y412" s="175"/>
      <c r="Z412" s="175"/>
      <c r="AA412" s="175"/>
      <c r="AB412" s="243" t="s">
        <v>73</v>
      </c>
      <c r="AC412" s="175" t="s">
        <v>484</v>
      </c>
      <c r="AD412" s="175"/>
      <c r="AE412" s="175"/>
      <c r="AF412" s="199" t="s">
        <v>238</v>
      </c>
      <c r="AG412" s="182"/>
      <c r="AH412" s="175"/>
      <c r="AI412" s="175"/>
      <c r="AJ412" s="188"/>
      <c r="AK412" s="190"/>
      <c r="AL412" s="118"/>
      <c r="AM412" s="1" t="e">
        <f t="shared" si="17"/>
        <v>#REF!</v>
      </c>
      <c r="AN412" s="5"/>
      <c r="AO412" s="105"/>
      <c r="AP412" s="105"/>
      <c r="AQ412" s="105"/>
      <c r="AR412" s="105"/>
      <c r="AS412" s="105"/>
      <c r="AT412" s="105"/>
      <c r="AU412" s="105"/>
      <c r="AV412" s="105"/>
      <c r="AW412" s="105"/>
      <c r="AX412" s="555" t="s">
        <v>567</v>
      </c>
      <c r="AY412" s="1"/>
      <c r="AZ412" s="1"/>
      <c r="BA412" s="834"/>
    </row>
    <row r="413" spans="1:53" s="117" customFormat="1" ht="12" customHeight="1">
      <c r="A413" s="1239"/>
      <c r="B413" s="204"/>
      <c r="C413" s="218"/>
      <c r="D413" s="218"/>
      <c r="E413" s="218"/>
      <c r="F413" s="210" t="s">
        <v>419</v>
      </c>
      <c r="G413" s="246"/>
      <c r="H413" s="247" t="s">
        <v>73</v>
      </c>
      <c r="I413" s="1385" t="s">
        <v>315</v>
      </c>
      <c r="J413" s="1385"/>
      <c r="K413" s="204"/>
      <c r="L413" s="218"/>
      <c r="M413" s="219"/>
      <c r="N413" s="218"/>
      <c r="O413" s="218"/>
      <c r="P413" s="218"/>
      <c r="Q413" s="399" t="s">
        <v>73</v>
      </c>
      <c r="R413" s="211" t="s">
        <v>28</v>
      </c>
      <c r="S413" s="211"/>
      <c r="T413" s="211"/>
      <c r="U413" s="211" t="s">
        <v>148</v>
      </c>
      <c r="V413" s="1208"/>
      <c r="W413" s="1208"/>
      <c r="X413" s="1208"/>
      <c r="Y413" s="1208"/>
      <c r="Z413" s="1208"/>
      <c r="AA413" s="1208"/>
      <c r="AB413" s="1208"/>
      <c r="AC413" s="1208"/>
      <c r="AD413" s="1208"/>
      <c r="AE413" s="1208"/>
      <c r="AF413" s="246" t="s">
        <v>238</v>
      </c>
      <c r="AG413" s="204"/>
      <c r="AH413" s="211"/>
      <c r="AI413" s="211"/>
      <c r="AJ413" s="191"/>
      <c r="AK413" s="220"/>
      <c r="AL413" s="118"/>
      <c r="AM413" s="1" t="e">
        <f t="shared" si="17"/>
        <v>#REF!</v>
      </c>
      <c r="AN413" s="5"/>
      <c r="AO413" s="105"/>
      <c r="AP413" s="105"/>
      <c r="AQ413" s="105"/>
      <c r="AR413" s="105"/>
      <c r="AS413" s="105"/>
      <c r="AT413" s="105"/>
      <c r="AU413" s="105"/>
      <c r="AV413" s="105"/>
      <c r="AW413" s="105"/>
      <c r="AX413" s="45"/>
      <c r="AY413" s="1"/>
      <c r="AZ413" s="1"/>
      <c r="BA413" s="834"/>
    </row>
    <row r="414" spans="1:53" s="117" customFormat="1" ht="12" customHeight="1">
      <c r="A414" s="1239"/>
      <c r="B414" s="175" t="s">
        <v>488</v>
      </c>
      <c r="C414" s="175"/>
      <c r="D414" s="175"/>
      <c r="E414" s="175"/>
      <c r="F414" s="1244" t="s">
        <v>334</v>
      </c>
      <c r="G414" s="1246"/>
      <c r="H414" s="175"/>
      <c r="I414" s="175"/>
      <c r="J414" s="175"/>
      <c r="K414" s="1189" t="s">
        <v>489</v>
      </c>
      <c r="L414" s="1190"/>
      <c r="M414" s="1191"/>
      <c r="N414" s="1190" t="s">
        <v>490</v>
      </c>
      <c r="O414" s="1190"/>
      <c r="P414" s="1190"/>
      <c r="Q414" s="182" t="s">
        <v>427</v>
      </c>
      <c r="R414" s="175" t="s">
        <v>491</v>
      </c>
      <c r="S414" s="175"/>
      <c r="T414" s="175"/>
      <c r="U414" s="175"/>
      <c r="V414" s="175"/>
      <c r="W414" s="175"/>
      <c r="X414" s="175"/>
      <c r="Y414" s="175"/>
      <c r="Z414" s="175"/>
      <c r="AA414" s="175"/>
      <c r="AB414" s="175"/>
      <c r="AC414" s="175"/>
      <c r="AD414" s="175"/>
      <c r="AE414" s="175"/>
      <c r="AF414" s="199"/>
      <c r="AG414" s="444" t="s">
        <v>73</v>
      </c>
      <c r="AH414" s="1190" t="s">
        <v>442</v>
      </c>
      <c r="AI414" s="1190"/>
      <c r="AJ414" s="188"/>
      <c r="AK414" s="190"/>
      <c r="AL414" s="118"/>
      <c r="AM414" s="1" t="e">
        <f t="shared" si="17"/>
        <v>#REF!</v>
      </c>
      <c r="AN414" s="5"/>
      <c r="AO414" s="105"/>
      <c r="AP414" s="105"/>
      <c r="AQ414" s="105"/>
      <c r="AR414" s="105"/>
      <c r="AS414" s="105"/>
      <c r="AT414" s="105"/>
      <c r="AU414" s="105"/>
      <c r="AV414" s="105"/>
      <c r="AW414" s="105"/>
      <c r="AX414" s="562" t="s">
        <v>568</v>
      </c>
      <c r="AY414" s="1"/>
      <c r="AZ414" s="1"/>
      <c r="BA414" s="834"/>
    </row>
    <row r="415" spans="1:53" s="117" customFormat="1" ht="12" customHeight="1">
      <c r="A415" s="1239"/>
      <c r="B415" s="175" t="s">
        <v>493</v>
      </c>
      <c r="C415" s="175"/>
      <c r="D415" s="175"/>
      <c r="E415" s="175"/>
      <c r="F415" s="397" t="s">
        <v>73</v>
      </c>
      <c r="G415" s="292">
        <v>3</v>
      </c>
      <c r="H415" s="245" t="s">
        <v>73</v>
      </c>
      <c r="I415" s="1245" t="s">
        <v>309</v>
      </c>
      <c r="J415" s="1245"/>
      <c r="K415" s="1189" t="s">
        <v>494</v>
      </c>
      <c r="L415" s="1190"/>
      <c r="M415" s="1191"/>
      <c r="N415" s="1190" t="s">
        <v>495</v>
      </c>
      <c r="O415" s="1190"/>
      <c r="P415" s="1190"/>
      <c r="Q415" s="182"/>
      <c r="R415" s="175"/>
      <c r="S415" s="175" t="s">
        <v>496</v>
      </c>
      <c r="T415" s="175"/>
      <c r="U415" s="175"/>
      <c r="V415" s="175" t="s">
        <v>148</v>
      </c>
      <c r="W415" s="243" t="s">
        <v>73</v>
      </c>
      <c r="X415" s="175" t="s">
        <v>497</v>
      </c>
      <c r="Y415" s="175"/>
      <c r="Z415" s="175"/>
      <c r="AA415" s="175"/>
      <c r="AB415" s="243" t="s">
        <v>73</v>
      </c>
      <c r="AC415" s="175" t="s">
        <v>498</v>
      </c>
      <c r="AD415" s="175"/>
      <c r="AE415" s="175"/>
      <c r="AF415" s="199"/>
      <c r="AG415" s="444" t="s">
        <v>73</v>
      </c>
      <c r="AH415" s="1190" t="s">
        <v>499</v>
      </c>
      <c r="AI415" s="1190"/>
      <c r="AJ415" s="188"/>
      <c r="AK415" s="190"/>
      <c r="AL415" s="118"/>
      <c r="AM415" s="1" t="e">
        <f t="shared" si="17"/>
        <v>#REF!</v>
      </c>
      <c r="AN415" s="5"/>
      <c r="AO415" s="105"/>
      <c r="AP415" s="105"/>
      <c r="AQ415" s="105"/>
      <c r="AR415" s="105"/>
      <c r="AS415" s="105"/>
      <c r="AT415" s="105"/>
      <c r="AU415" s="105"/>
      <c r="AV415" s="105"/>
      <c r="AW415" s="105"/>
      <c r="AX415" s="562" t="s">
        <v>569</v>
      </c>
      <c r="AY415" s="1"/>
      <c r="AZ415" s="1"/>
      <c r="BA415" s="834"/>
    </row>
    <row r="416" spans="1:53" s="117" customFormat="1" ht="12" customHeight="1">
      <c r="A416" s="1239"/>
      <c r="B416" s="1483" t="s">
        <v>500</v>
      </c>
      <c r="C416" s="1484"/>
      <c r="D416" s="1484"/>
      <c r="E416" s="1484"/>
      <c r="F416" s="397" t="s">
        <v>73</v>
      </c>
      <c r="G416" s="292">
        <v>2</v>
      </c>
      <c r="H416" s="245" t="s">
        <v>73</v>
      </c>
      <c r="I416" s="1245" t="s">
        <v>348</v>
      </c>
      <c r="J416" s="1245"/>
      <c r="K416" s="1577" t="s">
        <v>501</v>
      </c>
      <c r="L416" s="1578"/>
      <c r="M416" s="1579"/>
      <c r="N416" s="120"/>
      <c r="O416" s="120"/>
      <c r="P416" s="120"/>
      <c r="Q416" s="182"/>
      <c r="R416" s="175"/>
      <c r="S416" s="175"/>
      <c r="T416" s="175"/>
      <c r="U416" s="175"/>
      <c r="V416" s="175"/>
      <c r="W416" s="175"/>
      <c r="X416" s="175"/>
      <c r="Y416" s="175"/>
      <c r="Z416" s="175"/>
      <c r="AA416" s="175"/>
      <c r="AB416" s="243" t="s">
        <v>73</v>
      </c>
      <c r="AC416" s="175" t="s">
        <v>28</v>
      </c>
      <c r="AD416" s="175"/>
      <c r="AE416" s="175"/>
      <c r="AF416" s="199" t="s">
        <v>238</v>
      </c>
      <c r="AG416" s="444" t="s">
        <v>73</v>
      </c>
      <c r="AH416" s="1190" t="s">
        <v>451</v>
      </c>
      <c r="AI416" s="1190"/>
      <c r="AJ416" s="188"/>
      <c r="AK416" s="190"/>
      <c r="AL416" s="118"/>
      <c r="AM416" s="1" t="e">
        <f t="shared" si="17"/>
        <v>#REF!</v>
      </c>
      <c r="AN416" s="5"/>
      <c r="AO416" s="105"/>
      <c r="AP416" s="105"/>
      <c r="AQ416" s="105"/>
      <c r="AR416" s="105"/>
      <c r="AS416" s="105"/>
      <c r="AT416" s="105"/>
      <c r="AU416" s="105"/>
      <c r="AV416" s="105"/>
      <c r="AW416" s="105"/>
      <c r="AX416" s="562" t="s">
        <v>570</v>
      </c>
      <c r="AY416" s="1"/>
      <c r="AZ416" s="1"/>
      <c r="BA416" s="834"/>
    </row>
    <row r="417" spans="1:53" s="117" customFormat="1" ht="12" customHeight="1">
      <c r="A417" s="1239"/>
      <c r="B417" s="1483"/>
      <c r="C417" s="1484"/>
      <c r="D417" s="1484"/>
      <c r="E417" s="1484"/>
      <c r="F417" s="397" t="s">
        <v>73</v>
      </c>
      <c r="G417" s="292">
        <v>1</v>
      </c>
      <c r="H417" s="245" t="s">
        <v>73</v>
      </c>
      <c r="I417" s="1245" t="s">
        <v>313</v>
      </c>
      <c r="J417" s="1245"/>
      <c r="K417" s="1577"/>
      <c r="L417" s="1578"/>
      <c r="M417" s="1579"/>
      <c r="N417" s="120"/>
      <c r="O417" s="120"/>
      <c r="P417" s="120"/>
      <c r="Q417" s="182"/>
      <c r="R417" s="175"/>
      <c r="S417" s="175"/>
      <c r="T417" s="175"/>
      <c r="U417" s="175"/>
      <c r="V417" s="175"/>
      <c r="W417" s="175"/>
      <c r="X417" s="175"/>
      <c r="Y417" s="175"/>
      <c r="Z417" s="175"/>
      <c r="AA417" s="175"/>
      <c r="AB417" s="175"/>
      <c r="AC417" s="175"/>
      <c r="AD417" s="175"/>
      <c r="AE417" s="175"/>
      <c r="AF417" s="199"/>
      <c r="AG417" s="444" t="s">
        <v>73</v>
      </c>
      <c r="AH417" s="1190"/>
      <c r="AI417" s="1190"/>
      <c r="AJ417" s="182"/>
      <c r="AK417" s="190"/>
      <c r="AL417" s="118"/>
      <c r="AM417" s="1" t="e">
        <f t="shared" si="17"/>
        <v>#REF!</v>
      </c>
      <c r="AN417" s="5"/>
      <c r="AO417" s="105"/>
      <c r="AP417" s="105"/>
      <c r="AQ417" s="105"/>
      <c r="AR417" s="105"/>
      <c r="AS417" s="105"/>
      <c r="AT417" s="105"/>
      <c r="AU417" s="105"/>
      <c r="AV417" s="105"/>
      <c r="AW417" s="105"/>
      <c r="AX417" s="562" t="s">
        <v>571</v>
      </c>
      <c r="AY417" s="1"/>
      <c r="AZ417" s="1"/>
      <c r="BA417" s="834"/>
    </row>
    <row r="418" spans="1:53" s="117" customFormat="1" ht="12" customHeight="1">
      <c r="A418" s="1239"/>
      <c r="B418" s="176" t="s">
        <v>73</v>
      </c>
      <c r="C418" s="175" t="s">
        <v>481</v>
      </c>
      <c r="D418" s="120"/>
      <c r="E418" s="120"/>
      <c r="F418" s="209"/>
      <c r="G418" s="199"/>
      <c r="H418" s="247" t="s">
        <v>73</v>
      </c>
      <c r="I418" s="1245" t="s">
        <v>315</v>
      </c>
      <c r="J418" s="1245"/>
      <c r="K418" s="1577"/>
      <c r="L418" s="1578"/>
      <c r="M418" s="1579"/>
      <c r="N418" s="120"/>
      <c r="O418" s="120"/>
      <c r="P418" s="120"/>
      <c r="Q418" s="182"/>
      <c r="R418" s="175"/>
      <c r="S418" s="175"/>
      <c r="T418" s="175"/>
      <c r="U418" s="175"/>
      <c r="V418" s="175"/>
      <c r="W418" s="175"/>
      <c r="X418" s="175"/>
      <c r="Y418" s="175"/>
      <c r="Z418" s="175"/>
      <c r="AA418" s="175"/>
      <c r="AB418" s="175"/>
      <c r="AC418" s="175"/>
      <c r="AD418" s="175"/>
      <c r="AE418" s="175"/>
      <c r="AF418" s="199"/>
      <c r="AG418" s="204"/>
      <c r="AH418" s="175"/>
      <c r="AI418" s="175"/>
      <c r="AJ418" s="182"/>
      <c r="AK418" s="190"/>
      <c r="AL418" s="118"/>
      <c r="AM418" s="1" t="e">
        <f t="shared" si="17"/>
        <v>#REF!</v>
      </c>
      <c r="AN418" s="5"/>
      <c r="AO418" s="105"/>
      <c r="AP418" s="105"/>
      <c r="AQ418" s="105"/>
      <c r="AR418" s="105"/>
      <c r="AS418" s="105"/>
      <c r="AT418" s="105"/>
      <c r="AU418" s="105"/>
      <c r="AV418" s="105"/>
      <c r="AW418" s="105"/>
      <c r="AX418" s="562" t="s">
        <v>572</v>
      </c>
      <c r="AY418" s="1"/>
      <c r="AZ418" s="1"/>
      <c r="BA418" s="834"/>
    </row>
    <row r="419" spans="1:53" s="117" customFormat="1" ht="12" customHeight="1">
      <c r="A419" s="1239"/>
      <c r="B419" s="193" t="s">
        <v>503</v>
      </c>
      <c r="C419" s="194"/>
      <c r="D419" s="194"/>
      <c r="E419" s="194"/>
      <c r="F419" s="1485" t="s">
        <v>334</v>
      </c>
      <c r="G419" s="1486"/>
      <c r="H419" s="194"/>
      <c r="I419" s="194"/>
      <c r="J419" s="194"/>
      <c r="K419" s="1442" t="s">
        <v>504</v>
      </c>
      <c r="L419" s="1226"/>
      <c r="M419" s="1227"/>
      <c r="N419" s="1442" t="s">
        <v>505</v>
      </c>
      <c r="O419" s="1226"/>
      <c r="P419" s="1227"/>
      <c r="Q419" s="227" t="s">
        <v>427</v>
      </c>
      <c r="R419" s="1588" t="s">
        <v>506</v>
      </c>
      <c r="S419" s="1588"/>
      <c r="T419" s="1588"/>
      <c r="U419" s="1588"/>
      <c r="V419" s="194" t="s">
        <v>148</v>
      </c>
      <c r="W419" s="248" t="s">
        <v>73</v>
      </c>
      <c r="X419" s="194" t="s">
        <v>497</v>
      </c>
      <c r="Y419" s="194"/>
      <c r="Z419" s="194"/>
      <c r="AA419" s="194"/>
      <c r="AB419" s="248" t="s">
        <v>73</v>
      </c>
      <c r="AC419" s="194" t="s">
        <v>507</v>
      </c>
      <c r="AD419" s="194"/>
      <c r="AE419" s="194"/>
      <c r="AF419" s="225"/>
      <c r="AG419" s="822" t="s">
        <v>73</v>
      </c>
      <c r="AH419" s="1215" t="s">
        <v>442</v>
      </c>
      <c r="AI419" s="1215"/>
      <c r="AJ419" s="227"/>
      <c r="AK419" s="229"/>
      <c r="AL419" s="118"/>
      <c r="AM419" s="1" t="e">
        <f t="shared" si="17"/>
        <v>#REF!</v>
      </c>
      <c r="AN419" s="5"/>
      <c r="AO419" s="105"/>
      <c r="AP419" s="105"/>
      <c r="AQ419" s="105"/>
      <c r="AR419" s="105"/>
      <c r="AS419" s="105"/>
      <c r="AT419" s="105"/>
      <c r="AU419" s="105"/>
      <c r="AV419" s="105"/>
      <c r="AW419" s="105"/>
      <c r="AX419" s="105"/>
      <c r="AY419" s="1"/>
      <c r="AZ419" s="1"/>
      <c r="BA419" s="834"/>
    </row>
    <row r="420" spans="1:53" s="117" customFormat="1" ht="12" customHeight="1">
      <c r="A420" s="1239"/>
      <c r="B420" s="209" t="s">
        <v>493</v>
      </c>
      <c r="C420" s="175"/>
      <c r="D420" s="175"/>
      <c r="E420" s="175"/>
      <c r="F420" s="397" t="s">
        <v>73</v>
      </c>
      <c r="G420" s="292">
        <v>4</v>
      </c>
      <c r="H420" s="245" t="s">
        <v>73</v>
      </c>
      <c r="I420" s="1245" t="s">
        <v>309</v>
      </c>
      <c r="J420" s="1245"/>
      <c r="K420" s="1584" t="s">
        <v>508</v>
      </c>
      <c r="L420" s="1250"/>
      <c r="M420" s="1585"/>
      <c r="N420" s="1415" t="s">
        <v>509</v>
      </c>
      <c r="O420" s="1416"/>
      <c r="P420" s="1417"/>
      <c r="Q420" s="182"/>
      <c r="R420" s="120"/>
      <c r="S420" s="120"/>
      <c r="T420" s="120"/>
      <c r="U420" s="120"/>
      <c r="V420" s="175"/>
      <c r="W420" s="243" t="s">
        <v>73</v>
      </c>
      <c r="X420" s="175" t="s">
        <v>498</v>
      </c>
      <c r="Y420" s="175"/>
      <c r="Z420" s="175"/>
      <c r="AA420" s="175"/>
      <c r="AB420" s="243" t="s">
        <v>73</v>
      </c>
      <c r="AC420" s="175" t="s">
        <v>28</v>
      </c>
      <c r="AD420" s="175"/>
      <c r="AE420" s="175"/>
      <c r="AF420" s="199" t="s">
        <v>238</v>
      </c>
      <c r="AG420" s="822" t="s">
        <v>73</v>
      </c>
      <c r="AH420" s="1190" t="s">
        <v>510</v>
      </c>
      <c r="AI420" s="1190"/>
      <c r="AJ420" s="182"/>
      <c r="AK420" s="190"/>
      <c r="AL420" s="118"/>
      <c r="AM420" s="1" t="e">
        <f t="shared" si="17"/>
        <v>#REF!</v>
      </c>
      <c r="AN420" s="5"/>
      <c r="AO420" s="105"/>
      <c r="AP420" s="105"/>
      <c r="AQ420" s="105"/>
      <c r="AR420" s="105"/>
      <c r="AS420" s="105"/>
      <c r="AT420" s="105"/>
      <c r="AU420" s="105"/>
      <c r="AV420" s="105"/>
      <c r="AW420" s="105"/>
      <c r="AX420" s="555" t="s">
        <v>573</v>
      </c>
      <c r="AY420" s="1"/>
      <c r="AZ420" s="1"/>
      <c r="BA420" s="834"/>
    </row>
    <row r="421" spans="1:53" s="117" customFormat="1" ht="12" customHeight="1">
      <c r="A421" s="1239"/>
      <c r="B421" s="1483" t="s">
        <v>512</v>
      </c>
      <c r="C421" s="1484"/>
      <c r="D421" s="1484"/>
      <c r="E421" s="1484"/>
      <c r="F421" s="397" t="s">
        <v>73</v>
      </c>
      <c r="G421" s="292">
        <v>3</v>
      </c>
      <c r="H421" s="245" t="s">
        <v>73</v>
      </c>
      <c r="I421" s="1245" t="s">
        <v>348</v>
      </c>
      <c r="J421" s="1245"/>
      <c r="K421" s="1577" t="s">
        <v>501</v>
      </c>
      <c r="L421" s="1578"/>
      <c r="M421" s="1579"/>
      <c r="N421" s="1418" t="s">
        <v>513</v>
      </c>
      <c r="O421" s="1419"/>
      <c r="P421" s="1420"/>
      <c r="Q421" s="249" t="s">
        <v>427</v>
      </c>
      <c r="R421" s="1487" t="s">
        <v>514</v>
      </c>
      <c r="S421" s="1487"/>
      <c r="T421" s="1487"/>
      <c r="U421" s="1487"/>
      <c r="V421" s="180" t="s">
        <v>148</v>
      </c>
      <c r="W421" s="250" t="s">
        <v>73</v>
      </c>
      <c r="X421" s="180" t="s">
        <v>497</v>
      </c>
      <c r="Y421" s="180"/>
      <c r="Z421" s="180"/>
      <c r="AA421" s="180"/>
      <c r="AB421" s="250" t="s">
        <v>73</v>
      </c>
      <c r="AC421" s="180" t="s">
        <v>507</v>
      </c>
      <c r="AD421" s="180"/>
      <c r="AE421" s="180"/>
      <c r="AF421" s="201"/>
      <c r="AG421" s="822" t="s">
        <v>73</v>
      </c>
      <c r="AH421" s="1190"/>
      <c r="AI421" s="1190"/>
      <c r="AJ421" s="182"/>
      <c r="AK421" s="190"/>
      <c r="AL421" s="118"/>
      <c r="AM421" s="1" t="e">
        <f t="shared" si="17"/>
        <v>#REF!</v>
      </c>
      <c r="AN421" s="5"/>
      <c r="AO421" s="105"/>
      <c r="AP421" s="105"/>
      <c r="AQ421" s="105"/>
      <c r="AR421" s="105"/>
      <c r="AS421" s="105"/>
      <c r="AT421" s="105"/>
      <c r="AU421" s="105"/>
      <c r="AV421" s="105"/>
      <c r="AW421" s="105"/>
      <c r="AX421" s="555" t="s">
        <v>574</v>
      </c>
      <c r="AY421" s="1"/>
      <c r="AZ421" s="1"/>
      <c r="BA421" s="834"/>
    </row>
    <row r="422" spans="1:53" s="117" customFormat="1" ht="12" customHeight="1">
      <c r="A422" s="1239"/>
      <c r="B422" s="1483"/>
      <c r="C422" s="1484"/>
      <c r="D422" s="1484"/>
      <c r="E422" s="1484"/>
      <c r="F422" s="397" t="s">
        <v>73</v>
      </c>
      <c r="G422" s="292">
        <v>2</v>
      </c>
      <c r="H422" s="245" t="s">
        <v>73</v>
      </c>
      <c r="I422" s="1245" t="s">
        <v>313</v>
      </c>
      <c r="J422" s="1245"/>
      <c r="K422" s="1577"/>
      <c r="L422" s="1578"/>
      <c r="M422" s="1579"/>
      <c r="N422" s="1424" t="s">
        <v>509</v>
      </c>
      <c r="O422" s="1425"/>
      <c r="P422" s="1426"/>
      <c r="Q422" s="182"/>
      <c r="R422" s="120"/>
      <c r="S422" s="120"/>
      <c r="T422" s="120"/>
      <c r="U422" s="120"/>
      <c r="V422" s="175"/>
      <c r="W422" s="243" t="s">
        <v>73</v>
      </c>
      <c r="X422" s="175" t="s">
        <v>498</v>
      </c>
      <c r="Y422" s="175"/>
      <c r="Z422" s="175"/>
      <c r="AA422" s="175"/>
      <c r="AB422" s="243" t="s">
        <v>73</v>
      </c>
      <c r="AC422" s="175" t="s">
        <v>28</v>
      </c>
      <c r="AD422" s="175"/>
      <c r="AE422" s="175"/>
      <c r="AF422" s="199" t="s">
        <v>238</v>
      </c>
      <c r="AG422" s="120"/>
      <c r="AH422" s="175"/>
      <c r="AI422" s="175"/>
      <c r="AJ422" s="182"/>
      <c r="AK422" s="190"/>
      <c r="AL422" s="118"/>
      <c r="AM422" s="1" t="e">
        <f t="shared" si="17"/>
        <v>#REF!</v>
      </c>
      <c r="AN422" s="5"/>
      <c r="AO422" s="105"/>
      <c r="AP422" s="105"/>
      <c r="AQ422" s="105"/>
      <c r="AR422" s="105"/>
      <c r="AS422" s="105"/>
      <c r="AT422" s="105"/>
      <c r="AU422" s="105"/>
      <c r="AV422" s="105"/>
      <c r="AW422" s="105"/>
      <c r="AX422" s="555" t="s">
        <v>575</v>
      </c>
      <c r="AY422" s="1"/>
      <c r="AZ422" s="1"/>
      <c r="BA422" s="834"/>
    </row>
    <row r="423" spans="1:53" s="117" customFormat="1" ht="12" customHeight="1" thickBot="1">
      <c r="A423" s="1240"/>
      <c r="B423" s="251" t="s">
        <v>73</v>
      </c>
      <c r="C423" s="1583" t="s">
        <v>481</v>
      </c>
      <c r="D423" s="1583"/>
      <c r="E423" s="1583"/>
      <c r="F423" s="252" t="s">
        <v>73</v>
      </c>
      <c r="G423" s="511">
        <v>1</v>
      </c>
      <c r="H423" s="252" t="s">
        <v>73</v>
      </c>
      <c r="I423" s="1583" t="s">
        <v>315</v>
      </c>
      <c r="J423" s="1583"/>
      <c r="K423" s="1580"/>
      <c r="L423" s="1581"/>
      <c r="M423" s="1582"/>
      <c r="N423" s="253"/>
      <c r="O423" s="234"/>
      <c r="P423" s="234"/>
      <c r="Q423" s="232"/>
      <c r="R423" s="161"/>
      <c r="S423" s="161"/>
      <c r="T423" s="161"/>
      <c r="U423" s="161"/>
      <c r="V423" s="235"/>
      <c r="W423" s="235"/>
      <c r="X423" s="235"/>
      <c r="Y423" s="235"/>
      <c r="Z423" s="235"/>
      <c r="AA423" s="235"/>
      <c r="AB423" s="235"/>
      <c r="AC423" s="235"/>
      <c r="AD423" s="235"/>
      <c r="AE423" s="235"/>
      <c r="AF423" s="231"/>
      <c r="AG423" s="161"/>
      <c r="AH423" s="235"/>
      <c r="AI423" s="235"/>
      <c r="AJ423" s="232"/>
      <c r="AK423" s="237"/>
      <c r="AL423" s="118"/>
      <c r="AM423" s="1" t="e">
        <f t="shared" si="17"/>
        <v>#REF!</v>
      </c>
      <c r="AN423" s="5"/>
      <c r="AO423" s="105"/>
      <c r="AP423" s="105"/>
      <c r="AQ423" s="105"/>
      <c r="AR423" s="105"/>
      <c r="AS423" s="105"/>
      <c r="AT423" s="105"/>
      <c r="AU423" s="105"/>
      <c r="AV423" s="105"/>
      <c r="AW423" s="105"/>
      <c r="AX423" s="555" t="s">
        <v>576</v>
      </c>
      <c r="AY423" s="1"/>
      <c r="AZ423" s="1"/>
      <c r="BA423" s="834"/>
    </row>
    <row r="424" spans="1:53" s="117" customFormat="1" ht="12" customHeight="1">
      <c r="A424" s="175" t="s">
        <v>516</v>
      </c>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18"/>
      <c r="AM424" s="1" t="e">
        <f t="shared" si="17"/>
        <v>#REF!</v>
      </c>
      <c r="AN424" s="5"/>
      <c r="AO424" s="105"/>
      <c r="AP424" s="105"/>
      <c r="AQ424" s="105"/>
      <c r="AR424" s="105"/>
      <c r="AS424" s="105"/>
      <c r="AT424" s="105"/>
      <c r="AU424" s="105"/>
      <c r="AV424" s="105"/>
      <c r="AW424" s="105"/>
      <c r="AX424" s="555" t="s">
        <v>577</v>
      </c>
      <c r="AY424" s="1"/>
      <c r="AZ424" s="1"/>
      <c r="BA424" s="834"/>
    </row>
    <row r="425" spans="1:53" s="117" customFormat="1" ht="12.95" customHeight="1" thickBot="1">
      <c r="A425" s="172" t="s">
        <v>578</v>
      </c>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467" t="s">
        <v>579</v>
      </c>
      <c r="AL425" s="280">
        <v>10</v>
      </c>
      <c r="AM425" s="563" t="e">
        <f>IF(#REF!&lt;&gt;0,1,0)</f>
        <v>#REF!</v>
      </c>
      <c r="AN425" s="5"/>
      <c r="AO425" s="105"/>
      <c r="AP425" s="105"/>
      <c r="AQ425" s="105"/>
      <c r="AR425" s="105"/>
      <c r="AS425" s="105"/>
      <c r="AT425" s="105"/>
      <c r="AU425" s="105"/>
      <c r="AV425" s="105"/>
      <c r="AW425" s="1"/>
      <c r="AX425" s="105"/>
      <c r="AY425" s="1"/>
      <c r="AZ425" s="1"/>
      <c r="BA425" s="834"/>
    </row>
    <row r="426" spans="1:53" s="117" customFormat="1" ht="12" customHeight="1">
      <c r="A426" s="173"/>
      <c r="B426" s="1328" t="s">
        <v>321</v>
      </c>
      <c r="C426" s="1328"/>
      <c r="D426" s="1328"/>
      <c r="E426" s="1328"/>
      <c r="F426" s="1438" t="s">
        <v>322</v>
      </c>
      <c r="G426" s="1439"/>
      <c r="H426" s="1328" t="s">
        <v>323</v>
      </c>
      <c r="I426" s="1328"/>
      <c r="J426" s="1328"/>
      <c r="K426" s="1337" t="s">
        <v>324</v>
      </c>
      <c r="L426" s="1338"/>
      <c r="M426" s="1339"/>
      <c r="N426" s="1296" t="s">
        <v>325</v>
      </c>
      <c r="O426" s="1297"/>
      <c r="P426" s="1297"/>
      <c r="Q426" s="1297"/>
      <c r="R426" s="1297"/>
      <c r="S426" s="1297"/>
      <c r="T426" s="1297"/>
      <c r="U426" s="1297"/>
      <c r="V426" s="1297"/>
      <c r="W426" s="1297"/>
      <c r="X426" s="1297"/>
      <c r="Y426" s="1297"/>
      <c r="Z426" s="1297"/>
      <c r="AA426" s="1297"/>
      <c r="AB426" s="1297"/>
      <c r="AC426" s="1297"/>
      <c r="AD426" s="1297"/>
      <c r="AE426" s="1297"/>
      <c r="AF426" s="1297"/>
      <c r="AG426" s="1297"/>
      <c r="AH426" s="1297"/>
      <c r="AI426" s="1298"/>
      <c r="AJ426" s="1405" t="s">
        <v>326</v>
      </c>
      <c r="AK426" s="1406"/>
      <c r="AL426" s="280"/>
      <c r="AM426" s="1" t="e">
        <f>AM425</f>
        <v>#REF!</v>
      </c>
      <c r="AN426" s="5"/>
      <c r="AO426" s="105"/>
      <c r="AP426" s="105"/>
      <c r="AQ426" s="105"/>
      <c r="AR426" s="105"/>
      <c r="AS426" s="105"/>
      <c r="AT426" s="105"/>
      <c r="AU426" s="105"/>
      <c r="AV426" s="105"/>
      <c r="AW426" s="105"/>
      <c r="AX426" s="105"/>
      <c r="AY426" s="1"/>
      <c r="AZ426" s="1"/>
      <c r="BA426" s="834"/>
    </row>
    <row r="427" spans="1:53" s="117" customFormat="1" ht="12" customHeight="1" thickBot="1">
      <c r="A427" s="174"/>
      <c r="B427" s="1331"/>
      <c r="C427" s="1331"/>
      <c r="D427" s="1331"/>
      <c r="E427" s="1331"/>
      <c r="F427" s="1440"/>
      <c r="G427" s="1441"/>
      <c r="H427" s="1331"/>
      <c r="I427" s="1331"/>
      <c r="J427" s="1331"/>
      <c r="K427" s="1340"/>
      <c r="L427" s="1341"/>
      <c r="M427" s="1342"/>
      <c r="N427" s="1187" t="s">
        <v>328</v>
      </c>
      <c r="O427" s="1187"/>
      <c r="P427" s="1187"/>
      <c r="Q427" s="1186" t="s">
        <v>329</v>
      </c>
      <c r="R427" s="1187"/>
      <c r="S427" s="1187"/>
      <c r="T427" s="1187"/>
      <c r="U427" s="1187"/>
      <c r="V427" s="1187"/>
      <c r="W427" s="1187"/>
      <c r="X427" s="1187"/>
      <c r="Y427" s="1187"/>
      <c r="Z427" s="1187"/>
      <c r="AA427" s="1187"/>
      <c r="AB427" s="1187"/>
      <c r="AC427" s="1187"/>
      <c r="AD427" s="1187"/>
      <c r="AE427" s="1187"/>
      <c r="AF427" s="1188"/>
      <c r="AG427" s="1317" t="s">
        <v>330</v>
      </c>
      <c r="AH427" s="1317"/>
      <c r="AI427" s="1317"/>
      <c r="AJ427" s="1407"/>
      <c r="AK427" s="1408"/>
      <c r="AL427" s="280"/>
      <c r="AM427" s="1" t="e">
        <f t="shared" ref="AM427:AM471" si="18">AM426</f>
        <v>#REF!</v>
      </c>
      <c r="AN427" s="5"/>
      <c r="AO427" s="105"/>
      <c r="AP427" s="105"/>
      <c r="AQ427" s="105"/>
      <c r="AR427" s="105"/>
      <c r="AS427" s="105"/>
      <c r="AT427" s="105"/>
      <c r="AU427" s="105"/>
      <c r="AV427" s="105"/>
      <c r="AW427" s="105"/>
      <c r="AX427" s="105"/>
      <c r="AY427" s="1"/>
      <c r="AZ427" s="1"/>
      <c r="BA427" s="834"/>
    </row>
    <row r="428" spans="1:53" s="117" customFormat="1" ht="12" customHeight="1">
      <c r="A428" s="1238" t="s">
        <v>580</v>
      </c>
      <c r="B428" s="281" t="s">
        <v>581</v>
      </c>
      <c r="C428" s="282"/>
      <c r="D428" s="282"/>
      <c r="E428" s="283"/>
      <c r="F428" s="1384" t="s">
        <v>334</v>
      </c>
      <c r="G428" s="1384"/>
      <c r="H428" s="281"/>
      <c r="I428" s="282"/>
      <c r="J428" s="283"/>
      <c r="K428" s="282" t="s">
        <v>582</v>
      </c>
      <c r="L428" s="282"/>
      <c r="M428" s="282"/>
      <c r="N428" s="281" t="s">
        <v>583</v>
      </c>
      <c r="O428" s="282"/>
      <c r="P428" s="283"/>
      <c r="Q428" s="284" t="s">
        <v>73</v>
      </c>
      <c r="R428" s="285" t="s">
        <v>584</v>
      </c>
      <c r="S428" s="282"/>
      <c r="T428" s="282"/>
      <c r="U428" s="282"/>
      <c r="V428" s="282"/>
      <c r="W428" s="144"/>
      <c r="X428" s="282"/>
      <c r="Y428" s="282"/>
      <c r="Z428" s="282"/>
      <c r="AA428" s="282"/>
      <c r="AB428" s="282"/>
      <c r="AC428" s="282"/>
      <c r="AD428" s="282"/>
      <c r="AE428" s="282"/>
      <c r="AF428" s="282"/>
      <c r="AG428" s="443" t="s">
        <v>73</v>
      </c>
      <c r="AH428" s="1556" t="s">
        <v>442</v>
      </c>
      <c r="AI428" s="1557"/>
      <c r="AJ428" s="144"/>
      <c r="AK428" s="286"/>
      <c r="AL428" s="280"/>
      <c r="AM428" s="1" t="e">
        <f t="shared" si="18"/>
        <v>#REF!</v>
      </c>
      <c r="AN428" s="5"/>
      <c r="AO428" s="105"/>
      <c r="AP428" s="105"/>
      <c r="AQ428" s="105"/>
      <c r="AR428" s="105"/>
      <c r="AS428" s="105"/>
      <c r="AT428" s="105"/>
      <c r="AU428" s="105"/>
      <c r="AV428" s="105"/>
      <c r="AW428" s="105"/>
      <c r="AX428" s="105"/>
      <c r="AY428" s="1"/>
      <c r="AZ428" s="1"/>
      <c r="BA428" s="834"/>
    </row>
    <row r="429" spans="1:53" s="117" customFormat="1" ht="12" customHeight="1">
      <c r="A429" s="1239"/>
      <c r="B429" s="209" t="s">
        <v>585</v>
      </c>
      <c r="C429" s="175"/>
      <c r="D429" s="175"/>
      <c r="E429" s="199"/>
      <c r="F429" s="397" t="s">
        <v>225</v>
      </c>
      <c r="G429" s="273">
        <v>3</v>
      </c>
      <c r="H429" s="397" t="s">
        <v>225</v>
      </c>
      <c r="I429" s="175" t="s">
        <v>309</v>
      </c>
      <c r="J429" s="199"/>
      <c r="K429" s="175" t="s">
        <v>586</v>
      </c>
      <c r="L429" s="175"/>
      <c r="M429" s="175"/>
      <c r="N429" s="209" t="s">
        <v>509</v>
      </c>
      <c r="O429" s="175"/>
      <c r="P429" s="199"/>
      <c r="Q429" s="175"/>
      <c r="R429" s="287" t="s">
        <v>550</v>
      </c>
      <c r="S429" s="288" t="s">
        <v>73</v>
      </c>
      <c r="T429" s="180" t="s">
        <v>587</v>
      </c>
      <c r="U429" s="180"/>
      <c r="V429" s="180"/>
      <c r="W429" s="289"/>
      <c r="X429" s="180"/>
      <c r="Y429" s="180"/>
      <c r="Z429" s="180"/>
      <c r="AA429" s="180"/>
      <c r="AB429" s="180"/>
      <c r="AC429" s="180"/>
      <c r="AD429" s="180"/>
      <c r="AE429" s="180"/>
      <c r="AF429" s="201"/>
      <c r="AG429" s="397" t="s">
        <v>73</v>
      </c>
      <c r="AH429" s="1190" t="s">
        <v>510</v>
      </c>
      <c r="AI429" s="1191"/>
      <c r="AK429" s="290"/>
      <c r="AL429" s="280"/>
      <c r="AM429" s="1" t="e">
        <f t="shared" si="18"/>
        <v>#REF!</v>
      </c>
      <c r="AN429" s="5"/>
      <c r="AO429" s="105"/>
      <c r="AP429" s="105"/>
      <c r="AQ429" s="105"/>
      <c r="AR429" s="105"/>
      <c r="AS429" s="105"/>
      <c r="AT429" s="105"/>
      <c r="AU429" s="105"/>
      <c r="AV429" s="105"/>
      <c r="AW429" s="105"/>
      <c r="AX429" s="105"/>
      <c r="AY429" s="1"/>
      <c r="AZ429" s="1"/>
      <c r="BA429" s="834"/>
    </row>
    <row r="430" spans="1:53" s="117" customFormat="1" ht="12" customHeight="1">
      <c r="A430" s="1239"/>
      <c r="B430" s="209" t="s">
        <v>334</v>
      </c>
      <c r="C430" s="175"/>
      <c r="D430" s="175"/>
      <c r="E430" s="199"/>
      <c r="F430" s="397" t="s">
        <v>73</v>
      </c>
      <c r="G430" s="273">
        <v>2</v>
      </c>
      <c r="H430" s="397" t="s">
        <v>73</v>
      </c>
      <c r="I430" s="175" t="s">
        <v>348</v>
      </c>
      <c r="J430" s="199"/>
      <c r="K430" s="175"/>
      <c r="L430" s="175"/>
      <c r="M430" s="175"/>
      <c r="N430" s="1343" t="s">
        <v>588</v>
      </c>
      <c r="O430" s="1181"/>
      <c r="P430" s="1182"/>
      <c r="Q430" s="175"/>
      <c r="R430" s="291"/>
      <c r="S430" s="245" t="s">
        <v>73</v>
      </c>
      <c r="T430" s="175" t="s">
        <v>589</v>
      </c>
      <c r="U430" s="175"/>
      <c r="V430" s="175"/>
      <c r="X430" s="175"/>
      <c r="Y430" s="175"/>
      <c r="Z430" s="175"/>
      <c r="AA430" s="175"/>
      <c r="AB430" s="175"/>
      <c r="AC430" s="175"/>
      <c r="AD430" s="175"/>
      <c r="AE430" s="175"/>
      <c r="AF430" s="175"/>
      <c r="AG430" s="397" t="s">
        <v>73</v>
      </c>
      <c r="AH430" s="1190" t="s">
        <v>590</v>
      </c>
      <c r="AI430" s="1191"/>
      <c r="AK430" s="290"/>
      <c r="AL430" s="280"/>
      <c r="AM430" s="1" t="e">
        <f t="shared" si="18"/>
        <v>#REF!</v>
      </c>
      <c r="AN430" s="5"/>
      <c r="AO430" s="105"/>
      <c r="AP430" s="105"/>
      <c r="AQ430" s="105"/>
      <c r="AR430" s="105"/>
      <c r="AS430" s="105"/>
      <c r="AT430" s="105"/>
      <c r="AU430" s="105"/>
      <c r="AV430" s="105"/>
      <c r="AW430" s="105"/>
      <c r="AX430" s="105"/>
      <c r="AY430" s="1"/>
      <c r="AZ430" s="1"/>
      <c r="BA430" s="834"/>
    </row>
    <row r="431" spans="1:53" s="117" customFormat="1" ht="12" customHeight="1">
      <c r="A431" s="1239"/>
      <c r="B431" s="1344" t="s">
        <v>591</v>
      </c>
      <c r="C431" s="1345"/>
      <c r="D431" s="1345"/>
      <c r="E431" s="1346"/>
      <c r="F431" s="397" t="s">
        <v>73</v>
      </c>
      <c r="G431" s="273">
        <v>1</v>
      </c>
      <c r="H431" s="397" t="s">
        <v>73</v>
      </c>
      <c r="I431" s="175" t="s">
        <v>313</v>
      </c>
      <c r="J431" s="199"/>
      <c r="K431" s="175"/>
      <c r="L431" s="175"/>
      <c r="M431" s="175"/>
      <c r="N431" s="209"/>
      <c r="O431" s="175"/>
      <c r="P431" s="199"/>
      <c r="Q431" s="175"/>
      <c r="R431" s="291"/>
      <c r="S431" s="245" t="s">
        <v>73</v>
      </c>
      <c r="T431" s="1190" t="s">
        <v>592</v>
      </c>
      <c r="U431" s="1190"/>
      <c r="V431" s="1190"/>
      <c r="W431" s="1190"/>
      <c r="X431" s="1190"/>
      <c r="Y431" s="1190"/>
      <c r="Z431" s="1190"/>
      <c r="AA431" s="1190"/>
      <c r="AB431" s="1190"/>
      <c r="AC431" s="1190"/>
      <c r="AD431" s="1190"/>
      <c r="AE431" s="1190"/>
      <c r="AF431" s="1190"/>
      <c r="AG431" s="397" t="s">
        <v>73</v>
      </c>
      <c r="AH431" s="1190"/>
      <c r="AI431" s="1191"/>
      <c r="AJ431" s="175"/>
      <c r="AK431" s="290"/>
      <c r="AL431" s="280"/>
      <c r="AM431" s="1" t="e">
        <f t="shared" si="18"/>
        <v>#REF!</v>
      </c>
      <c r="AN431" s="5"/>
      <c r="AO431" s="105"/>
      <c r="AP431" s="105"/>
      <c r="AQ431" s="105"/>
      <c r="AR431" s="105"/>
      <c r="AS431" s="105"/>
      <c r="AT431" s="105"/>
      <c r="AU431" s="105"/>
      <c r="AV431" s="105"/>
      <c r="AW431" s="105"/>
      <c r="AX431" s="105"/>
      <c r="AY431" s="1"/>
      <c r="AZ431" s="1"/>
      <c r="BA431" s="834"/>
    </row>
    <row r="432" spans="1:53" s="117" customFormat="1" ht="12" customHeight="1">
      <c r="A432" s="1239"/>
      <c r="B432" s="209"/>
      <c r="C432" s="175"/>
      <c r="D432" s="175"/>
      <c r="E432" s="199"/>
      <c r="F432" s="175"/>
      <c r="G432" s="175"/>
      <c r="H432" s="397" t="s">
        <v>73</v>
      </c>
      <c r="I432" s="175" t="s">
        <v>315</v>
      </c>
      <c r="J432" s="199"/>
      <c r="K432" s="175"/>
      <c r="L432" s="175"/>
      <c r="M432" s="175"/>
      <c r="N432" s="209"/>
      <c r="O432" s="175"/>
      <c r="P432" s="199"/>
      <c r="Q432" s="175"/>
      <c r="R432" s="291"/>
      <c r="S432" s="245" t="s">
        <v>73</v>
      </c>
      <c r="T432" s="1190" t="s">
        <v>593</v>
      </c>
      <c r="U432" s="1190"/>
      <c r="V432" s="1190"/>
      <c r="W432" s="1190"/>
      <c r="X432" s="1190"/>
      <c r="Y432" s="1190"/>
      <c r="Z432" s="1190"/>
      <c r="AA432" s="1190"/>
      <c r="AB432" s="1190"/>
      <c r="AC432" s="1190"/>
      <c r="AD432" s="1190"/>
      <c r="AE432" s="1190"/>
      <c r="AF432" s="1190"/>
      <c r="AG432" s="182"/>
      <c r="AH432" s="175"/>
      <c r="AI432" s="199"/>
      <c r="AJ432" s="175"/>
      <c r="AK432" s="290"/>
      <c r="AL432" s="280"/>
      <c r="AM432" s="1" t="e">
        <f t="shared" si="18"/>
        <v>#REF!</v>
      </c>
      <c r="AN432" s="5"/>
      <c r="AO432" s="105"/>
      <c r="AP432" s="105"/>
      <c r="AQ432" s="105"/>
      <c r="AR432" s="105"/>
      <c r="AS432" s="105"/>
      <c r="AT432" s="105"/>
      <c r="AU432" s="105"/>
      <c r="AV432" s="105"/>
      <c r="AW432" s="105"/>
      <c r="AX432" s="105"/>
      <c r="AY432" s="1"/>
      <c r="AZ432" s="1"/>
      <c r="BA432" s="834"/>
    </row>
    <row r="433" spans="1:74" s="117" customFormat="1" ht="12" customHeight="1">
      <c r="A433" s="1239"/>
      <c r="B433" s="209"/>
      <c r="C433" s="175"/>
      <c r="D433" s="175"/>
      <c r="E433" s="199"/>
      <c r="F433" s="175"/>
      <c r="G433" s="175"/>
      <c r="H433" s="209"/>
      <c r="I433" s="175"/>
      <c r="J433" s="199"/>
      <c r="K433" s="175"/>
      <c r="L433" s="175"/>
      <c r="M433" s="175"/>
      <c r="N433" s="209"/>
      <c r="O433" s="175"/>
      <c r="P433" s="199"/>
      <c r="Q433" s="175"/>
      <c r="R433" s="287" t="s">
        <v>594</v>
      </c>
      <c r="S433" s="288" t="s">
        <v>73</v>
      </c>
      <c r="T433" s="180" t="s">
        <v>587</v>
      </c>
      <c r="U433" s="180"/>
      <c r="V433" s="180"/>
      <c r="W433" s="289"/>
      <c r="X433" s="180"/>
      <c r="Y433" s="180"/>
      <c r="Z433" s="180"/>
      <c r="AA433" s="180"/>
      <c r="AB433" s="180"/>
      <c r="AC433" s="180"/>
      <c r="AD433" s="180"/>
      <c r="AE433" s="180"/>
      <c r="AF433" s="201"/>
      <c r="AG433" s="182"/>
      <c r="AH433" s="175"/>
      <c r="AI433" s="199"/>
      <c r="AJ433" s="175"/>
      <c r="AK433" s="290"/>
      <c r="AL433" s="280"/>
      <c r="AM433" s="1" t="e">
        <f t="shared" si="18"/>
        <v>#REF!</v>
      </c>
      <c r="AN433" s="5"/>
      <c r="AO433" s="105"/>
      <c r="AP433" s="105"/>
      <c r="AQ433" s="105"/>
      <c r="AR433" s="105"/>
      <c r="AS433" s="105"/>
      <c r="AT433" s="105"/>
      <c r="AU433" s="105"/>
      <c r="AV433" s="105"/>
      <c r="AW433" s="105"/>
      <c r="AX433" s="105"/>
      <c r="AY433" s="1"/>
      <c r="AZ433" s="1"/>
      <c r="BA433" s="834"/>
    </row>
    <row r="434" spans="1:74" s="117" customFormat="1" ht="12" customHeight="1" thickBot="1">
      <c r="A434" s="1239"/>
      <c r="B434" s="209"/>
      <c r="C434" s="175"/>
      <c r="D434" s="175"/>
      <c r="E434" s="199"/>
      <c r="F434" s="175"/>
      <c r="G434" s="175"/>
      <c r="H434" s="200" t="e">
        <f>IF(#REF!=1,"■","□")</f>
        <v>#REF!</v>
      </c>
      <c r="I434" s="1541" t="s">
        <v>363</v>
      </c>
      <c r="J434" s="1542"/>
      <c r="K434" s="175"/>
      <c r="L434" s="175"/>
      <c r="M434" s="175"/>
      <c r="N434" s="209"/>
      <c r="O434" s="175"/>
      <c r="P434" s="199"/>
      <c r="Q434" s="175"/>
      <c r="R434" s="293" t="s">
        <v>595</v>
      </c>
      <c r="S434" s="294" t="s">
        <v>73</v>
      </c>
      <c r="T434" s="1591" t="s">
        <v>593</v>
      </c>
      <c r="U434" s="1591"/>
      <c r="V434" s="1591"/>
      <c r="W434" s="1591"/>
      <c r="X434" s="1591"/>
      <c r="Y434" s="1591"/>
      <c r="Z434" s="1591"/>
      <c r="AA434" s="1591"/>
      <c r="AB434" s="1591"/>
      <c r="AC434" s="1591"/>
      <c r="AD434" s="1591"/>
      <c r="AE434" s="1591"/>
      <c r="AF434" s="1592"/>
      <c r="AG434" s="182"/>
      <c r="AH434" s="175"/>
      <c r="AI434" s="199"/>
      <c r="AJ434" s="175"/>
      <c r="AK434" s="290"/>
      <c r="AL434" s="280"/>
      <c r="AM434" s="1" t="e">
        <f t="shared" si="18"/>
        <v>#REF!</v>
      </c>
      <c r="AN434" s="5"/>
      <c r="AO434" s="105" t="s">
        <v>596</v>
      </c>
      <c r="AP434" s="105"/>
      <c r="AQ434" s="105"/>
      <c r="AR434" s="105"/>
      <c r="AS434" s="105"/>
      <c r="AT434" s="105"/>
      <c r="AU434" s="105"/>
      <c r="AV434" s="105"/>
      <c r="AW434" s="105"/>
      <c r="AX434" s="105"/>
      <c r="AY434" s="1"/>
      <c r="AZ434" s="1"/>
      <c r="BA434" s="834"/>
    </row>
    <row r="435" spans="1:74" s="117" customFormat="1" ht="12" customHeight="1" thickBot="1">
      <c r="A435" s="1239"/>
      <c r="B435" s="209"/>
      <c r="C435" s="175"/>
      <c r="D435" s="175"/>
      <c r="E435" s="199"/>
      <c r="F435" s="175"/>
      <c r="G435" s="175"/>
      <c r="H435" s="209"/>
      <c r="I435" s="175"/>
      <c r="J435" s="199"/>
      <c r="K435" s="175"/>
      <c r="L435" s="175"/>
      <c r="M435" s="175"/>
      <c r="N435" s="209"/>
      <c r="O435" s="175"/>
      <c r="P435" s="199"/>
      <c r="Q435" s="175"/>
      <c r="R435" s="291" t="s">
        <v>597</v>
      </c>
      <c r="S435" s="245" t="s">
        <v>73</v>
      </c>
      <c r="T435" s="1190" t="s">
        <v>598</v>
      </c>
      <c r="U435" s="1190"/>
      <c r="V435" s="1190"/>
      <c r="W435" s="1190"/>
      <c r="X435" s="1190"/>
      <c r="Y435" s="1190"/>
      <c r="Z435" s="1190"/>
      <c r="AA435" s="1190"/>
      <c r="AB435" s="1190"/>
      <c r="AC435" s="1190"/>
      <c r="AD435" s="1190"/>
      <c r="AE435" s="1190"/>
      <c r="AF435" s="1190"/>
      <c r="AG435" s="182"/>
      <c r="AH435" s="175"/>
      <c r="AI435" s="199"/>
      <c r="AJ435" s="175"/>
      <c r="AK435" s="290"/>
      <c r="AL435" s="280"/>
      <c r="AM435" s="1" t="e">
        <f t="shared" si="18"/>
        <v>#REF!</v>
      </c>
      <c r="AN435" s="5" t="b">
        <f>IF(F525="■",TRUE,FALSE)</f>
        <v>1</v>
      </c>
      <c r="AO435" s="105" t="s">
        <v>283</v>
      </c>
      <c r="AP435" s="105"/>
      <c r="AQ435" s="557">
        <f>IF(AN437=TRUE,1,IF(AN436=TRUE,2,IF(AN435=TRUE,3,0)))</f>
        <v>3</v>
      </c>
      <c r="AR435" s="105"/>
      <c r="AS435" s="105"/>
      <c r="AT435" s="105"/>
      <c r="AU435" s="105"/>
      <c r="AV435" s="105"/>
      <c r="AW435" s="105"/>
      <c r="AX435" s="105"/>
      <c r="AY435" s="1"/>
      <c r="AZ435" s="1"/>
      <c r="BA435" s="834"/>
    </row>
    <row r="436" spans="1:74" s="117" customFormat="1" ht="12" customHeight="1">
      <c r="A436" s="1239"/>
      <c r="B436" s="209"/>
      <c r="C436" s="175"/>
      <c r="D436" s="175"/>
      <c r="E436" s="199"/>
      <c r="F436" s="175"/>
      <c r="G436" s="175"/>
      <c r="H436" s="209"/>
      <c r="I436" s="175"/>
      <c r="J436" s="199"/>
      <c r="K436" s="175"/>
      <c r="L436" s="175"/>
      <c r="M436" s="175"/>
      <c r="N436" s="209"/>
      <c r="O436" s="175"/>
      <c r="P436" s="199"/>
      <c r="Q436" s="175"/>
      <c r="R436" s="291" t="s">
        <v>595</v>
      </c>
      <c r="S436" s="245" t="s">
        <v>73</v>
      </c>
      <c r="T436" s="175" t="s">
        <v>599</v>
      </c>
      <c r="U436" s="175"/>
      <c r="V436" s="175"/>
      <c r="X436" s="175"/>
      <c r="Y436" s="175"/>
      <c r="Z436" s="175"/>
      <c r="AA436" s="175"/>
      <c r="AB436" s="175"/>
      <c r="AC436" s="175"/>
      <c r="AD436" s="175"/>
      <c r="AE436" s="175"/>
      <c r="AF436" s="175"/>
      <c r="AG436" s="182"/>
      <c r="AH436" s="175"/>
      <c r="AI436" s="199"/>
      <c r="AJ436" s="175"/>
      <c r="AK436" s="290"/>
      <c r="AL436" s="280"/>
      <c r="AM436" s="1" t="e">
        <f t="shared" si="18"/>
        <v>#REF!</v>
      </c>
      <c r="AN436" s="5" t="b">
        <f>IF(F526="■",TRUE,FALSE)</f>
        <v>0</v>
      </c>
      <c r="AO436" s="105" t="s">
        <v>286</v>
      </c>
      <c r="AP436" s="105"/>
      <c r="AQ436" s="105"/>
      <c r="AR436" s="105"/>
      <c r="AS436" s="105"/>
      <c r="AT436" s="105"/>
      <c r="AU436" s="105"/>
      <c r="AV436" s="105"/>
      <c r="AW436" s="105"/>
      <c r="AX436" s="105"/>
      <c r="AY436" s="1"/>
      <c r="AZ436" s="1"/>
      <c r="BA436" s="834"/>
    </row>
    <row r="437" spans="1:74" s="117" customFormat="1" ht="12" customHeight="1">
      <c r="A437" s="1239"/>
      <c r="B437" s="209"/>
      <c r="C437" s="175"/>
      <c r="D437" s="175"/>
      <c r="E437" s="199"/>
      <c r="F437" s="175"/>
      <c r="G437" s="175"/>
      <c r="H437" s="209"/>
      <c r="I437" s="175"/>
      <c r="J437" s="199"/>
      <c r="K437" s="175"/>
      <c r="L437" s="175"/>
      <c r="M437" s="175"/>
      <c r="N437" s="209"/>
      <c r="O437" s="175"/>
      <c r="P437" s="199"/>
      <c r="Q437" s="175"/>
      <c r="R437" s="291"/>
      <c r="S437" s="245" t="s">
        <v>73</v>
      </c>
      <c r="T437" s="175" t="s">
        <v>600</v>
      </c>
      <c r="U437" s="175"/>
      <c r="V437" s="175"/>
      <c r="X437" s="175"/>
      <c r="Y437" s="175"/>
      <c r="Z437" s="175"/>
      <c r="AA437" s="175"/>
      <c r="AB437" s="175"/>
      <c r="AC437" s="175"/>
      <c r="AD437" s="175"/>
      <c r="AE437" s="175"/>
      <c r="AF437" s="175"/>
      <c r="AG437" s="182"/>
      <c r="AH437" s="175"/>
      <c r="AI437" s="199"/>
      <c r="AJ437" s="175"/>
      <c r="AK437" s="290"/>
      <c r="AL437" s="280"/>
      <c r="AM437" s="1" t="e">
        <f t="shared" si="18"/>
        <v>#REF!</v>
      </c>
      <c r="AN437" s="5" t="b">
        <f>IF(F527="■",TRUE,FALSE)</f>
        <v>0</v>
      </c>
      <c r="AO437" s="105" t="s">
        <v>289</v>
      </c>
      <c r="AP437" s="105"/>
      <c r="AQ437" s="105"/>
      <c r="AR437" s="105"/>
      <c r="AS437" s="105"/>
      <c r="AT437" s="105"/>
      <c r="AU437" s="105"/>
      <c r="AV437" s="105"/>
      <c r="AW437" s="105"/>
      <c r="AX437" s="105"/>
      <c r="AY437" s="1"/>
      <c r="AZ437" s="1"/>
      <c r="BA437" s="834"/>
    </row>
    <row r="438" spans="1:74" s="117" customFormat="1" ht="12" customHeight="1">
      <c r="A438" s="1239"/>
      <c r="B438" s="209" t="s">
        <v>601</v>
      </c>
      <c r="C438" s="175"/>
      <c r="D438" s="175"/>
      <c r="E438" s="199"/>
      <c r="F438" s="175"/>
      <c r="G438" s="175"/>
      <c r="H438" s="209"/>
      <c r="I438" s="175"/>
      <c r="J438" s="199"/>
      <c r="K438" s="175"/>
      <c r="L438" s="175"/>
      <c r="M438" s="175"/>
      <c r="N438" s="209"/>
      <c r="O438" s="175"/>
      <c r="P438" s="199"/>
      <c r="Q438" s="295" t="s">
        <v>73</v>
      </c>
      <c r="R438" s="296" t="s">
        <v>602</v>
      </c>
      <c r="S438" s="274"/>
      <c r="T438" s="274"/>
      <c r="U438" s="274"/>
      <c r="V438" s="274"/>
      <c r="W438" s="297"/>
      <c r="X438" s="274"/>
      <c r="Y438" s="274"/>
      <c r="Z438" s="274"/>
      <c r="AA438" s="274"/>
      <c r="AB438" s="274"/>
      <c r="AC438" s="274"/>
      <c r="AD438" s="274"/>
      <c r="AE438" s="274"/>
      <c r="AF438" s="275"/>
      <c r="AG438" s="182"/>
      <c r="AH438" s="175"/>
      <c r="AI438" s="199"/>
      <c r="AJ438" s="175"/>
      <c r="AK438" s="290"/>
      <c r="AL438" s="280"/>
      <c r="AM438" s="1" t="e">
        <f t="shared" si="18"/>
        <v>#REF!</v>
      </c>
      <c r="AN438" s="5" t="b">
        <f>IF(H525="■",TRUE,FALSE)</f>
        <v>1</v>
      </c>
      <c r="AO438" s="105" t="s">
        <v>309</v>
      </c>
      <c r="AP438" s="105"/>
      <c r="AQ438" s="105"/>
      <c r="AR438" s="105"/>
      <c r="AS438" s="105"/>
      <c r="AT438" s="105"/>
      <c r="AU438" s="105"/>
      <c r="AV438" s="105"/>
      <c r="AW438" s="105"/>
      <c r="AX438" s="105"/>
      <c r="AY438" s="1"/>
      <c r="AZ438" s="1"/>
      <c r="BA438" s="834"/>
    </row>
    <row r="439" spans="1:74" s="117" customFormat="1" ht="12" customHeight="1">
      <c r="A439" s="1239"/>
      <c r="B439" s="209"/>
      <c r="C439" s="175"/>
      <c r="D439" s="175"/>
      <c r="E439" s="199"/>
      <c r="F439" s="175"/>
      <c r="G439" s="175"/>
      <c r="H439" s="209"/>
      <c r="I439" s="175"/>
      <c r="J439" s="199"/>
      <c r="K439" s="175"/>
      <c r="L439" s="175"/>
      <c r="M439" s="175"/>
      <c r="N439" s="209"/>
      <c r="O439" s="175"/>
      <c r="P439" s="199"/>
      <c r="Q439" s="245" t="s">
        <v>73</v>
      </c>
      <c r="R439" s="298" t="s">
        <v>28</v>
      </c>
      <c r="S439" s="175"/>
      <c r="T439" s="175"/>
      <c r="U439" s="175" t="s">
        <v>148</v>
      </c>
      <c r="V439" s="1299" t="s">
        <v>466</v>
      </c>
      <c r="W439" s="1299"/>
      <c r="X439" s="1299"/>
      <c r="Y439" s="1299"/>
      <c r="Z439" s="1299"/>
      <c r="AA439" s="1299"/>
      <c r="AB439" s="1299"/>
      <c r="AC439" s="1299"/>
      <c r="AD439" s="1299"/>
      <c r="AE439" s="1299"/>
      <c r="AF439" s="175" t="s">
        <v>238</v>
      </c>
      <c r="AG439" s="182"/>
      <c r="AI439" s="199"/>
      <c r="AJ439" s="175"/>
      <c r="AK439" s="290"/>
      <c r="AL439" s="280"/>
      <c r="AM439" s="1" t="e">
        <f t="shared" si="18"/>
        <v>#REF!</v>
      </c>
      <c r="AN439" s="5" t="b">
        <f>IF(H526="■",TRUE,FALSE)</f>
        <v>0</v>
      </c>
      <c r="AO439" s="105" t="s">
        <v>311</v>
      </c>
      <c r="AP439" s="105"/>
      <c r="AQ439" s="105"/>
      <c r="AR439" s="105"/>
      <c r="AS439" s="105"/>
      <c r="AT439" s="105"/>
      <c r="AU439" s="105"/>
      <c r="AV439" s="105"/>
      <c r="AW439" s="105"/>
      <c r="AX439" s="105"/>
      <c r="AY439" s="1"/>
      <c r="AZ439" s="1"/>
      <c r="BA439" s="834"/>
    </row>
    <row r="440" spans="1:74" s="117" customFormat="1" ht="12" customHeight="1">
      <c r="A440" s="1239"/>
      <c r="B440" s="209"/>
      <c r="C440" s="175"/>
      <c r="D440" s="175"/>
      <c r="E440" s="199"/>
      <c r="F440" s="175"/>
      <c r="G440" s="175"/>
      <c r="H440" s="209"/>
      <c r="I440" s="175"/>
      <c r="J440" s="199"/>
      <c r="K440" s="193" t="s">
        <v>603</v>
      </c>
      <c r="L440" s="194"/>
      <c r="M440" s="194"/>
      <c r="N440" s="193" t="s">
        <v>604</v>
      </c>
      <c r="O440" s="299"/>
      <c r="P440" s="300"/>
      <c r="Q440" s="301" t="s">
        <v>73</v>
      </c>
      <c r="R440" s="194" t="s">
        <v>605</v>
      </c>
      <c r="S440" s="194"/>
      <c r="T440" s="194"/>
      <c r="U440" s="194"/>
      <c r="V440" s="194"/>
      <c r="W440" s="194"/>
      <c r="X440" s="194"/>
      <c r="Y440" s="194"/>
      <c r="Z440" s="194"/>
      <c r="AA440" s="194"/>
      <c r="AB440" s="194"/>
      <c r="AC440" s="194"/>
      <c r="AD440" s="194"/>
      <c r="AE440" s="194"/>
      <c r="AF440" s="194"/>
      <c r="AG440" s="314" t="s">
        <v>73</v>
      </c>
      <c r="AH440" s="1215" t="s">
        <v>442</v>
      </c>
      <c r="AI440" s="1216"/>
      <c r="AJ440" s="194"/>
      <c r="AK440" s="302"/>
      <c r="AL440" s="280"/>
      <c r="AM440" s="1" t="e">
        <f t="shared" si="18"/>
        <v>#REF!</v>
      </c>
      <c r="AN440" s="5" t="b">
        <f>IF(H527="■",TRUE,FALSE)</f>
        <v>0</v>
      </c>
      <c r="AO440" s="105" t="s">
        <v>313</v>
      </c>
      <c r="AP440" s="105"/>
      <c r="AQ440" s="105"/>
      <c r="AR440" s="105"/>
      <c r="AS440" s="105"/>
      <c r="AT440" s="105"/>
      <c r="AU440" s="105"/>
      <c r="AV440" s="105"/>
      <c r="AW440" s="105"/>
      <c r="AX440" s="105"/>
      <c r="AY440" s="1"/>
      <c r="AZ440" s="1"/>
      <c r="BA440" s="834"/>
    </row>
    <row r="441" spans="1:74" s="117" customFormat="1" ht="12" customHeight="1">
      <c r="A441" s="1239"/>
      <c r="B441" s="209"/>
      <c r="C441" s="175"/>
      <c r="D441" s="175"/>
      <c r="E441" s="199"/>
      <c r="F441" s="175"/>
      <c r="G441" s="175"/>
      <c r="H441" s="209"/>
      <c r="I441" s="175"/>
      <c r="J441" s="199"/>
      <c r="K441" s="175"/>
      <c r="L441" s="175"/>
      <c r="M441" s="175"/>
      <c r="N441" s="209" t="s">
        <v>606</v>
      </c>
      <c r="O441" s="303"/>
      <c r="P441" s="304"/>
      <c r="Q441" s="305" t="s">
        <v>73</v>
      </c>
      <c r="R441" s="180" t="s">
        <v>602</v>
      </c>
      <c r="S441" s="180"/>
      <c r="T441" s="180"/>
      <c r="U441" s="180"/>
      <c r="V441" s="180"/>
      <c r="W441" s="180"/>
      <c r="X441" s="180"/>
      <c r="Y441" s="180"/>
      <c r="Z441" s="180"/>
      <c r="AA441" s="180"/>
      <c r="AB441" s="180"/>
      <c r="AC441" s="180"/>
      <c r="AD441" s="180"/>
      <c r="AE441" s="180"/>
      <c r="AF441" s="201"/>
      <c r="AG441" s="397" t="s">
        <v>73</v>
      </c>
      <c r="AH441" s="1190" t="s">
        <v>510</v>
      </c>
      <c r="AI441" s="1191"/>
      <c r="AJ441" s="175"/>
      <c r="AK441" s="306"/>
      <c r="AL441" s="280"/>
      <c r="AM441" s="1" t="e">
        <f t="shared" si="18"/>
        <v>#REF!</v>
      </c>
      <c r="AN441" s="5" t="b">
        <f>IF(H528="■",TRUE,FALSE)</f>
        <v>0</v>
      </c>
      <c r="AO441" s="105" t="s">
        <v>315</v>
      </c>
      <c r="AP441" s="105"/>
      <c r="AQ441" s="105"/>
      <c r="AR441" s="105"/>
      <c r="AS441" s="105"/>
      <c r="AT441" s="105"/>
      <c r="AU441" s="105"/>
      <c r="AV441" s="105"/>
      <c r="AW441" s="105"/>
      <c r="AX441" s="105"/>
      <c r="AY441" s="1"/>
      <c r="AZ441" s="1"/>
      <c r="BA441" s="834"/>
    </row>
    <row r="442" spans="1:74" s="117" customFormat="1" ht="12" customHeight="1">
      <c r="A442" s="1239"/>
      <c r="B442" s="209"/>
      <c r="C442" s="175"/>
      <c r="D442" s="175"/>
      <c r="E442" s="199"/>
      <c r="F442" s="175"/>
      <c r="G442" s="175"/>
      <c r="H442" s="209"/>
      <c r="I442" s="175"/>
      <c r="J442" s="199"/>
      <c r="K442" s="175"/>
      <c r="L442" s="175"/>
      <c r="M442" s="175"/>
      <c r="N442" s="209"/>
      <c r="O442" s="175"/>
      <c r="P442" s="199"/>
      <c r="Q442" s="245" t="s">
        <v>73</v>
      </c>
      <c r="R442" s="175" t="s">
        <v>607</v>
      </c>
      <c r="S442" s="175"/>
      <c r="T442" s="175"/>
      <c r="U442" s="175"/>
      <c r="V442" s="175"/>
      <c r="W442" s="175"/>
      <c r="X442" s="175"/>
      <c r="Y442" s="175"/>
      <c r="Z442" s="175"/>
      <c r="AA442" s="175"/>
      <c r="AB442" s="175"/>
      <c r="AC442" s="175"/>
      <c r="AD442" s="175"/>
      <c r="AE442" s="175"/>
      <c r="AF442" s="175"/>
      <c r="AG442" s="397" t="s">
        <v>73</v>
      </c>
      <c r="AH442" s="1190" t="s">
        <v>590</v>
      </c>
      <c r="AI442" s="1191"/>
      <c r="AJ442" s="175"/>
      <c r="AK442" s="306"/>
      <c r="AL442" s="280"/>
      <c r="AM442" s="1" t="e">
        <f t="shared" si="18"/>
        <v>#REF!</v>
      </c>
      <c r="AN442" s="5"/>
      <c r="AO442" s="105"/>
      <c r="AP442" s="105"/>
      <c r="AQ442" s="105"/>
      <c r="AR442" s="105"/>
      <c r="AS442" s="105"/>
      <c r="AT442" s="105"/>
      <c r="AU442" s="105"/>
      <c r="AV442" s="105"/>
      <c r="AW442" s="105"/>
      <c r="AX442" s="105"/>
      <c r="AY442" s="1"/>
      <c r="AZ442" s="1"/>
      <c r="BA442" s="834"/>
    </row>
    <row r="443" spans="1:74" s="117" customFormat="1" ht="12" customHeight="1">
      <c r="A443" s="1239"/>
      <c r="B443" s="209"/>
      <c r="C443" s="175"/>
      <c r="D443" s="175"/>
      <c r="E443" s="199"/>
      <c r="F443" s="175"/>
      <c r="G443" s="175"/>
      <c r="H443" s="209"/>
      <c r="I443" s="175"/>
      <c r="J443" s="199"/>
      <c r="K443" s="175"/>
      <c r="L443" s="175"/>
      <c r="M443" s="175"/>
      <c r="N443" s="209"/>
      <c r="O443" s="175"/>
      <c r="P443" s="199"/>
      <c r="Q443" s="245" t="s">
        <v>73</v>
      </c>
      <c r="R443" s="175" t="s">
        <v>28</v>
      </c>
      <c r="S443" s="175"/>
      <c r="T443" s="175"/>
      <c r="U443" s="175" t="s">
        <v>148</v>
      </c>
      <c r="V443" s="1299" t="s">
        <v>466</v>
      </c>
      <c r="W443" s="1299"/>
      <c r="X443" s="1299"/>
      <c r="Y443" s="1299"/>
      <c r="Z443" s="1299"/>
      <c r="AA443" s="1299"/>
      <c r="AB443" s="1299"/>
      <c r="AC443" s="1299"/>
      <c r="AD443" s="1299"/>
      <c r="AE443" s="1299"/>
      <c r="AF443" s="175" t="s">
        <v>238</v>
      </c>
      <c r="AG443" s="397" t="s">
        <v>73</v>
      </c>
      <c r="AH443" s="1365"/>
      <c r="AI443" s="1366"/>
      <c r="AJ443" s="175"/>
      <c r="AK443" s="306"/>
      <c r="AL443" s="280"/>
      <c r="AM443" s="1" t="e">
        <f t="shared" si="18"/>
        <v>#REF!</v>
      </c>
      <c r="AN443" s="5"/>
      <c r="AO443" s="105"/>
      <c r="AP443" s="105"/>
      <c r="AQ443" s="105"/>
      <c r="AR443" s="105"/>
      <c r="AS443" s="105"/>
      <c r="AT443" s="105"/>
      <c r="AU443" s="105"/>
      <c r="AV443" s="105"/>
      <c r="AW443" s="105"/>
      <c r="AX443" s="105"/>
      <c r="AY443" s="1"/>
      <c r="AZ443" s="1"/>
      <c r="BA443" s="834"/>
    </row>
    <row r="444" spans="1:74" s="117" customFormat="1" ht="12" customHeight="1">
      <c r="A444" s="1239"/>
      <c r="B444" s="209"/>
      <c r="C444" s="175"/>
      <c r="D444" s="175"/>
      <c r="E444" s="199"/>
      <c r="F444" s="175"/>
      <c r="G444" s="175"/>
      <c r="H444" s="209"/>
      <c r="I444" s="175"/>
      <c r="J444" s="199"/>
      <c r="K444" s="193" t="s">
        <v>608</v>
      </c>
      <c r="L444" s="194"/>
      <c r="M444" s="194"/>
      <c r="N444" s="193" t="s">
        <v>609</v>
      </c>
      <c r="O444" s="194"/>
      <c r="P444" s="225"/>
      <c r="Q444" s="301" t="s">
        <v>73</v>
      </c>
      <c r="R444" s="194" t="s">
        <v>610</v>
      </c>
      <c r="S444" s="194"/>
      <c r="T444" s="301" t="s">
        <v>73</v>
      </c>
      <c r="U444" s="194" t="s">
        <v>611</v>
      </c>
      <c r="V444" s="194"/>
      <c r="W444" s="194"/>
      <c r="X444" s="194"/>
      <c r="Y444" s="194"/>
      <c r="Z444" s="194"/>
      <c r="AA444" s="301" t="s">
        <v>73</v>
      </c>
      <c r="AB444" s="194" t="s">
        <v>612</v>
      </c>
      <c r="AC444" s="194"/>
      <c r="AD444" s="194"/>
      <c r="AE444" s="194"/>
      <c r="AF444" s="194"/>
      <c r="AG444" s="314" t="s">
        <v>73</v>
      </c>
      <c r="AH444" s="1215" t="s">
        <v>442</v>
      </c>
      <c r="AI444" s="1216"/>
      <c r="AJ444" s="124"/>
      <c r="AK444" s="307"/>
      <c r="AL444" s="280"/>
      <c r="AM444" s="1" t="e">
        <f t="shared" si="18"/>
        <v>#REF!</v>
      </c>
      <c r="AN444" s="5"/>
      <c r="AO444" s="105"/>
      <c r="AP444" s="105"/>
      <c r="AQ444" s="105"/>
      <c r="AR444" s="105"/>
      <c r="AS444" s="105"/>
      <c r="AT444" s="105"/>
      <c r="AU444" s="105"/>
      <c r="AV444" s="105"/>
      <c r="AW444" s="105"/>
      <c r="AX444" s="105"/>
      <c r="AY444" s="1"/>
      <c r="AZ444" s="1"/>
      <c r="BA444" s="834"/>
    </row>
    <row r="445" spans="1:74" s="117" customFormat="1" ht="12" customHeight="1">
      <c r="A445" s="1239"/>
      <c r="B445" s="209"/>
      <c r="C445" s="175"/>
      <c r="D445" s="175"/>
      <c r="E445" s="199"/>
      <c r="F445" s="175"/>
      <c r="G445" s="175"/>
      <c r="H445" s="209"/>
      <c r="I445" s="175"/>
      <c r="J445" s="199"/>
      <c r="K445" s="209" t="s">
        <v>613</v>
      </c>
      <c r="L445" s="175"/>
      <c r="M445" s="175"/>
      <c r="N445" s="209" t="s">
        <v>614</v>
      </c>
      <c r="O445" s="175"/>
      <c r="P445" s="199"/>
      <c r="Q445" s="175"/>
      <c r="R445" s="175"/>
      <c r="S445" s="175"/>
      <c r="T445" s="245" t="s">
        <v>73</v>
      </c>
      <c r="U445" s="1597" t="s">
        <v>615</v>
      </c>
      <c r="V445" s="1612"/>
      <c r="W445" s="175" t="s">
        <v>148</v>
      </c>
      <c r="X445" s="175" t="s">
        <v>466</v>
      </c>
      <c r="Y445" s="175"/>
      <c r="Z445" s="175"/>
      <c r="AA445" s="175"/>
      <c r="AB445" s="175"/>
      <c r="AC445" s="175"/>
      <c r="AD445" s="175"/>
      <c r="AE445" s="175"/>
      <c r="AF445" s="175" t="s">
        <v>238</v>
      </c>
      <c r="AG445" s="397" t="s">
        <v>73</v>
      </c>
      <c r="AH445" s="1190" t="s">
        <v>451</v>
      </c>
      <c r="AI445" s="1191"/>
      <c r="AK445" s="290"/>
      <c r="AL445" s="280"/>
      <c r="AM445" s="1" t="e">
        <f t="shared" si="18"/>
        <v>#REF!</v>
      </c>
      <c r="AN445" s="5"/>
      <c r="AO445" s="105"/>
      <c r="AP445" s="105"/>
      <c r="AQ445" s="105"/>
      <c r="AR445" s="105"/>
      <c r="AS445" s="105"/>
      <c r="AT445" s="105"/>
      <c r="AU445" s="105"/>
      <c r="AV445" s="105"/>
      <c r="AW445" s="105"/>
      <c r="AX445" s="105"/>
      <c r="AY445" s="1"/>
      <c r="AZ445" s="1"/>
      <c r="BA445" s="834"/>
    </row>
    <row r="446" spans="1:74" s="117" customFormat="1" ht="12" customHeight="1" thickBot="1">
      <c r="A446" s="1239"/>
      <c r="B446" s="209"/>
      <c r="C446" s="175"/>
      <c r="D446" s="175"/>
      <c r="E446" s="199"/>
      <c r="F446" s="175"/>
      <c r="G446" s="175"/>
      <c r="H446" s="209"/>
      <c r="I446" s="175"/>
      <c r="J446" s="199"/>
      <c r="K446" s="209" t="s">
        <v>616</v>
      </c>
      <c r="L446" s="175"/>
      <c r="M446" s="175"/>
      <c r="N446" s="209"/>
      <c r="O446" s="175"/>
      <c r="P446" s="199"/>
      <c r="Q446" s="305" t="s">
        <v>73</v>
      </c>
      <c r="R446" s="180" t="s">
        <v>617</v>
      </c>
      <c r="S446" s="180"/>
      <c r="T446" s="288" t="s">
        <v>73</v>
      </c>
      <c r="U446" s="180" t="s">
        <v>618</v>
      </c>
      <c r="V446" s="180"/>
      <c r="W446" s="180"/>
      <c r="X446" s="180"/>
      <c r="Y446" s="180"/>
      <c r="Z446" s="180"/>
      <c r="AA446" s="180"/>
      <c r="AB446" s="180"/>
      <c r="AC446" s="180"/>
      <c r="AD446" s="180"/>
      <c r="AE446" s="180"/>
      <c r="AF446" s="201"/>
      <c r="AG446" s="397" t="s">
        <v>73</v>
      </c>
      <c r="AH446" s="1190"/>
      <c r="AI446" s="1191"/>
      <c r="AJ446" s="175"/>
      <c r="AK446" s="290"/>
      <c r="AL446" s="280"/>
      <c r="AM446" s="1" t="e">
        <f t="shared" si="18"/>
        <v>#REF!</v>
      </c>
      <c r="AN446" s="5" t="e">
        <f>#REF!</f>
        <v>#REF!</v>
      </c>
      <c r="AO446" s="105" t="s">
        <v>619</v>
      </c>
      <c r="AP446" s="105"/>
      <c r="AQ446" s="105"/>
      <c r="AR446" s="105"/>
      <c r="AS446" s="105"/>
      <c r="AT446" s="105"/>
      <c r="AU446" s="105"/>
      <c r="AV446" s="105"/>
      <c r="AW446" s="105"/>
      <c r="AX446" s="105"/>
      <c r="AY446" s="45"/>
      <c r="AZ446" s="45"/>
      <c r="BA446" s="839"/>
      <c r="BB446" s="175"/>
      <c r="BC446" s="175"/>
      <c r="BD446" s="175"/>
      <c r="BE446" s="175"/>
      <c r="BF446" s="175"/>
      <c r="BG446" s="175"/>
      <c r="BH446" s="175"/>
      <c r="BI446" s="175"/>
      <c r="BJ446" s="175"/>
      <c r="BK446" s="175"/>
      <c r="BL446" s="175"/>
      <c r="BM446" s="175"/>
      <c r="BN446" s="175"/>
      <c r="BO446" s="175"/>
      <c r="BP446" s="175"/>
      <c r="BQ446" s="175"/>
      <c r="BR446" s="175"/>
      <c r="BS446" s="175"/>
      <c r="BT446" s="175"/>
      <c r="BU446" s="175"/>
      <c r="BV446" s="175"/>
    </row>
    <row r="447" spans="1:74" s="175" customFormat="1" ht="12" customHeight="1" thickBot="1">
      <c r="A447" s="1239"/>
      <c r="B447" s="209"/>
      <c r="E447" s="199"/>
      <c r="H447" s="209"/>
      <c r="J447" s="199"/>
      <c r="K447" s="210"/>
      <c r="L447" s="211"/>
      <c r="M447" s="211"/>
      <c r="N447" s="210"/>
      <c r="O447" s="211"/>
      <c r="P447" s="246"/>
      <c r="Q447" s="211"/>
      <c r="R447" s="211"/>
      <c r="S447" s="211"/>
      <c r="T447" s="247" t="s">
        <v>73</v>
      </c>
      <c r="U447" s="211" t="s">
        <v>620</v>
      </c>
      <c r="V447" s="211"/>
      <c r="W447" s="211"/>
      <c r="X447" s="211"/>
      <c r="Y447" s="211"/>
      <c r="Z447" s="211"/>
      <c r="AA447" s="211"/>
      <c r="AB447" s="211"/>
      <c r="AC447" s="211"/>
      <c r="AD447" s="211"/>
      <c r="AE447" s="211"/>
      <c r="AF447" s="211"/>
      <c r="AG447" s="204"/>
      <c r="AH447" s="134"/>
      <c r="AI447" s="246"/>
      <c r="AJ447" s="211"/>
      <c r="AK447" s="308"/>
      <c r="AL447" s="280"/>
      <c r="AM447" s="1" t="e">
        <f t="shared" si="18"/>
        <v>#REF!</v>
      </c>
      <c r="AN447" s="5" t="b">
        <f>IF(F539="■",TRUE,FALSE)</f>
        <v>1</v>
      </c>
      <c r="AO447" s="105" t="s">
        <v>376</v>
      </c>
      <c r="AP447" s="105"/>
      <c r="AQ447" s="557" t="e">
        <f>IF(AN446=FALSE,0,IF(AN450=TRUE,1,IF(AN449=TRUE,2,IF(AN448=TRUE,3,IF(AN447=TRUE,4,0)))))</f>
        <v>#REF!</v>
      </c>
      <c r="AR447" s="105"/>
      <c r="AS447" s="105"/>
      <c r="AT447" s="105"/>
      <c r="AU447" s="105"/>
      <c r="AV447" s="105"/>
      <c r="AW447" s="105"/>
      <c r="AX447" s="45"/>
      <c r="AY447" s="45"/>
      <c r="AZ447" s="45"/>
      <c r="BA447" s="839"/>
    </row>
    <row r="448" spans="1:74" s="175" customFormat="1" ht="12" customHeight="1">
      <c r="A448" s="1239"/>
      <c r="B448" s="209"/>
      <c r="E448" s="199"/>
      <c r="H448" s="209"/>
      <c r="J448" s="199"/>
      <c r="K448" s="175" t="s">
        <v>339</v>
      </c>
      <c r="N448" s="1189" t="s">
        <v>621</v>
      </c>
      <c r="O448" s="1190"/>
      <c r="P448" s="1191"/>
      <c r="Q448" s="175" t="s">
        <v>427</v>
      </c>
      <c r="R448" s="175" t="s">
        <v>622</v>
      </c>
      <c r="X448" s="175" t="s">
        <v>148</v>
      </c>
      <c r="Y448" s="245" t="s">
        <v>73</v>
      </c>
      <c r="Z448" s="175" t="s">
        <v>75</v>
      </c>
      <c r="AB448" s="245" t="s">
        <v>73</v>
      </c>
      <c r="AC448" s="1236" t="s">
        <v>623</v>
      </c>
      <c r="AD448" s="1236"/>
      <c r="AE448" s="1236"/>
      <c r="AF448" s="1237"/>
      <c r="AG448" s="314" t="s">
        <v>73</v>
      </c>
      <c r="AH448" s="1215" t="s">
        <v>510</v>
      </c>
      <c r="AI448" s="1216"/>
      <c r="AJ448" s="117"/>
      <c r="AK448" s="290"/>
      <c r="AL448" s="280"/>
      <c r="AM448" s="1" t="e">
        <f t="shared" si="18"/>
        <v>#REF!</v>
      </c>
      <c r="AN448" s="5" t="b">
        <f>IF(F540="■",TRUE,FALSE)</f>
        <v>0</v>
      </c>
      <c r="AO448" s="105" t="s">
        <v>283</v>
      </c>
      <c r="AP448" s="105"/>
      <c r="AQ448" s="45"/>
      <c r="AR448" s="105"/>
      <c r="AS448" s="105"/>
      <c r="AT448" s="105"/>
      <c r="AU448" s="105"/>
      <c r="AV448" s="105"/>
      <c r="AW448" s="105"/>
      <c r="AX448" s="45"/>
      <c r="AY448" s="45"/>
      <c r="AZ448" s="45"/>
      <c r="BA448" s="839"/>
    </row>
    <row r="449" spans="1:53" s="175" customFormat="1" ht="12" customHeight="1">
      <c r="A449" s="1239"/>
      <c r="B449" s="209"/>
      <c r="E449" s="199"/>
      <c r="H449" s="209"/>
      <c r="J449" s="199"/>
      <c r="N449" s="209"/>
      <c r="P449" s="199"/>
      <c r="R449" s="245" t="s">
        <v>73</v>
      </c>
      <c r="S449" s="175" t="s">
        <v>624</v>
      </c>
      <c r="W449" s="245" t="s">
        <v>73</v>
      </c>
      <c r="X449" s="175" t="s">
        <v>625</v>
      </c>
      <c r="AB449" s="245" t="s">
        <v>73</v>
      </c>
      <c r="AC449" s="175" t="s">
        <v>28</v>
      </c>
      <c r="AG449" s="397" t="s">
        <v>73</v>
      </c>
      <c r="AH449" s="1190"/>
      <c r="AI449" s="1191"/>
      <c r="AJ449" s="117"/>
      <c r="AK449" s="290"/>
      <c r="AL449" s="280"/>
      <c r="AM449" s="1" t="e">
        <f t="shared" si="18"/>
        <v>#REF!</v>
      </c>
      <c r="AN449" s="5" t="b">
        <f>IF(F541="■",TRUE,FALSE)</f>
        <v>0</v>
      </c>
      <c r="AO449" s="105" t="s">
        <v>286</v>
      </c>
      <c r="AP449" s="105"/>
      <c r="AQ449" s="45"/>
      <c r="AR449" s="105"/>
      <c r="AS449" s="105"/>
      <c r="AT449" s="105"/>
      <c r="AU449" s="105"/>
      <c r="AV449" s="105"/>
      <c r="AW449" s="105"/>
      <c r="AX449" s="45"/>
      <c r="AY449" s="45"/>
      <c r="AZ449" s="45"/>
      <c r="BA449" s="839"/>
    </row>
    <row r="450" spans="1:53" s="175" customFormat="1" ht="12" customHeight="1">
      <c r="A450" s="1239"/>
      <c r="B450" s="209"/>
      <c r="E450" s="199"/>
      <c r="H450" s="209"/>
      <c r="J450" s="199"/>
      <c r="N450" s="209"/>
      <c r="P450" s="199"/>
      <c r="R450" s="175" t="s">
        <v>626</v>
      </c>
      <c r="T450" s="175" t="s">
        <v>148</v>
      </c>
      <c r="U450" s="1299" t="s">
        <v>466</v>
      </c>
      <c r="V450" s="1299"/>
      <c r="W450" s="1299"/>
      <c r="X450" s="1299"/>
      <c r="Y450" s="1299"/>
      <c r="Z450" s="1299"/>
      <c r="AA450" s="1299"/>
      <c r="AB450" s="1299"/>
      <c r="AC450" s="1299"/>
      <c r="AD450" s="1299"/>
      <c r="AE450" s="1299"/>
      <c r="AF450" s="175" t="s">
        <v>238</v>
      </c>
      <c r="AG450" s="182"/>
      <c r="AI450" s="199"/>
      <c r="AJ450" s="117"/>
      <c r="AK450" s="290"/>
      <c r="AL450" s="280"/>
      <c r="AM450" s="1" t="e">
        <f t="shared" si="18"/>
        <v>#REF!</v>
      </c>
      <c r="AN450" s="5" t="b">
        <f>IF(F542="■",TRUE,FALSE)</f>
        <v>0</v>
      </c>
      <c r="AO450" s="105" t="s">
        <v>289</v>
      </c>
      <c r="AP450" s="105"/>
      <c r="AQ450" s="105"/>
      <c r="AR450" s="105"/>
      <c r="AS450" s="105"/>
      <c r="AT450" s="105"/>
      <c r="AU450" s="105"/>
      <c r="AV450" s="105"/>
      <c r="AW450" s="105"/>
      <c r="AX450" s="45"/>
      <c r="AY450" s="45"/>
      <c r="AZ450" s="45"/>
      <c r="BA450" s="839"/>
    </row>
    <row r="451" spans="1:53" s="175" customFormat="1" ht="12" customHeight="1">
      <c r="A451" s="1239"/>
      <c r="B451" s="209"/>
      <c r="E451" s="199"/>
      <c r="H451" s="209"/>
      <c r="J451" s="199"/>
      <c r="K451" s="309" t="s">
        <v>627</v>
      </c>
      <c r="L451" s="310"/>
      <c r="M451" s="310"/>
      <c r="N451" s="309" t="s">
        <v>627</v>
      </c>
      <c r="O451" s="310"/>
      <c r="P451" s="311"/>
      <c r="Q451" s="312" t="s">
        <v>73</v>
      </c>
      <c r="R451" s="310" t="s">
        <v>628</v>
      </c>
      <c r="S451" s="310"/>
      <c r="T451" s="310"/>
      <c r="U451" s="310"/>
      <c r="V451" s="310"/>
      <c r="W451" s="310"/>
      <c r="X451" s="310"/>
      <c r="Y451" s="310"/>
      <c r="Z451" s="310"/>
      <c r="AA451" s="310"/>
      <c r="AB451" s="310"/>
      <c r="AC451" s="310"/>
      <c r="AD451" s="310"/>
      <c r="AE451" s="310"/>
      <c r="AF451" s="310"/>
      <c r="AG451" s="204"/>
      <c r="AH451" s="134"/>
      <c r="AI451" s="246"/>
      <c r="AJ451" s="211"/>
      <c r="AK451" s="308"/>
      <c r="AL451" s="280"/>
      <c r="AM451" s="1" t="e">
        <f t="shared" si="18"/>
        <v>#REF!</v>
      </c>
      <c r="AN451" s="5" t="b">
        <f>IF(H539="■",TRUE,FALSE)</f>
        <v>1</v>
      </c>
      <c r="AO451" s="105" t="s">
        <v>309</v>
      </c>
      <c r="AP451" s="105"/>
      <c r="AQ451" s="105"/>
      <c r="AR451" s="105"/>
      <c r="AS451" s="105"/>
      <c r="AT451" s="105"/>
      <c r="AU451" s="105"/>
      <c r="AV451" s="105"/>
      <c r="AW451" s="105"/>
      <c r="AX451" s="45"/>
      <c r="AY451" s="45"/>
      <c r="AZ451" s="45"/>
      <c r="BA451" s="839"/>
    </row>
    <row r="452" spans="1:53" s="175" customFormat="1" ht="12" customHeight="1">
      <c r="A452" s="1239"/>
      <c r="B452" s="209"/>
      <c r="E452" s="199"/>
      <c r="H452" s="209"/>
      <c r="J452" s="199"/>
      <c r="K452" s="175" t="s">
        <v>629</v>
      </c>
      <c r="N452" s="1189" t="s">
        <v>630</v>
      </c>
      <c r="O452" s="1190"/>
      <c r="P452" s="1191"/>
      <c r="Q452" s="245" t="s">
        <v>73</v>
      </c>
      <c r="R452" s="175" t="s">
        <v>631</v>
      </c>
      <c r="U452" s="175" t="s">
        <v>632</v>
      </c>
      <c r="V452" s="245" t="s">
        <v>73</v>
      </c>
      <c r="W452" s="1215" t="s">
        <v>633</v>
      </c>
      <c r="X452" s="1215"/>
      <c r="Y452" s="1215"/>
      <c r="Z452" s="1215"/>
      <c r="AA452" s="245" t="s">
        <v>73</v>
      </c>
      <c r="AB452" s="175" t="s">
        <v>634</v>
      </c>
      <c r="AG452" s="314" t="s">
        <v>73</v>
      </c>
      <c r="AH452" s="1215" t="s">
        <v>510</v>
      </c>
      <c r="AI452" s="1216"/>
      <c r="AJ452" s="117"/>
      <c r="AK452" s="290"/>
      <c r="AL452" s="280"/>
      <c r="AM452" s="1" t="e">
        <f t="shared" si="18"/>
        <v>#REF!</v>
      </c>
      <c r="AN452" s="5" t="b">
        <f>IF(H540="■",TRUE,FALSE)</f>
        <v>0</v>
      </c>
      <c r="AO452" s="105" t="s">
        <v>311</v>
      </c>
      <c r="AP452" s="105"/>
      <c r="AQ452" s="105"/>
      <c r="AR452" s="105"/>
      <c r="AS452" s="105"/>
      <c r="AT452" s="105"/>
      <c r="AU452" s="105"/>
      <c r="AV452" s="105"/>
      <c r="AW452" s="105"/>
      <c r="AX452" s="45"/>
      <c r="AY452" s="45"/>
      <c r="AZ452" s="45"/>
      <c r="BA452" s="839"/>
    </row>
    <row r="453" spans="1:53" s="175" customFormat="1" ht="12" customHeight="1">
      <c r="A453" s="1239"/>
      <c r="B453" s="209"/>
      <c r="E453" s="199"/>
      <c r="H453" s="209"/>
      <c r="J453" s="199"/>
      <c r="K453" s="175" t="s">
        <v>635</v>
      </c>
      <c r="N453" s="1189" t="s">
        <v>636</v>
      </c>
      <c r="O453" s="1190"/>
      <c r="P453" s="1191"/>
      <c r="W453" s="1597" t="s">
        <v>28</v>
      </c>
      <c r="X453" s="1612"/>
      <c r="Y453" s="175" t="s">
        <v>148</v>
      </c>
      <c r="Z453" s="1299"/>
      <c r="AA453" s="1299"/>
      <c r="AB453" s="1299"/>
      <c r="AC453" s="1299"/>
      <c r="AD453" s="1299"/>
      <c r="AE453" s="175" t="s">
        <v>637</v>
      </c>
      <c r="AF453" s="117"/>
      <c r="AG453" s="397" t="s">
        <v>73</v>
      </c>
      <c r="AH453" s="1190" t="s">
        <v>590</v>
      </c>
      <c r="AI453" s="1191"/>
      <c r="AJ453" s="117"/>
      <c r="AK453" s="290"/>
      <c r="AL453" s="280"/>
      <c r="AM453" s="1" t="e">
        <f t="shared" si="18"/>
        <v>#REF!</v>
      </c>
      <c r="AN453" s="5" t="b">
        <f>IF(H541="■",TRUE,FALSE)</f>
        <v>0</v>
      </c>
      <c r="AO453" s="105" t="s">
        <v>313</v>
      </c>
      <c r="AP453" s="105"/>
      <c r="AQ453" s="105"/>
      <c r="AR453" s="105"/>
      <c r="AS453" s="105"/>
      <c r="AT453" s="105"/>
      <c r="AU453" s="105"/>
      <c r="AV453" s="105"/>
      <c r="AW453" s="105"/>
      <c r="AX453" s="45"/>
      <c r="AY453" s="45"/>
      <c r="AZ453" s="45"/>
      <c r="BA453" s="839"/>
    </row>
    <row r="454" spans="1:53" s="175" customFormat="1" ht="12" customHeight="1" thickBot="1">
      <c r="A454" s="1239"/>
      <c r="B454" s="209"/>
      <c r="E454" s="199"/>
      <c r="H454" s="209"/>
      <c r="J454" s="199"/>
      <c r="N454" s="1561" t="s">
        <v>638</v>
      </c>
      <c r="O454" s="1562"/>
      <c r="P454" s="1563"/>
      <c r="Q454" s="288" t="s">
        <v>73</v>
      </c>
      <c r="R454" s="180" t="s">
        <v>639</v>
      </c>
      <c r="S454" s="180"/>
      <c r="T454" s="180"/>
      <c r="U454" s="180" t="s">
        <v>632</v>
      </c>
      <c r="V454" s="288" t="s">
        <v>73</v>
      </c>
      <c r="W454" s="1233" t="s">
        <v>640</v>
      </c>
      <c r="X454" s="1233"/>
      <c r="Y454" s="288" t="s">
        <v>73</v>
      </c>
      <c r="Z454" s="180" t="s">
        <v>641</v>
      </c>
      <c r="AA454" s="180"/>
      <c r="AB454" s="180"/>
      <c r="AC454" s="288" t="s">
        <v>73</v>
      </c>
      <c r="AD454" s="180" t="s">
        <v>28</v>
      </c>
      <c r="AE454" s="180"/>
      <c r="AF454" s="201" t="s">
        <v>642</v>
      </c>
      <c r="AG454" s="397" t="s">
        <v>73</v>
      </c>
      <c r="AH454" s="1190"/>
      <c r="AI454" s="1191"/>
      <c r="AJ454" s="117"/>
      <c r="AK454" s="290"/>
      <c r="AL454" s="280"/>
      <c r="AM454" s="1" t="e">
        <f t="shared" si="18"/>
        <v>#REF!</v>
      </c>
      <c r="AN454" s="5" t="b">
        <f>IF(H542="■",TRUE,FALSE)</f>
        <v>0</v>
      </c>
      <c r="AO454" s="105" t="s">
        <v>315</v>
      </c>
      <c r="AP454" s="105"/>
      <c r="AQ454" s="105"/>
      <c r="AR454" s="105"/>
      <c r="AS454" s="105"/>
      <c r="AT454" s="105"/>
      <c r="AU454" s="105"/>
      <c r="AV454" s="105"/>
      <c r="AW454" s="105"/>
      <c r="AX454" s="45"/>
      <c r="AY454" s="45"/>
      <c r="AZ454" s="45"/>
      <c r="BA454" s="839"/>
    </row>
    <row r="455" spans="1:53" s="175" customFormat="1" ht="12" customHeight="1" thickBot="1">
      <c r="A455" s="1239"/>
      <c r="B455" s="209"/>
      <c r="E455" s="199"/>
      <c r="H455" s="209"/>
      <c r="J455" s="199"/>
      <c r="N455" s="313"/>
      <c r="O455" s="303"/>
      <c r="P455" s="304"/>
      <c r="Q455" s="247" t="s">
        <v>73</v>
      </c>
      <c r="R455" s="175" t="s">
        <v>643</v>
      </c>
      <c r="AG455" s="182"/>
      <c r="AI455" s="199"/>
      <c r="AJ455" s="117"/>
      <c r="AK455" s="290"/>
      <c r="AL455" s="280"/>
      <c r="AM455" s="1" t="e">
        <f t="shared" si="18"/>
        <v>#REF!</v>
      </c>
      <c r="AN455" s="5" t="b">
        <f>IF(R544="■",TRUE,FALSE)</f>
        <v>0</v>
      </c>
      <c r="AO455" s="105" t="s">
        <v>644</v>
      </c>
      <c r="AP455" s="105"/>
      <c r="AQ455" s="557" t="str">
        <f>IF(AN455=TRUE,AA544,"")</f>
        <v/>
      </c>
      <c r="AR455" s="105"/>
      <c r="AS455" s="105"/>
      <c r="AT455" s="105"/>
      <c r="AU455" s="105"/>
      <c r="AV455" s="105"/>
      <c r="AW455" s="105"/>
      <c r="AX455" s="45"/>
      <c r="AY455" s="45"/>
      <c r="AZ455" s="45"/>
      <c r="BA455" s="839"/>
    </row>
    <row r="456" spans="1:53" s="175" customFormat="1" ht="12" customHeight="1" thickBot="1">
      <c r="A456" s="1239"/>
      <c r="B456" s="209"/>
      <c r="E456" s="199"/>
      <c r="H456" s="209"/>
      <c r="J456" s="199"/>
      <c r="K456" s="1214" t="s">
        <v>645</v>
      </c>
      <c r="L456" s="1215"/>
      <c r="M456" s="1216"/>
      <c r="N456" s="1558" t="s">
        <v>646</v>
      </c>
      <c r="O456" s="1559"/>
      <c r="P456" s="1560"/>
      <c r="Q456" s="314" t="s">
        <v>73</v>
      </c>
      <c r="R456" s="1215" t="s">
        <v>647</v>
      </c>
      <c r="S456" s="1215"/>
      <c r="T456" s="1215"/>
      <c r="U456" s="1215"/>
      <c r="V456" s="1215"/>
      <c r="W456" s="1215"/>
      <c r="X456" s="1215"/>
      <c r="Y456" s="1215"/>
      <c r="Z456" s="1215"/>
      <c r="AA456" s="194"/>
      <c r="AB456" s="315"/>
      <c r="AC456" s="194"/>
      <c r="AD456" s="315"/>
      <c r="AE456" s="194"/>
      <c r="AF456" s="225"/>
      <c r="AG456" s="314" t="s">
        <v>73</v>
      </c>
      <c r="AH456" s="1215" t="s">
        <v>648</v>
      </c>
      <c r="AI456" s="1216"/>
      <c r="AJ456" s="124"/>
      <c r="AK456" s="307"/>
      <c r="AL456" s="280"/>
      <c r="AM456" s="1" t="e">
        <f t="shared" si="18"/>
        <v>#REF!</v>
      </c>
      <c r="AN456" s="5" t="b">
        <f>IF(R546="■",TRUE,FALSE)</f>
        <v>0</v>
      </c>
      <c r="AO456" s="105" t="s">
        <v>649</v>
      </c>
      <c r="AP456" s="105"/>
      <c r="AQ456" s="557" t="str">
        <f>IF(AN456=TRUE,AA546,"")</f>
        <v/>
      </c>
      <c r="AR456" s="105"/>
      <c r="AS456" s="105"/>
      <c r="AT456" s="105"/>
      <c r="AU456" s="105"/>
      <c r="AV456" s="105"/>
      <c r="AW456" s="105"/>
      <c r="AX456" s="45"/>
      <c r="AY456" s="45"/>
      <c r="AZ456" s="45"/>
      <c r="BA456" s="839"/>
    </row>
    <row r="457" spans="1:53" s="175" customFormat="1" ht="12" customHeight="1">
      <c r="A457" s="1239"/>
      <c r="B457" s="209"/>
      <c r="E457" s="199"/>
      <c r="H457" s="209"/>
      <c r="J457" s="199"/>
      <c r="K457" s="316"/>
      <c r="L457" s="317"/>
      <c r="M457" s="317"/>
      <c r="N457" s="1669" t="s">
        <v>650</v>
      </c>
      <c r="O457" s="1670"/>
      <c r="P457" s="1671"/>
      <c r="Q457" s="305" t="s">
        <v>73</v>
      </c>
      <c r="R457" s="1233" t="s">
        <v>651</v>
      </c>
      <c r="S457" s="1233"/>
      <c r="T457" s="1233"/>
      <c r="U457" s="1233"/>
      <c r="V457" s="1233"/>
      <c r="W457" s="1233"/>
      <c r="X457" s="1233"/>
      <c r="Y457" s="1233"/>
      <c r="Z457" s="1233"/>
      <c r="AA457" s="180"/>
      <c r="AB457" s="318"/>
      <c r="AC457" s="180"/>
      <c r="AD457" s="318"/>
      <c r="AE457" s="180"/>
      <c r="AF457" s="201"/>
      <c r="AG457" s="397" t="s">
        <v>73</v>
      </c>
      <c r="AH457" s="1190"/>
      <c r="AI457" s="1191"/>
      <c r="AJ457" s="117"/>
      <c r="AK457" s="290"/>
      <c r="AL457" s="280"/>
      <c r="AM457" s="1" t="e">
        <f t="shared" si="18"/>
        <v>#REF!</v>
      </c>
      <c r="AN457" s="5"/>
      <c r="AO457" s="105"/>
      <c r="AP457" s="105"/>
      <c r="AQ457" s="564"/>
      <c r="AR457" s="105"/>
      <c r="AS457" s="105"/>
      <c r="AT457" s="105"/>
      <c r="AU457" s="105"/>
      <c r="AV457" s="105"/>
      <c r="AW457" s="105"/>
      <c r="AX457" s="45"/>
      <c r="AY457" s="45"/>
      <c r="AZ457" s="45"/>
      <c r="BA457" s="839"/>
    </row>
    <row r="458" spans="1:53" s="175" customFormat="1" ht="12" customHeight="1">
      <c r="A458" s="1239"/>
      <c r="B458" s="209"/>
      <c r="E458" s="199"/>
      <c r="H458" s="209"/>
      <c r="J458" s="199"/>
      <c r="K458" s="210"/>
      <c r="L458" s="211"/>
      <c r="M458" s="211"/>
      <c r="N458" s="320"/>
      <c r="O458" s="321"/>
      <c r="P458" s="322"/>
      <c r="Q458" s="259"/>
      <c r="R458" s="211" t="s">
        <v>652</v>
      </c>
      <c r="S458" s="211"/>
      <c r="T458" s="211"/>
      <c r="U458" s="211"/>
      <c r="V458" s="211"/>
      <c r="W458" s="211"/>
      <c r="X458" s="211" t="s">
        <v>148</v>
      </c>
      <c r="Y458" s="247" t="s">
        <v>73</v>
      </c>
      <c r="Z458" s="211" t="s">
        <v>75</v>
      </c>
      <c r="AA458" s="211" t="s">
        <v>238</v>
      </c>
      <c r="AB458" s="323"/>
      <c r="AC458" s="211"/>
      <c r="AD458" s="323"/>
      <c r="AE458" s="211"/>
      <c r="AF458" s="246"/>
      <c r="AG458" s="397" t="s">
        <v>73</v>
      </c>
      <c r="AH458" s="1190"/>
      <c r="AI458" s="1191"/>
      <c r="AJ458" s="134"/>
      <c r="AK458" s="308"/>
      <c r="AL458" s="280"/>
      <c r="AM458" s="1" t="e">
        <f t="shared" si="18"/>
        <v>#REF!</v>
      </c>
      <c r="AN458" s="5"/>
      <c r="AO458" s="105"/>
      <c r="AP458" s="105"/>
      <c r="AQ458" s="105"/>
      <c r="AR458" s="105"/>
      <c r="AS458" s="105"/>
      <c r="AT458" s="105"/>
      <c r="AU458" s="105"/>
      <c r="AV458" s="105"/>
      <c r="AW458" s="105"/>
      <c r="AX458" s="45"/>
      <c r="AY458" s="45"/>
      <c r="AZ458" s="45"/>
      <c r="BA458" s="839"/>
    </row>
    <row r="459" spans="1:53" s="175" customFormat="1" ht="12" customHeight="1">
      <c r="A459" s="1239"/>
      <c r="B459" s="209"/>
      <c r="E459" s="199"/>
      <c r="H459" s="209"/>
      <c r="J459" s="199"/>
      <c r="K459" s="175" t="s">
        <v>653</v>
      </c>
      <c r="P459" s="199"/>
      <c r="Q459" s="245" t="s">
        <v>73</v>
      </c>
      <c r="R459" s="175" t="s">
        <v>654</v>
      </c>
      <c r="AG459" s="314" t="s">
        <v>73</v>
      </c>
      <c r="AH459" s="1215" t="s">
        <v>442</v>
      </c>
      <c r="AI459" s="1216"/>
      <c r="AJ459" s="117"/>
      <c r="AK459" s="290"/>
      <c r="AL459" s="280"/>
      <c r="AM459" s="1" t="e">
        <f t="shared" si="18"/>
        <v>#REF!</v>
      </c>
      <c r="AN459" s="5"/>
      <c r="AO459" s="105"/>
      <c r="AP459" s="105"/>
      <c r="AQ459" s="105"/>
      <c r="AR459" s="105"/>
      <c r="AS459" s="105"/>
      <c r="AT459" s="105"/>
      <c r="AU459" s="105"/>
      <c r="AV459" s="105"/>
      <c r="AW459" s="105"/>
      <c r="AX459" s="45"/>
      <c r="AY459" s="45"/>
      <c r="AZ459" s="45"/>
      <c r="BA459" s="839"/>
    </row>
    <row r="460" spans="1:53" s="175" customFormat="1" ht="12" customHeight="1" thickBot="1">
      <c r="A460" s="1240"/>
      <c r="B460" s="230"/>
      <c r="C460" s="235"/>
      <c r="D460" s="235"/>
      <c r="E460" s="231"/>
      <c r="F460" s="235"/>
      <c r="G460" s="235"/>
      <c r="H460" s="230"/>
      <c r="I460" s="235"/>
      <c r="J460" s="231"/>
      <c r="K460" s="235"/>
      <c r="L460" s="235"/>
      <c r="M460" s="235"/>
      <c r="N460" s="235"/>
      <c r="O460" s="235"/>
      <c r="P460" s="231"/>
      <c r="Q460" s="235"/>
      <c r="R460" s="235" t="s">
        <v>655</v>
      </c>
      <c r="S460" s="235"/>
      <c r="T460" s="235"/>
      <c r="U460" s="235"/>
      <c r="V460" s="235"/>
      <c r="W460" s="235"/>
      <c r="X460" s="235"/>
      <c r="Y460" s="235"/>
      <c r="Z460" s="235"/>
      <c r="AA460" s="235"/>
      <c r="AB460" s="235"/>
      <c r="AC460" s="235"/>
      <c r="AD460" s="235"/>
      <c r="AE460" s="235"/>
      <c r="AF460" s="235"/>
      <c r="AG460" s="252" t="s">
        <v>73</v>
      </c>
      <c r="AH460" s="1445" t="s">
        <v>590</v>
      </c>
      <c r="AI460" s="1446"/>
      <c r="AJ460" s="158"/>
      <c r="AK460" s="324"/>
      <c r="AL460" s="280"/>
      <c r="AM460" s="1" t="e">
        <f t="shared" si="18"/>
        <v>#REF!</v>
      </c>
      <c r="AN460" s="5"/>
      <c r="AO460" s="105"/>
      <c r="AP460" s="105"/>
      <c r="AQ460" s="105"/>
      <c r="AR460" s="105"/>
      <c r="AS460" s="105"/>
      <c r="AT460" s="105"/>
      <c r="AU460" s="105"/>
      <c r="AV460" s="105"/>
      <c r="AW460" s="105"/>
      <c r="AX460" s="45"/>
      <c r="AY460" s="45"/>
      <c r="AZ460" s="45"/>
      <c r="BA460" s="839"/>
    </row>
    <row r="461" spans="1:53" s="175" customFormat="1" ht="12" customHeight="1">
      <c r="A461" s="1707" t="s">
        <v>656</v>
      </c>
      <c r="B461" s="281" t="s">
        <v>657</v>
      </c>
      <c r="C461" s="282"/>
      <c r="D461" s="282"/>
      <c r="E461" s="283"/>
      <c r="F461" s="282" t="s">
        <v>334</v>
      </c>
      <c r="G461" s="282"/>
      <c r="H461" s="281"/>
      <c r="I461" s="282"/>
      <c r="J461" s="283"/>
      <c r="K461" s="282" t="s">
        <v>658</v>
      </c>
      <c r="L461" s="282"/>
      <c r="M461" s="282"/>
      <c r="N461" s="1615" t="s">
        <v>633</v>
      </c>
      <c r="O461" s="1556"/>
      <c r="P461" s="1557"/>
      <c r="Q461" s="284" t="s">
        <v>73</v>
      </c>
      <c r="R461" s="1556" t="s">
        <v>659</v>
      </c>
      <c r="S461" s="1556"/>
      <c r="T461" s="1556"/>
      <c r="U461" s="1556"/>
      <c r="V461" s="1556"/>
      <c r="W461" s="1556"/>
      <c r="X461" s="1556"/>
      <c r="Y461" s="1556"/>
      <c r="Z461" s="1556"/>
      <c r="AA461" s="1556"/>
      <c r="AB461" s="1556"/>
      <c r="AC461" s="1556"/>
      <c r="AD461" s="1556"/>
      <c r="AE461" s="1556"/>
      <c r="AF461" s="1557"/>
      <c r="AG461" s="443" t="s">
        <v>73</v>
      </c>
      <c r="AH461" s="1556" t="s">
        <v>451</v>
      </c>
      <c r="AI461" s="1557"/>
      <c r="AJ461" s="144"/>
      <c r="AK461" s="286"/>
      <c r="AL461" s="280"/>
      <c r="AM461" s="1" t="e">
        <f t="shared" si="18"/>
        <v>#REF!</v>
      </c>
      <c r="AN461" s="5"/>
      <c r="AO461" s="105"/>
      <c r="AP461" s="105"/>
      <c r="AQ461" s="105"/>
      <c r="AR461" s="105"/>
      <c r="AS461" s="105"/>
      <c r="AT461" s="105"/>
      <c r="AU461" s="105"/>
      <c r="AV461" s="105"/>
      <c r="AW461" s="105"/>
      <c r="AX461" s="45"/>
      <c r="AY461" s="45"/>
      <c r="AZ461" s="45"/>
      <c r="BA461" s="839"/>
    </row>
    <row r="462" spans="1:53" s="175" customFormat="1" ht="12" customHeight="1">
      <c r="A462" s="1708"/>
      <c r="B462" s="209" t="s">
        <v>660</v>
      </c>
      <c r="E462" s="199"/>
      <c r="F462" s="397" t="s">
        <v>225</v>
      </c>
      <c r="G462" s="273">
        <v>3</v>
      </c>
      <c r="H462" s="397" t="s">
        <v>225</v>
      </c>
      <c r="I462" s="175" t="s">
        <v>309</v>
      </c>
      <c r="J462" s="199"/>
      <c r="N462" s="1599" t="s">
        <v>661</v>
      </c>
      <c r="O462" s="1365"/>
      <c r="P462" s="1366"/>
      <c r="AG462" s="397" t="s">
        <v>73</v>
      </c>
      <c r="AH462" s="1190"/>
      <c r="AI462" s="1191"/>
      <c r="AJ462" s="117"/>
      <c r="AK462" s="290"/>
      <c r="AL462" s="280"/>
      <c r="AM462" s="1" t="e">
        <f t="shared" si="18"/>
        <v>#REF!</v>
      </c>
      <c r="AN462" s="5"/>
      <c r="AO462" s="105"/>
      <c r="AP462" s="105"/>
      <c r="AQ462" s="105"/>
      <c r="AR462" s="105"/>
      <c r="AS462" s="105"/>
      <c r="AT462" s="105"/>
      <c r="AU462" s="105"/>
      <c r="AV462" s="105"/>
      <c r="AW462" s="105"/>
      <c r="AX462" s="45"/>
      <c r="AY462" s="45"/>
      <c r="AZ462" s="45"/>
      <c r="BA462" s="839"/>
    </row>
    <row r="463" spans="1:53" s="175" customFormat="1" ht="12" customHeight="1">
      <c r="A463" s="1708"/>
      <c r="B463" s="209" t="s">
        <v>662</v>
      </c>
      <c r="E463" s="199"/>
      <c r="F463" s="397" t="s">
        <v>73</v>
      </c>
      <c r="G463" s="273">
        <v>2</v>
      </c>
      <c r="H463" s="397" t="s">
        <v>73</v>
      </c>
      <c r="I463" s="175" t="s">
        <v>348</v>
      </c>
      <c r="J463" s="199"/>
      <c r="K463" s="193" t="s">
        <v>663</v>
      </c>
      <c r="L463" s="194"/>
      <c r="M463" s="194"/>
      <c r="N463" s="1214" t="s">
        <v>664</v>
      </c>
      <c r="O463" s="1215"/>
      <c r="P463" s="1216"/>
      <c r="Q463" s="194" t="s">
        <v>427</v>
      </c>
      <c r="R463" s="194" t="s">
        <v>665</v>
      </c>
      <c r="S463" s="194"/>
      <c r="T463" s="124"/>
      <c r="U463" s="194"/>
      <c r="V463" s="194"/>
      <c r="W463" s="194"/>
      <c r="X463" s="194"/>
      <c r="Y463" s="194"/>
      <c r="Z463" s="194"/>
      <c r="AA463" s="194"/>
      <c r="AB463" s="194"/>
      <c r="AC463" s="194"/>
      <c r="AD463" s="194"/>
      <c r="AE463" s="194"/>
      <c r="AF463" s="194"/>
      <c r="AG463" s="314" t="s">
        <v>73</v>
      </c>
      <c r="AH463" s="1215" t="s">
        <v>666</v>
      </c>
      <c r="AI463" s="1216"/>
      <c r="AJ463" s="124"/>
      <c r="AK463" s="307"/>
      <c r="AL463" s="280"/>
      <c r="AM463" s="1" t="e">
        <f t="shared" si="18"/>
        <v>#REF!</v>
      </c>
      <c r="AN463" s="5"/>
      <c r="AO463" s="105"/>
      <c r="AP463" s="105"/>
      <c r="AQ463" s="105"/>
      <c r="AR463" s="105"/>
      <c r="AS463" s="105"/>
      <c r="AT463" s="105"/>
      <c r="AU463" s="105"/>
      <c r="AV463" s="105"/>
      <c r="AW463" s="105"/>
      <c r="AX463" s="45"/>
      <c r="AY463" s="45"/>
      <c r="AZ463" s="45"/>
      <c r="BA463" s="839"/>
    </row>
    <row r="464" spans="1:53" s="175" customFormat="1" ht="12" customHeight="1">
      <c r="A464" s="1708"/>
      <c r="B464" s="1343" t="s">
        <v>667</v>
      </c>
      <c r="C464" s="1181"/>
      <c r="D464" s="1181"/>
      <c r="E464" s="1182"/>
      <c r="F464" s="397" t="s">
        <v>73</v>
      </c>
      <c r="G464" s="273">
        <v>1</v>
      </c>
      <c r="H464" s="397" t="s">
        <v>73</v>
      </c>
      <c r="I464" s="175" t="s">
        <v>313</v>
      </c>
      <c r="J464" s="199"/>
      <c r="K464" s="210" t="s">
        <v>668</v>
      </c>
      <c r="L464" s="211"/>
      <c r="M464" s="211"/>
      <c r="N464" s="1170" t="s">
        <v>669</v>
      </c>
      <c r="O464" s="1171"/>
      <c r="P464" s="1172"/>
      <c r="Q464" s="211" t="s">
        <v>148</v>
      </c>
      <c r="R464" s="247" t="s">
        <v>73</v>
      </c>
      <c r="S464" s="211" t="s">
        <v>1</v>
      </c>
      <c r="T464" s="134"/>
      <c r="U464" s="247" t="s">
        <v>73</v>
      </c>
      <c r="V464" s="325" t="s">
        <v>670</v>
      </c>
      <c r="W464" s="134"/>
      <c r="X464" s="211"/>
      <c r="Y464" s="211"/>
      <c r="Z464" s="211"/>
      <c r="AA464" s="211"/>
      <c r="AB464" s="247" t="s">
        <v>73</v>
      </c>
      <c r="AC464" s="1365" t="s">
        <v>623</v>
      </c>
      <c r="AD464" s="1365"/>
      <c r="AE464" s="1365"/>
      <c r="AF464" s="1366"/>
      <c r="AG464" s="399" t="s">
        <v>73</v>
      </c>
      <c r="AH464" s="1190"/>
      <c r="AI464" s="1191"/>
      <c r="AJ464" s="134"/>
      <c r="AK464" s="308"/>
      <c r="AL464" s="280"/>
      <c r="AM464" s="1" t="e">
        <f t="shared" si="18"/>
        <v>#REF!</v>
      </c>
      <c r="AN464" s="5"/>
      <c r="AO464" s="105"/>
      <c r="AP464" s="105"/>
      <c r="AQ464" s="105"/>
      <c r="AR464" s="105"/>
      <c r="AS464" s="105"/>
      <c r="AT464" s="105"/>
      <c r="AU464" s="105"/>
      <c r="AV464" s="105"/>
      <c r="AW464" s="105"/>
      <c r="AX464" s="45"/>
      <c r="AY464" s="45"/>
      <c r="AZ464" s="45"/>
      <c r="BA464" s="839"/>
    </row>
    <row r="465" spans="1:53" s="175" customFormat="1" ht="12" customHeight="1">
      <c r="A465" s="1708"/>
      <c r="B465" s="209"/>
      <c r="E465" s="199"/>
      <c r="H465" s="397" t="s">
        <v>73</v>
      </c>
      <c r="I465" s="175" t="s">
        <v>315</v>
      </c>
      <c r="J465" s="199"/>
      <c r="K465" s="175" t="s">
        <v>671</v>
      </c>
      <c r="N465" s="1189" t="s">
        <v>672</v>
      </c>
      <c r="O465" s="1190"/>
      <c r="P465" s="1191"/>
      <c r="Q465" s="245" t="s">
        <v>73</v>
      </c>
      <c r="R465" s="175" t="s">
        <v>673</v>
      </c>
      <c r="T465" s="117"/>
      <c r="AG465" s="314" t="s">
        <v>73</v>
      </c>
      <c r="AH465" s="1215" t="s">
        <v>442</v>
      </c>
      <c r="AI465" s="1216"/>
      <c r="AJ465" s="117"/>
      <c r="AK465" s="290"/>
      <c r="AL465" s="280"/>
      <c r="AM465" s="1" t="e">
        <f t="shared" si="18"/>
        <v>#REF!</v>
      </c>
      <c r="AN465" s="5"/>
      <c r="AO465" s="105"/>
      <c r="AP465" s="105"/>
      <c r="AQ465" s="105"/>
      <c r="AR465" s="105"/>
      <c r="AS465" s="105"/>
      <c r="AT465" s="105"/>
      <c r="AU465" s="105"/>
      <c r="AV465" s="105"/>
      <c r="AW465" s="105"/>
      <c r="AX465" s="45"/>
      <c r="AY465" s="45"/>
      <c r="AZ465" s="45"/>
      <c r="BA465" s="839"/>
    </row>
    <row r="466" spans="1:53" s="175" customFormat="1" ht="12" customHeight="1">
      <c r="A466" s="1708"/>
      <c r="B466" s="209"/>
      <c r="E466" s="199"/>
      <c r="H466" s="209"/>
      <c r="J466" s="199"/>
      <c r="K466" s="175" t="s">
        <v>674</v>
      </c>
      <c r="N466" s="1613" t="s">
        <v>675</v>
      </c>
      <c r="O466" s="1178"/>
      <c r="P466" s="1614"/>
      <c r="Q466" s="326" t="s">
        <v>73</v>
      </c>
      <c r="R466" s="327" t="s">
        <v>676</v>
      </c>
      <c r="S466" s="327"/>
      <c r="T466" s="328"/>
      <c r="U466" s="327"/>
      <c r="V466" s="327"/>
      <c r="W466" s="327"/>
      <c r="X466" s="327"/>
      <c r="Y466" s="327"/>
      <c r="Z466" s="327"/>
      <c r="AA466" s="327"/>
      <c r="AB466" s="327"/>
      <c r="AC466" s="327"/>
      <c r="AD466" s="327"/>
      <c r="AE466" s="327"/>
      <c r="AF466" s="329"/>
      <c r="AG466" s="399" t="s">
        <v>73</v>
      </c>
      <c r="AH466" s="1190"/>
      <c r="AI466" s="1191"/>
      <c r="AJ466" s="117"/>
      <c r="AK466" s="290"/>
      <c r="AL466" s="280"/>
      <c r="AM466" s="1" t="e">
        <f t="shared" si="18"/>
        <v>#REF!</v>
      </c>
      <c r="AN466" s="5"/>
      <c r="AO466" s="105"/>
      <c r="AP466" s="105"/>
      <c r="AQ466" s="105"/>
      <c r="AR466" s="105"/>
      <c r="AS466" s="105"/>
      <c r="AT466" s="105"/>
      <c r="AU466" s="105"/>
      <c r="AV466" s="105"/>
      <c r="AW466" s="105"/>
      <c r="AX466" s="45"/>
      <c r="AY466" s="45"/>
      <c r="AZ466" s="45"/>
      <c r="BA466" s="839"/>
    </row>
    <row r="467" spans="1:53" s="175" customFormat="1" ht="12" customHeight="1">
      <c r="A467" s="1708"/>
      <c r="B467" s="209"/>
      <c r="E467" s="199"/>
      <c r="H467" s="209"/>
      <c r="J467" s="199"/>
      <c r="K467" s="193" t="s">
        <v>677</v>
      </c>
      <c r="L467" s="194"/>
      <c r="M467" s="194"/>
      <c r="N467" s="1214" t="s">
        <v>671</v>
      </c>
      <c r="O467" s="1215"/>
      <c r="P467" s="1216"/>
      <c r="Q467" s="301" t="s">
        <v>73</v>
      </c>
      <c r="R467" s="194" t="s">
        <v>678</v>
      </c>
      <c r="S467" s="194"/>
      <c r="T467" s="124"/>
      <c r="U467" s="194"/>
      <c r="V467" s="194"/>
      <c r="W467" s="194"/>
      <c r="X467" s="194"/>
      <c r="Y467" s="194"/>
      <c r="Z467" s="194"/>
      <c r="AA467" s="194"/>
      <c r="AB467" s="194"/>
      <c r="AC467" s="194"/>
      <c r="AD467" s="194"/>
      <c r="AE467" s="194"/>
      <c r="AF467" s="194"/>
      <c r="AG467" s="314" t="s">
        <v>73</v>
      </c>
      <c r="AH467" s="1215" t="s">
        <v>451</v>
      </c>
      <c r="AI467" s="1216"/>
      <c r="AJ467" s="124"/>
      <c r="AK467" s="307"/>
      <c r="AL467" s="280"/>
      <c r="AM467" s="1" t="e">
        <f t="shared" si="18"/>
        <v>#REF!</v>
      </c>
      <c r="AN467" s="5"/>
      <c r="AO467" s="105"/>
      <c r="AP467" s="105"/>
      <c r="AQ467" s="105"/>
      <c r="AR467" s="105"/>
      <c r="AS467" s="105"/>
      <c r="AT467" s="105"/>
      <c r="AU467" s="105"/>
      <c r="AV467" s="105"/>
      <c r="AW467" s="105"/>
      <c r="AX467" s="45"/>
      <c r="AY467" s="45"/>
      <c r="AZ467" s="45"/>
      <c r="BA467" s="839"/>
    </row>
    <row r="468" spans="1:53" s="175" customFormat="1" ht="12" customHeight="1">
      <c r="A468" s="1708"/>
      <c r="B468" s="209"/>
      <c r="E468" s="199"/>
      <c r="H468" s="209"/>
      <c r="J468" s="199"/>
      <c r="K468" s="210" t="s">
        <v>668</v>
      </c>
      <c r="L468" s="211"/>
      <c r="M468" s="211"/>
      <c r="N468" s="1170" t="s">
        <v>679</v>
      </c>
      <c r="O468" s="1171"/>
      <c r="P468" s="1172"/>
      <c r="Q468" s="211"/>
      <c r="R468" s="211"/>
      <c r="S468" s="211"/>
      <c r="T468" s="134"/>
      <c r="U468" s="211"/>
      <c r="V468" s="211"/>
      <c r="W468" s="211"/>
      <c r="X468" s="211"/>
      <c r="Y468" s="211"/>
      <c r="Z468" s="211"/>
      <c r="AA468" s="211"/>
      <c r="AB468" s="211"/>
      <c r="AC468" s="211"/>
      <c r="AD468" s="211"/>
      <c r="AE468" s="211"/>
      <c r="AF468" s="211"/>
      <c r="AG468" s="399" t="s">
        <v>73</v>
      </c>
      <c r="AH468" s="1190"/>
      <c r="AI468" s="1191"/>
      <c r="AJ468" s="134"/>
      <c r="AK468" s="308"/>
      <c r="AL468" s="280"/>
      <c r="AM468" s="1" t="e">
        <f t="shared" si="18"/>
        <v>#REF!</v>
      </c>
      <c r="AN468" s="5"/>
      <c r="AO468" s="105"/>
      <c r="AP468" s="105"/>
      <c r="AQ468" s="105"/>
      <c r="AR468" s="105"/>
      <c r="AS468" s="105"/>
      <c r="AT468" s="105"/>
      <c r="AU468" s="105"/>
      <c r="AV468" s="105"/>
      <c r="AW468" s="105"/>
      <c r="AX468" s="45"/>
      <c r="AY468" s="45"/>
      <c r="AZ468" s="45"/>
      <c r="BA468" s="839"/>
    </row>
    <row r="469" spans="1:53" s="175" customFormat="1" ht="12" customHeight="1">
      <c r="A469" s="1708"/>
      <c r="B469" s="209"/>
      <c r="E469" s="199"/>
      <c r="H469" s="209"/>
      <c r="J469" s="199"/>
      <c r="K469" s="175" t="s">
        <v>680</v>
      </c>
      <c r="N469" s="1189" t="s">
        <v>681</v>
      </c>
      <c r="O469" s="1190"/>
      <c r="P469" s="1191"/>
      <c r="Q469" s="301" t="s">
        <v>73</v>
      </c>
      <c r="R469" s="175" t="s">
        <v>682</v>
      </c>
      <c r="T469" s="117"/>
      <c r="AG469" s="314" t="s">
        <v>73</v>
      </c>
      <c r="AH469" s="1215" t="s">
        <v>451</v>
      </c>
      <c r="AI469" s="1216"/>
      <c r="AJ469" s="117"/>
      <c r="AK469" s="290"/>
      <c r="AL469" s="280"/>
      <c r="AM469" s="1" t="e">
        <f t="shared" si="18"/>
        <v>#REF!</v>
      </c>
      <c r="AN469" s="5"/>
      <c r="AO469" s="105"/>
      <c r="AP469" s="105"/>
      <c r="AQ469" s="105"/>
      <c r="AR469" s="105"/>
      <c r="AS469" s="105"/>
      <c r="AT469" s="105"/>
      <c r="AU469" s="105"/>
      <c r="AV469" s="105"/>
      <c r="AW469" s="105"/>
      <c r="AX469" s="45"/>
      <c r="AY469" s="45"/>
      <c r="AZ469" s="45"/>
      <c r="BA469" s="839"/>
    </row>
    <row r="470" spans="1:53" s="175" customFormat="1" ht="12" customHeight="1" thickBot="1">
      <c r="A470" s="1709"/>
      <c r="B470" s="230"/>
      <c r="C470" s="235"/>
      <c r="D470" s="235"/>
      <c r="E470" s="231"/>
      <c r="F470" s="235"/>
      <c r="G470" s="235"/>
      <c r="H470" s="230"/>
      <c r="I470" s="235"/>
      <c r="J470" s="231"/>
      <c r="K470" s="235" t="s">
        <v>683</v>
      </c>
      <c r="L470" s="235"/>
      <c r="M470" s="235"/>
      <c r="N470" s="1453" t="s">
        <v>684</v>
      </c>
      <c r="O470" s="1445"/>
      <c r="P470" s="1446"/>
      <c r="Q470" s="235"/>
      <c r="R470" s="235"/>
      <c r="S470" s="235"/>
      <c r="T470" s="235"/>
      <c r="U470" s="235"/>
      <c r="V470" s="235"/>
      <c r="W470" s="235"/>
      <c r="X470" s="235"/>
      <c r="Y470" s="235"/>
      <c r="Z470" s="235"/>
      <c r="AA470" s="235"/>
      <c r="AB470" s="235"/>
      <c r="AC470" s="235"/>
      <c r="AD470" s="235"/>
      <c r="AE470" s="235"/>
      <c r="AF470" s="235"/>
      <c r="AG470" s="252" t="s">
        <v>73</v>
      </c>
      <c r="AH470" s="1454"/>
      <c r="AI470" s="1455"/>
      <c r="AJ470" s="235"/>
      <c r="AK470" s="324"/>
      <c r="AL470" s="280"/>
      <c r="AM470" s="1" t="e">
        <f t="shared" si="18"/>
        <v>#REF!</v>
      </c>
      <c r="AN470" s="5"/>
      <c r="AO470" s="105"/>
      <c r="AP470" s="105"/>
      <c r="AQ470" s="105"/>
      <c r="AR470" s="105"/>
      <c r="AS470" s="105"/>
      <c r="AT470" s="105"/>
      <c r="AU470" s="105"/>
      <c r="AV470" s="105"/>
      <c r="AW470" s="105"/>
      <c r="AX470" s="45"/>
      <c r="AY470" s="45"/>
      <c r="AZ470" s="45"/>
      <c r="BA470" s="839"/>
    </row>
    <row r="471" spans="1:53" s="175" customFormat="1" ht="12" customHeight="1">
      <c r="A471" s="175" t="s">
        <v>516</v>
      </c>
      <c r="AL471" s="280"/>
      <c r="AM471" s="1" t="e">
        <f t="shared" si="18"/>
        <v>#REF!</v>
      </c>
      <c r="AN471" s="5"/>
      <c r="AO471" s="105"/>
      <c r="AP471" s="105"/>
      <c r="AQ471" s="105"/>
      <c r="AR471" s="105"/>
      <c r="AS471" s="105"/>
      <c r="AT471" s="105"/>
      <c r="AU471" s="105"/>
      <c r="AV471" s="105"/>
      <c r="AW471" s="105"/>
      <c r="AX471" s="45"/>
      <c r="AY471" s="45"/>
      <c r="AZ471" s="45"/>
      <c r="BA471" s="839"/>
    </row>
    <row r="472" spans="1:53" s="175" customFormat="1" ht="12.95" customHeight="1" thickBot="1">
      <c r="A472" s="172" t="s">
        <v>578</v>
      </c>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467" t="s">
        <v>685</v>
      </c>
      <c r="AL472" s="280">
        <v>11</v>
      </c>
      <c r="AM472" s="563" t="e">
        <f>IF(SUM(#REF!)&lt;&gt;0,1,0)</f>
        <v>#REF!</v>
      </c>
      <c r="AN472" s="5"/>
      <c r="AO472" s="105"/>
      <c r="AP472" s="105"/>
      <c r="AQ472" s="105"/>
      <c r="AR472" s="105"/>
      <c r="AS472" s="105"/>
      <c r="AT472" s="105"/>
      <c r="AU472" s="105"/>
      <c r="AV472" s="105"/>
      <c r="AW472" s="105"/>
      <c r="AX472" s="45"/>
      <c r="AY472" s="45"/>
      <c r="AZ472" s="45"/>
      <c r="BA472" s="839"/>
    </row>
    <row r="473" spans="1:53" s="175" customFormat="1" ht="12" customHeight="1">
      <c r="A473" s="330"/>
      <c r="B473" s="1327" t="s">
        <v>686</v>
      </c>
      <c r="C473" s="1328"/>
      <c r="D473" s="1328"/>
      <c r="E473" s="1329"/>
      <c r="F473" s="1333" t="s">
        <v>322</v>
      </c>
      <c r="G473" s="1334"/>
      <c r="H473" s="1328" t="s">
        <v>323</v>
      </c>
      <c r="I473" s="1328"/>
      <c r="J473" s="1328"/>
      <c r="K473" s="1337" t="s">
        <v>324</v>
      </c>
      <c r="L473" s="1338"/>
      <c r="M473" s="1339"/>
      <c r="N473" s="1296" t="s">
        <v>325</v>
      </c>
      <c r="O473" s="1297"/>
      <c r="P473" s="1297"/>
      <c r="Q473" s="1297"/>
      <c r="R473" s="1297"/>
      <c r="S473" s="1297"/>
      <c r="T473" s="1297"/>
      <c r="U473" s="1297"/>
      <c r="V473" s="1297"/>
      <c r="W473" s="1297"/>
      <c r="X473" s="1297"/>
      <c r="Y473" s="1297"/>
      <c r="Z473" s="1297"/>
      <c r="AA473" s="1297"/>
      <c r="AB473" s="1297"/>
      <c r="AC473" s="1297"/>
      <c r="AD473" s="1297"/>
      <c r="AE473" s="1297"/>
      <c r="AF473" s="1297"/>
      <c r="AG473" s="1297"/>
      <c r="AH473" s="1297"/>
      <c r="AI473" s="1298"/>
      <c r="AJ473" s="1313" t="s">
        <v>326</v>
      </c>
      <c r="AK473" s="1314"/>
      <c r="AL473" s="280"/>
      <c r="AM473" s="45" t="e">
        <f>AM472</f>
        <v>#REF!</v>
      </c>
      <c r="AN473" s="5"/>
      <c r="AO473" s="45"/>
      <c r="AP473" s="105"/>
      <c r="AQ473" s="105"/>
      <c r="AR473" s="105"/>
      <c r="AS473" s="105"/>
      <c r="AT473" s="105"/>
      <c r="AU473" s="105"/>
      <c r="AV473" s="105"/>
      <c r="AW473" s="105"/>
      <c r="AX473" s="45"/>
      <c r="AY473" s="45"/>
      <c r="AZ473" s="45"/>
      <c r="BA473" s="839"/>
    </row>
    <row r="474" spans="1:53" s="175" customFormat="1" ht="12" customHeight="1" thickBot="1">
      <c r="A474" s="331"/>
      <c r="B474" s="1330" t="s">
        <v>687</v>
      </c>
      <c r="C474" s="1331"/>
      <c r="D474" s="1331"/>
      <c r="E474" s="1332"/>
      <c r="F474" s="1335"/>
      <c r="G474" s="1336"/>
      <c r="H474" s="1331"/>
      <c r="I474" s="1331"/>
      <c r="J474" s="1331"/>
      <c r="K474" s="1340"/>
      <c r="L474" s="1341"/>
      <c r="M474" s="1342"/>
      <c r="N474" s="1187" t="s">
        <v>328</v>
      </c>
      <c r="O474" s="1187"/>
      <c r="P474" s="1187"/>
      <c r="Q474" s="1186" t="s">
        <v>329</v>
      </c>
      <c r="R474" s="1187"/>
      <c r="S474" s="1187"/>
      <c r="T474" s="1187"/>
      <c r="U474" s="1187"/>
      <c r="V474" s="1187"/>
      <c r="W474" s="1187"/>
      <c r="X474" s="1187"/>
      <c r="Y474" s="1187"/>
      <c r="Z474" s="1187"/>
      <c r="AA474" s="1187"/>
      <c r="AB474" s="1187"/>
      <c r="AC474" s="1187"/>
      <c r="AD474" s="1187"/>
      <c r="AE474" s="1187"/>
      <c r="AF474" s="1188"/>
      <c r="AG474" s="1317" t="s">
        <v>330</v>
      </c>
      <c r="AH474" s="1317"/>
      <c r="AI474" s="1317"/>
      <c r="AJ474" s="1315"/>
      <c r="AK474" s="1316"/>
      <c r="AL474" s="280"/>
      <c r="AM474" s="45" t="e">
        <f t="shared" ref="AM474:AM534" si="19">AM473</f>
        <v>#REF!</v>
      </c>
      <c r="AN474" s="5" t="b">
        <f>IF(Q553="■",TRUE,FALSE)</f>
        <v>0</v>
      </c>
      <c r="AO474" s="105" t="s">
        <v>688</v>
      </c>
      <c r="AP474" s="105"/>
      <c r="AQ474" s="105"/>
      <c r="AR474" s="105"/>
      <c r="AS474" s="105"/>
      <c r="AT474" s="105"/>
      <c r="AU474" s="105"/>
      <c r="AV474" s="105"/>
      <c r="AW474" s="105"/>
      <c r="AX474" s="45"/>
      <c r="AY474" s="45"/>
      <c r="AZ474" s="45"/>
      <c r="BA474" s="839"/>
    </row>
    <row r="475" spans="1:53" s="175" customFormat="1" ht="12" customHeight="1">
      <c r="A475" s="1657" t="s">
        <v>580</v>
      </c>
      <c r="B475" s="332" t="s">
        <v>581</v>
      </c>
      <c r="C475" s="333"/>
      <c r="D475" s="333"/>
      <c r="E475" s="334"/>
      <c r="F475" s="1593" t="s">
        <v>334</v>
      </c>
      <c r="G475" s="1593"/>
      <c r="H475" s="332"/>
      <c r="I475" s="333"/>
      <c r="J475" s="334"/>
      <c r="K475" s="1606" t="s">
        <v>689</v>
      </c>
      <c r="L475" s="1607"/>
      <c r="M475" s="1608"/>
      <c r="N475" s="335" t="s">
        <v>689</v>
      </c>
      <c r="O475" s="336"/>
      <c r="P475" s="337"/>
      <c r="Q475" s="284" t="s">
        <v>73</v>
      </c>
      <c r="R475" s="333" t="s">
        <v>690</v>
      </c>
      <c r="S475" s="333"/>
      <c r="T475" s="333"/>
      <c r="U475" s="333"/>
      <c r="V475" s="333"/>
      <c r="W475" s="338"/>
      <c r="X475" s="333"/>
      <c r="Y475" s="333"/>
      <c r="Z475" s="333"/>
      <c r="AA475" s="333"/>
      <c r="AB475" s="333"/>
      <c r="AC475" s="333"/>
      <c r="AD475" s="333"/>
      <c r="AE475" s="333"/>
      <c r="AF475" s="333"/>
      <c r="AG475" s="443" t="s">
        <v>73</v>
      </c>
      <c r="AH475" s="1570" t="s">
        <v>691</v>
      </c>
      <c r="AI475" s="1571"/>
      <c r="AJ475" s="338"/>
      <c r="AK475" s="339"/>
      <c r="AL475" s="280"/>
      <c r="AM475" s="45" t="e">
        <f t="shared" si="19"/>
        <v>#REF!</v>
      </c>
      <c r="AN475" s="5"/>
      <c r="AO475" s="105"/>
      <c r="AP475" s="105"/>
      <c r="AQ475" s="105"/>
      <c r="AR475" s="105"/>
      <c r="AS475" s="105"/>
      <c r="AT475" s="105"/>
      <c r="AU475" s="105"/>
      <c r="AV475" s="105"/>
      <c r="AW475" s="105"/>
      <c r="AX475" s="45"/>
      <c r="AY475" s="45"/>
      <c r="AZ475" s="45"/>
      <c r="BA475" s="839"/>
    </row>
    <row r="476" spans="1:53" s="175" customFormat="1" ht="12" customHeight="1">
      <c r="A476" s="1658"/>
      <c r="B476" s="340" t="s">
        <v>585</v>
      </c>
      <c r="C476" s="341"/>
      <c r="D476" s="341"/>
      <c r="E476" s="342"/>
      <c r="F476" s="397" t="s">
        <v>225</v>
      </c>
      <c r="G476" s="350">
        <v>3</v>
      </c>
      <c r="H476" s="397" t="s">
        <v>225</v>
      </c>
      <c r="I476" s="341" t="s">
        <v>309</v>
      </c>
      <c r="J476" s="342"/>
      <c r="K476" s="340"/>
      <c r="L476" s="341"/>
      <c r="M476" s="342"/>
      <c r="N476" s="343" t="s">
        <v>473</v>
      </c>
      <c r="O476" s="344"/>
      <c r="P476" s="345"/>
      <c r="Q476" s="341"/>
      <c r="R476" s="341" t="s">
        <v>37</v>
      </c>
      <c r="S476" s="245" t="s">
        <v>73</v>
      </c>
      <c r="T476" s="341" t="s">
        <v>692</v>
      </c>
      <c r="U476" s="341"/>
      <c r="V476" s="245" t="s">
        <v>73</v>
      </c>
      <c r="W476" s="341" t="s">
        <v>693</v>
      </c>
      <c r="X476" s="341"/>
      <c r="Y476" s="341"/>
      <c r="Z476" s="245" t="s">
        <v>73</v>
      </c>
      <c r="AA476" s="341" t="s">
        <v>694</v>
      </c>
      <c r="AB476" s="341"/>
      <c r="AC476" s="245" t="s">
        <v>73</v>
      </c>
      <c r="AD476" s="1323" t="s">
        <v>28</v>
      </c>
      <c r="AE476" s="1323"/>
      <c r="AF476" s="346" t="s">
        <v>535</v>
      </c>
      <c r="AG476" s="397" t="s">
        <v>73</v>
      </c>
      <c r="AH476" s="1325" t="s">
        <v>451</v>
      </c>
      <c r="AI476" s="1326"/>
      <c r="AJ476" s="348"/>
      <c r="AK476" s="349"/>
      <c r="AL476" s="280"/>
      <c r="AM476" s="45" t="e">
        <f t="shared" si="19"/>
        <v>#REF!</v>
      </c>
      <c r="AN476" s="5"/>
      <c r="AO476" s="45"/>
      <c r="AP476" s="105"/>
      <c r="AQ476" s="105"/>
      <c r="AR476" s="105"/>
      <c r="AS476" s="105"/>
      <c r="AT476" s="105"/>
      <c r="AU476" s="105"/>
      <c r="AV476" s="105"/>
      <c r="AW476" s="105"/>
      <c r="AX476" s="45"/>
      <c r="AY476" s="45"/>
      <c r="AZ476" s="45"/>
      <c r="BA476" s="839"/>
    </row>
    <row r="477" spans="1:53" s="175" customFormat="1" ht="12" customHeight="1">
      <c r="A477" s="1658"/>
      <c r="B477" s="340" t="s">
        <v>334</v>
      </c>
      <c r="C477" s="341"/>
      <c r="D477" s="341"/>
      <c r="E477" s="342"/>
      <c r="F477" s="397" t="s">
        <v>73</v>
      </c>
      <c r="G477" s="350">
        <v>2</v>
      </c>
      <c r="H477" s="397" t="s">
        <v>73</v>
      </c>
      <c r="I477" s="341" t="s">
        <v>348</v>
      </c>
      <c r="J477" s="342"/>
      <c r="K477" s="340"/>
      <c r="L477" s="341"/>
      <c r="M477" s="342"/>
      <c r="N477" s="343"/>
      <c r="O477" s="344"/>
      <c r="P477" s="345"/>
      <c r="Q477" s="245" t="s">
        <v>73</v>
      </c>
      <c r="R477" s="341" t="s">
        <v>695</v>
      </c>
      <c r="S477" s="341"/>
      <c r="T477" s="341"/>
      <c r="U477" s="341"/>
      <c r="V477" s="341"/>
      <c r="W477" s="348"/>
      <c r="X477" s="341"/>
      <c r="Y477" s="341"/>
      <c r="Z477" s="341"/>
      <c r="AA477" s="341"/>
      <c r="AB477" s="341"/>
      <c r="AC477" s="341"/>
      <c r="AD477" s="341"/>
      <c r="AE477" s="341"/>
      <c r="AF477" s="341"/>
      <c r="AG477" s="397" t="s">
        <v>73</v>
      </c>
      <c r="AH477" s="1325" t="s">
        <v>696</v>
      </c>
      <c r="AI477" s="1326"/>
      <c r="AJ477" s="348"/>
      <c r="AK477" s="349"/>
      <c r="AL477" s="280"/>
      <c r="AM477" s="45" t="e">
        <f t="shared" si="19"/>
        <v>#REF!</v>
      </c>
      <c r="AN477" s="5" t="b">
        <f>IF(Q556="■",TRUE,FALSE)</f>
        <v>0</v>
      </c>
      <c r="AO477" s="105" t="s">
        <v>688</v>
      </c>
      <c r="AP477" s="105"/>
      <c r="AQ477" s="105"/>
      <c r="AR477" s="105"/>
      <c r="AS477" s="105"/>
      <c r="AT477" s="105"/>
      <c r="AU477" s="105"/>
      <c r="AV477" s="105"/>
      <c r="AW477" s="105"/>
      <c r="AX477" s="45"/>
      <c r="AY477" s="45"/>
      <c r="AZ477" s="45"/>
      <c r="BA477" s="839"/>
    </row>
    <row r="478" spans="1:53" s="175" customFormat="1" ht="12" customHeight="1">
      <c r="A478" s="1658"/>
      <c r="B478" s="1301" t="s">
        <v>591</v>
      </c>
      <c r="C478" s="1302"/>
      <c r="D478" s="1302"/>
      <c r="E478" s="1303"/>
      <c r="F478" s="397" t="s">
        <v>73</v>
      </c>
      <c r="G478" s="350">
        <v>1</v>
      </c>
      <c r="H478" s="397" t="s">
        <v>73</v>
      </c>
      <c r="I478" s="341" t="s">
        <v>313</v>
      </c>
      <c r="J478" s="342"/>
      <c r="K478" s="340"/>
      <c r="L478" s="341"/>
      <c r="M478" s="342"/>
      <c r="N478" s="343"/>
      <c r="O478" s="344"/>
      <c r="P478" s="345"/>
      <c r="Q478" s="245" t="s">
        <v>73</v>
      </c>
      <c r="R478" s="341" t="s">
        <v>697</v>
      </c>
      <c r="S478" s="341"/>
      <c r="T478" s="351"/>
      <c r="U478" s="351"/>
      <c r="V478" s="351"/>
      <c r="W478" s="351"/>
      <c r="X478" s="351"/>
      <c r="Y478" s="351"/>
      <c r="Z478" s="351"/>
      <c r="AA478" s="351"/>
      <c r="AB478" s="351"/>
      <c r="AC478" s="351"/>
      <c r="AD478" s="351"/>
      <c r="AE478" s="351"/>
      <c r="AF478" s="351"/>
      <c r="AG478" s="397" t="s">
        <v>73</v>
      </c>
      <c r="AH478" s="1325" t="s">
        <v>698</v>
      </c>
      <c r="AI478" s="1326"/>
      <c r="AJ478" s="348"/>
      <c r="AK478" s="349"/>
      <c r="AL478" s="280"/>
      <c r="AM478" s="45" t="e">
        <f t="shared" si="19"/>
        <v>#REF!</v>
      </c>
      <c r="AN478" s="5"/>
      <c r="AO478" s="105"/>
      <c r="AP478" s="105"/>
      <c r="AQ478" s="105"/>
      <c r="AR478" s="105"/>
      <c r="AS478" s="105"/>
      <c r="AT478" s="105"/>
      <c r="AU478" s="105"/>
      <c r="AV478" s="105"/>
      <c r="AW478" s="105"/>
      <c r="AX478" s="45"/>
      <c r="AY478" s="45"/>
      <c r="AZ478" s="45"/>
      <c r="BA478" s="839"/>
    </row>
    <row r="479" spans="1:53" s="175" customFormat="1" ht="12" customHeight="1" thickBot="1">
      <c r="A479" s="1658"/>
      <c r="B479" s="352"/>
      <c r="C479" s="353"/>
      <c r="D479" s="353"/>
      <c r="E479" s="354"/>
      <c r="F479" s="341"/>
      <c r="G479" s="341"/>
      <c r="H479" s="397" t="s">
        <v>73</v>
      </c>
      <c r="I479" s="341" t="s">
        <v>315</v>
      </c>
      <c r="J479" s="342"/>
      <c r="K479" s="1214" t="s">
        <v>699</v>
      </c>
      <c r="L479" s="1215"/>
      <c r="M479" s="1216"/>
      <c r="N479" s="355" t="s">
        <v>699</v>
      </c>
      <c r="O479" s="356"/>
      <c r="P479" s="357"/>
      <c r="Q479" s="301" t="s">
        <v>73</v>
      </c>
      <c r="R479" s="358" t="s">
        <v>700</v>
      </c>
      <c r="S479" s="358"/>
      <c r="T479" s="358"/>
      <c r="U479" s="358"/>
      <c r="V479" s="358"/>
      <c r="W479" s="358"/>
      <c r="X479" s="358"/>
      <c r="Y479" s="358"/>
      <c r="Z479" s="358"/>
      <c r="AA479" s="358"/>
      <c r="AB479" s="358"/>
      <c r="AC479" s="358"/>
      <c r="AD479" s="358"/>
      <c r="AE479" s="358"/>
      <c r="AF479" s="359"/>
      <c r="AG479" s="397" t="s">
        <v>73</v>
      </c>
      <c r="AH479" s="1325" t="s">
        <v>701</v>
      </c>
      <c r="AI479" s="1326"/>
      <c r="AJ479" s="348"/>
      <c r="AK479" s="349"/>
      <c r="AL479" s="280"/>
      <c r="AM479" s="45" t="e">
        <f t="shared" si="19"/>
        <v>#REF!</v>
      </c>
      <c r="AN479" s="5"/>
      <c r="AO479" s="5" t="s">
        <v>559</v>
      </c>
      <c r="AP479" s="105"/>
      <c r="AQ479" s="105"/>
      <c r="AR479" s="105"/>
      <c r="AS479" s="105"/>
      <c r="AT479" s="105"/>
      <c r="AU479" s="105"/>
      <c r="AV479" s="105"/>
      <c r="AW479" s="105"/>
      <c r="AX479" s="45"/>
      <c r="AY479" s="45"/>
      <c r="AZ479" s="45"/>
      <c r="BA479" s="839"/>
    </row>
    <row r="480" spans="1:53" s="175" customFormat="1" ht="12" customHeight="1" thickBot="1">
      <c r="A480" s="1658"/>
      <c r="B480" s="348"/>
      <c r="C480" s="348"/>
      <c r="D480" s="348"/>
      <c r="E480" s="342"/>
      <c r="F480" s="340"/>
      <c r="G480" s="341"/>
      <c r="H480" s="360"/>
      <c r="I480" s="341"/>
      <c r="J480" s="342"/>
      <c r="K480" s="1189" t="s">
        <v>702</v>
      </c>
      <c r="L480" s="1190"/>
      <c r="M480" s="1191"/>
      <c r="N480" s="361" t="s">
        <v>473</v>
      </c>
      <c r="O480" s="362"/>
      <c r="P480" s="363"/>
      <c r="Q480" s="364" t="s">
        <v>73</v>
      </c>
      <c r="R480" s="1684" t="s">
        <v>703</v>
      </c>
      <c r="S480" s="1684"/>
      <c r="T480" s="1684"/>
      <c r="U480" s="1684"/>
      <c r="V480" s="1684"/>
      <c r="W480" s="1684"/>
      <c r="X480" s="365"/>
      <c r="Y480" s="365"/>
      <c r="Z480" s="365"/>
      <c r="AA480" s="365"/>
      <c r="AB480" s="365"/>
      <c r="AC480" s="365"/>
      <c r="AD480" s="365"/>
      <c r="AE480" s="365"/>
      <c r="AF480" s="366"/>
      <c r="AG480" s="397" t="s">
        <v>73</v>
      </c>
      <c r="AH480" s="1325" t="s">
        <v>451</v>
      </c>
      <c r="AI480" s="1326"/>
      <c r="AJ480" s="348"/>
      <c r="AK480" s="349"/>
      <c r="AL480" s="280"/>
      <c r="AM480" s="45" t="e">
        <f t="shared" si="19"/>
        <v>#REF!</v>
      </c>
      <c r="AN480" s="565" t="b">
        <f>IF(F476="■",TRUE,FALSE)</f>
        <v>1</v>
      </c>
      <c r="AO480" s="5" t="s">
        <v>283</v>
      </c>
      <c r="AP480" s="557">
        <f>IF(AN482=TRUE,1,IF(AN481=TRUE,2,IF(AN480=TRUE,3,0)))</f>
        <v>3</v>
      </c>
      <c r="AQ480" s="105"/>
      <c r="AR480" s="105"/>
      <c r="AS480" s="105"/>
      <c r="AT480" s="105"/>
      <c r="AU480" s="105"/>
      <c r="AV480" s="105"/>
      <c r="AW480" s="105"/>
      <c r="AX480" s="45"/>
      <c r="AY480" s="45"/>
      <c r="AZ480" s="45"/>
      <c r="BA480" s="839"/>
    </row>
    <row r="481" spans="1:53" s="175" customFormat="1" ht="12" customHeight="1">
      <c r="A481" s="1658"/>
      <c r="B481" s="348"/>
      <c r="C481" s="348"/>
      <c r="D481" s="348"/>
      <c r="E481" s="342"/>
      <c r="F481" s="340"/>
      <c r="G481" s="341"/>
      <c r="H481" s="200" t="e">
        <f>IF(#REF!=3,"■","□")</f>
        <v>#REF!</v>
      </c>
      <c r="I481" s="1541" t="s">
        <v>527</v>
      </c>
      <c r="J481" s="1542"/>
      <c r="K481" s="367" t="s">
        <v>704</v>
      </c>
      <c r="N481" s="1322" t="s">
        <v>705</v>
      </c>
      <c r="O481" s="1323"/>
      <c r="P481" s="1324"/>
      <c r="Q481" s="209" t="s">
        <v>529</v>
      </c>
      <c r="R481" s="175" t="s">
        <v>706</v>
      </c>
      <c r="T481" s="368"/>
      <c r="U481" s="368"/>
      <c r="V481" s="368"/>
      <c r="W481" s="368"/>
      <c r="X481" s="368"/>
      <c r="Y481" s="368"/>
      <c r="Z481" s="368"/>
      <c r="AA481" s="368"/>
      <c r="AB481" s="368"/>
      <c r="AC481" s="368"/>
      <c r="AD481" s="368"/>
      <c r="AE481" s="368"/>
      <c r="AF481" s="368"/>
      <c r="AG481" s="397" t="s">
        <v>73</v>
      </c>
      <c r="AH481" s="1325"/>
      <c r="AI481" s="1326"/>
      <c r="AJ481" s="348"/>
      <c r="AK481" s="349"/>
      <c r="AL481" s="280"/>
      <c r="AM481" s="45" t="e">
        <f t="shared" si="19"/>
        <v>#REF!</v>
      </c>
      <c r="AN481" s="565" t="b">
        <f>IF(F477="■",TRUE,FALSE)</f>
        <v>0</v>
      </c>
      <c r="AO481" s="5" t="s">
        <v>286</v>
      </c>
      <c r="AP481" s="105"/>
      <c r="AQ481" s="105"/>
      <c r="AR481" s="105"/>
      <c r="AS481" s="105"/>
      <c r="AT481" s="105"/>
      <c r="AU481" s="105"/>
      <c r="AV481" s="105"/>
      <c r="AW481" s="105"/>
      <c r="AX481" s="45"/>
      <c r="AY481" s="45"/>
      <c r="AZ481" s="45"/>
      <c r="BA481" s="839"/>
    </row>
    <row r="482" spans="1:53" s="175" customFormat="1" ht="12" customHeight="1">
      <c r="A482" s="1658"/>
      <c r="B482" s="348"/>
      <c r="C482" s="348"/>
      <c r="D482" s="348"/>
      <c r="E482" s="342"/>
      <c r="F482" s="340"/>
      <c r="G482" s="341"/>
      <c r="H482" s="200" t="e">
        <f>IF(#REF!=4,"■","□")</f>
        <v>#REF!</v>
      </c>
      <c r="I482" s="1541" t="s">
        <v>28</v>
      </c>
      <c r="J482" s="1542"/>
      <c r="K482" s="340"/>
      <c r="L482" s="341"/>
      <c r="M482" s="342"/>
      <c r="N482" s="369"/>
      <c r="O482" s="346"/>
      <c r="P482" s="370"/>
      <c r="Q482" s="209"/>
      <c r="S482" s="1181" t="s">
        <v>692</v>
      </c>
      <c r="T482" s="1181"/>
      <c r="U482" s="245" t="s">
        <v>73</v>
      </c>
      <c r="V482" s="1175">
        <f>IF(AN480=FALSE,IF(AN481=FALSE,"－",55),50)</f>
        <v>50</v>
      </c>
      <c r="W482" s="1175"/>
      <c r="X482" s="371" t="s">
        <v>707</v>
      </c>
      <c r="Y482" s="368"/>
      <c r="Z482" s="368"/>
      <c r="AA482" s="245" t="s">
        <v>73</v>
      </c>
      <c r="AB482" s="1175">
        <f>IF(AN480=FALSE,IF(AN481=FALSE,"－",60),55)</f>
        <v>55</v>
      </c>
      <c r="AC482" s="1175"/>
      <c r="AD482" s="371" t="s">
        <v>707</v>
      </c>
      <c r="AE482" s="368"/>
      <c r="AF482" s="368"/>
      <c r="AG482" s="397" t="s">
        <v>73</v>
      </c>
      <c r="AH482" s="1325"/>
      <c r="AI482" s="1326"/>
      <c r="AJ482" s="348"/>
      <c r="AK482" s="349"/>
      <c r="AL482" s="280"/>
      <c r="AM482" s="45" t="e">
        <f t="shared" si="19"/>
        <v>#REF!</v>
      </c>
      <c r="AN482" s="565" t="b">
        <f>IF(F478="■",TRUE,FALSE)</f>
        <v>0</v>
      </c>
      <c r="AO482" s="5" t="s">
        <v>289</v>
      </c>
      <c r="AP482" s="105"/>
      <c r="AQ482" s="105"/>
      <c r="AR482" s="105"/>
      <c r="AS482" s="105"/>
      <c r="AT482" s="105"/>
      <c r="AU482" s="105"/>
      <c r="AV482" s="105"/>
      <c r="AW482" s="105"/>
      <c r="AX482" s="45"/>
      <c r="AY482" s="45"/>
      <c r="AZ482" s="45"/>
      <c r="BA482" s="839"/>
    </row>
    <row r="483" spans="1:53" s="175" customFormat="1" ht="12" customHeight="1">
      <c r="A483" s="1658"/>
      <c r="B483" s="348"/>
      <c r="C483" s="348"/>
      <c r="D483" s="348"/>
      <c r="E483" s="342"/>
      <c r="F483" s="340"/>
      <c r="G483" s="341"/>
      <c r="H483" s="340"/>
      <c r="I483" s="341"/>
      <c r="J483" s="372"/>
      <c r="K483" s="340"/>
      <c r="L483" s="341"/>
      <c r="M483" s="342"/>
      <c r="N483" s="369"/>
      <c r="O483" s="346"/>
      <c r="P483" s="370"/>
      <c r="Q483" s="209"/>
      <c r="S483" s="1345" t="s">
        <v>708</v>
      </c>
      <c r="T483" s="1345"/>
      <c r="U483" s="247" t="s">
        <v>73</v>
      </c>
      <c r="V483" s="1175">
        <f>IF(AN480=FALSE,IF(AN481=FALSE,"－",50),45)</f>
        <v>45</v>
      </c>
      <c r="W483" s="1175"/>
      <c r="X483" s="371" t="s">
        <v>707</v>
      </c>
      <c r="AA483" s="247" t="s">
        <v>73</v>
      </c>
      <c r="AB483" s="1175">
        <f>IF(AN480=FALSE,IF(AN481=FALSE,"－",55),50)</f>
        <v>50</v>
      </c>
      <c r="AC483" s="1175"/>
      <c r="AD483" s="371" t="s">
        <v>707</v>
      </c>
      <c r="AG483" s="347"/>
      <c r="AH483" s="373"/>
      <c r="AI483" s="374"/>
      <c r="AJ483" s="348"/>
      <c r="AK483" s="349"/>
      <c r="AL483" s="280"/>
      <c r="AM483" s="45" t="e">
        <f t="shared" si="19"/>
        <v>#REF!</v>
      </c>
      <c r="AN483" s="5"/>
      <c r="AO483" s="1"/>
      <c r="AP483" s="105"/>
      <c r="AQ483" s="105"/>
      <c r="AR483" s="105"/>
      <c r="AS483" s="105"/>
      <c r="AT483" s="105"/>
      <c r="AU483" s="105"/>
      <c r="AV483" s="105"/>
      <c r="AW483" s="105"/>
      <c r="AX483" s="45"/>
      <c r="AY483" s="45"/>
      <c r="AZ483" s="45"/>
      <c r="BA483" s="839"/>
    </row>
    <row r="484" spans="1:53" s="175" customFormat="1" ht="12" customHeight="1">
      <c r="A484" s="1658"/>
      <c r="B484" s="348"/>
      <c r="C484" s="348"/>
      <c r="D484" s="348"/>
      <c r="E484" s="342"/>
      <c r="F484" s="340"/>
      <c r="G484" s="341"/>
      <c r="H484" s="340"/>
      <c r="I484" s="341"/>
      <c r="J484" s="372"/>
      <c r="K484" s="340"/>
      <c r="L484" s="341"/>
      <c r="M484" s="342"/>
      <c r="N484" s="193" t="s">
        <v>709</v>
      </c>
      <c r="O484" s="194"/>
      <c r="P484" s="225"/>
      <c r="Q484" s="314" t="s">
        <v>73</v>
      </c>
      <c r="R484" s="194" t="s">
        <v>710</v>
      </c>
      <c r="S484" s="194"/>
      <c r="T484" s="194"/>
      <c r="U484" s="194"/>
      <c r="V484" s="194"/>
      <c r="W484" s="124"/>
      <c r="X484" s="194"/>
      <c r="Y484" s="194"/>
      <c r="Z484" s="194"/>
      <c r="AA484" s="194"/>
      <c r="AB484" s="194"/>
      <c r="AC484" s="194"/>
      <c r="AD484" s="194"/>
      <c r="AE484" s="194"/>
      <c r="AF484" s="194"/>
      <c r="AG484" s="347"/>
      <c r="AH484" s="373"/>
      <c r="AI484" s="374"/>
      <c r="AJ484" s="348"/>
      <c r="AK484" s="349"/>
      <c r="AL484" s="280"/>
      <c r="AM484" s="45" t="e">
        <f t="shared" si="19"/>
        <v>#REF!</v>
      </c>
      <c r="AN484" s="556" t="b">
        <f>IF(U482="■",TRUE,FALSE)</f>
        <v>0</v>
      </c>
      <c r="AO484" s="5" t="s">
        <v>711</v>
      </c>
      <c r="AP484" s="105"/>
      <c r="AQ484" s="105"/>
      <c r="AR484" s="105"/>
      <c r="AS484" s="105"/>
      <c r="AT484" s="105"/>
      <c r="AU484" s="105"/>
      <c r="AV484" s="105"/>
      <c r="AW484" s="105"/>
      <c r="AX484" s="45"/>
      <c r="AY484" s="45"/>
      <c r="AZ484" s="45"/>
      <c r="BA484" s="839"/>
    </row>
    <row r="485" spans="1:53" s="175" customFormat="1" ht="12" customHeight="1">
      <c r="A485" s="1658"/>
      <c r="B485" s="348"/>
      <c r="C485" s="348"/>
      <c r="D485" s="348"/>
      <c r="E485" s="342"/>
      <c r="F485" s="340"/>
      <c r="G485" s="341"/>
      <c r="H485" s="340"/>
      <c r="I485" s="341"/>
      <c r="J485" s="372"/>
      <c r="K485" s="340"/>
      <c r="L485" s="341"/>
      <c r="M485" s="342"/>
      <c r="N485" s="209" t="s">
        <v>712</v>
      </c>
      <c r="P485" s="199"/>
      <c r="Q485" s="397" t="s">
        <v>73</v>
      </c>
      <c r="R485" s="175" t="s">
        <v>713</v>
      </c>
      <c r="W485" s="117"/>
      <c r="AG485" s="347"/>
      <c r="AH485" s="373"/>
      <c r="AI485" s="374"/>
      <c r="AJ485" s="348"/>
      <c r="AK485" s="349"/>
      <c r="AL485" s="280"/>
      <c r="AM485" s="45" t="e">
        <f t="shared" si="19"/>
        <v>#REF!</v>
      </c>
      <c r="AN485" s="556" t="b">
        <f>IF(AA482="■",TRUE,FALSE)</f>
        <v>0</v>
      </c>
      <c r="AO485" s="5" t="s">
        <v>714</v>
      </c>
      <c r="AP485" s="105"/>
      <c r="AQ485" s="105"/>
      <c r="AR485" s="105"/>
      <c r="AS485" s="105"/>
      <c r="AT485" s="105"/>
      <c r="AU485" s="105"/>
      <c r="AV485" s="105"/>
      <c r="AW485" s="105"/>
      <c r="AX485" s="45"/>
      <c r="AY485" s="45"/>
      <c r="AZ485" s="45"/>
      <c r="BA485" s="839"/>
    </row>
    <row r="486" spans="1:53" s="175" customFormat="1" ht="12" customHeight="1">
      <c r="A486" s="1658"/>
      <c r="B486" s="348"/>
      <c r="C486" s="348"/>
      <c r="D486" s="348"/>
      <c r="E486" s="342"/>
      <c r="F486" s="340"/>
      <c r="G486" s="341"/>
      <c r="H486" s="340"/>
      <c r="I486" s="341"/>
      <c r="J486" s="372"/>
      <c r="K486" s="340"/>
      <c r="L486" s="341"/>
      <c r="M486" s="342"/>
      <c r="N486" s="369"/>
      <c r="O486" s="346"/>
      <c r="P486" s="370"/>
      <c r="R486" s="309" t="s">
        <v>530</v>
      </c>
      <c r="S486" s="310"/>
      <c r="T486" s="310"/>
      <c r="U486" s="310"/>
      <c r="V486" s="375"/>
      <c r="W486" s="375"/>
      <c r="X486" s="375"/>
      <c r="Y486" s="375"/>
      <c r="Z486" s="375"/>
      <c r="AA486" s="375"/>
      <c r="AB486" s="376" t="str">
        <f>IF(AN484=FALSE,"－","普通")</f>
        <v>－</v>
      </c>
      <c r="AC486" s="376" t="str">
        <f>IF(AN486=FALSE,"－","軽量")</f>
        <v>－</v>
      </c>
      <c r="AD486" s="376" t="str">
        <f>IF(AN485=FALSE,"－","普通")</f>
        <v>－</v>
      </c>
      <c r="AE486" s="376" t="str">
        <f>IF(AN487=FALSE,"－","軽量")</f>
        <v>－</v>
      </c>
      <c r="AF486" s="117"/>
      <c r="AG486" s="347"/>
      <c r="AH486" s="373"/>
      <c r="AI486" s="374"/>
      <c r="AJ486" s="348"/>
      <c r="AK486" s="349"/>
      <c r="AL486" s="280"/>
      <c r="AM486" s="45" t="e">
        <f t="shared" si="19"/>
        <v>#REF!</v>
      </c>
      <c r="AN486" s="556" t="b">
        <f>IF(U483="■",TRUE,FALSE)</f>
        <v>0</v>
      </c>
      <c r="AO486" s="5" t="s">
        <v>715</v>
      </c>
      <c r="AP486" s="105"/>
      <c r="AQ486" s="105"/>
      <c r="AR486" s="105"/>
      <c r="AS486" s="105"/>
      <c r="AT486" s="105"/>
      <c r="AU486" s="105"/>
      <c r="AV486" s="105"/>
      <c r="AW486" s="105"/>
      <c r="AX486" s="45"/>
      <c r="AY486" s="45"/>
      <c r="AZ486" s="45"/>
      <c r="BA486" s="839"/>
    </row>
    <row r="487" spans="1:53" s="175" customFormat="1" ht="12" customHeight="1">
      <c r="A487" s="1658"/>
      <c r="B487" s="348"/>
      <c r="C487" s="348"/>
      <c r="D487" s="348"/>
      <c r="E487" s="342"/>
      <c r="F487" s="340"/>
      <c r="G487" s="341"/>
      <c r="H487" s="340"/>
      <c r="I487" s="341"/>
      <c r="J487" s="372"/>
      <c r="K487" s="340"/>
      <c r="L487" s="341"/>
      <c r="M487" s="342"/>
      <c r="N487" s="369"/>
      <c r="O487" s="346"/>
      <c r="P487" s="370"/>
      <c r="R487" s="309" t="s">
        <v>706</v>
      </c>
      <c r="S487" s="310"/>
      <c r="T487" s="310"/>
      <c r="U487" s="310"/>
      <c r="V487" s="310"/>
      <c r="W487" s="310"/>
      <c r="X487" s="310"/>
      <c r="Y487" s="310"/>
      <c r="Z487" s="310"/>
      <c r="AA487" s="310"/>
      <c r="AB487" s="377">
        <f>V482</f>
        <v>50</v>
      </c>
      <c r="AC487" s="377">
        <f>V483</f>
        <v>45</v>
      </c>
      <c r="AD487" s="377">
        <f>AB482</f>
        <v>55</v>
      </c>
      <c r="AE487" s="378">
        <f>AB483</f>
        <v>50</v>
      </c>
      <c r="AF487" s="117"/>
      <c r="AG487" s="347"/>
      <c r="AH487" s="373"/>
      <c r="AI487" s="374"/>
      <c r="AJ487" s="348"/>
      <c r="AK487" s="349"/>
      <c r="AL487" s="280"/>
      <c r="AM487" s="45" t="e">
        <f t="shared" si="19"/>
        <v>#REF!</v>
      </c>
      <c r="AN487" s="556" t="b">
        <f>IF(AA483="■",TRUE,FALSE)</f>
        <v>0</v>
      </c>
      <c r="AO487" s="5" t="s">
        <v>716</v>
      </c>
      <c r="AP487" s="1"/>
      <c r="AQ487" s="105"/>
      <c r="AR487" s="105"/>
      <c r="AS487" s="105"/>
      <c r="AT487" s="105"/>
      <c r="AU487" s="105"/>
      <c r="AV487" s="105"/>
      <c r="AW487" s="105"/>
      <c r="AX487" s="45"/>
      <c r="AY487" s="45"/>
      <c r="AZ487" s="45"/>
      <c r="BA487" s="839"/>
    </row>
    <row r="488" spans="1:53" s="175" customFormat="1" ht="12" customHeight="1">
      <c r="A488" s="1658"/>
      <c r="B488" s="348"/>
      <c r="C488" s="348"/>
      <c r="D488" s="348"/>
      <c r="E488" s="342"/>
      <c r="F488" s="340"/>
      <c r="G488" s="341"/>
      <c r="H488" s="340"/>
      <c r="I488" s="341"/>
      <c r="J488" s="372"/>
      <c r="K488" s="340"/>
      <c r="L488" s="341"/>
      <c r="M488" s="342"/>
      <c r="N488" s="369"/>
      <c r="O488" s="346"/>
      <c r="P488" s="370"/>
      <c r="R488" s="1173" t="s">
        <v>717</v>
      </c>
      <c r="S488" s="1675" t="s">
        <v>718</v>
      </c>
      <c r="T488" s="1676"/>
      <c r="U488" s="1677"/>
      <c r="V488" s="1675" t="s">
        <v>719</v>
      </c>
      <c r="W488" s="1676"/>
      <c r="X488" s="1676"/>
      <c r="Y488" s="1676"/>
      <c r="Z488" s="1566" t="s">
        <v>720</v>
      </c>
      <c r="AA488" s="1567"/>
      <c r="AB488" s="379">
        <v>2</v>
      </c>
      <c r="AC488" s="379">
        <v>3</v>
      </c>
      <c r="AD488" s="379">
        <v>3</v>
      </c>
      <c r="AE488" s="380">
        <v>4</v>
      </c>
      <c r="AF488" s="117"/>
      <c r="AG488" s="347"/>
      <c r="AH488" s="373"/>
      <c r="AI488" s="374"/>
      <c r="AJ488" s="348"/>
      <c r="AK488" s="349"/>
      <c r="AL488" s="280"/>
      <c r="AM488" s="45" t="e">
        <f t="shared" si="19"/>
        <v>#REF!</v>
      </c>
      <c r="AN488" s="5"/>
      <c r="AO488" s="105"/>
      <c r="AP488" s="105"/>
      <c r="AQ488" s="105"/>
      <c r="AR488" s="105"/>
      <c r="AS488" s="105"/>
      <c r="AT488" s="105"/>
      <c r="AU488" s="105"/>
      <c r="AV488" s="105"/>
      <c r="AW488" s="105"/>
      <c r="AX488" s="45"/>
      <c r="AY488" s="45"/>
      <c r="AZ488" s="45"/>
      <c r="BA488" s="839"/>
    </row>
    <row r="489" spans="1:53" s="175" customFormat="1" ht="12" customHeight="1">
      <c r="A489" s="1658"/>
      <c r="B489" s="348"/>
      <c r="C489" s="348"/>
      <c r="D489" s="348"/>
      <c r="E489" s="342"/>
      <c r="F489" s="340"/>
      <c r="G489" s="341"/>
      <c r="H489" s="340"/>
      <c r="I489" s="341"/>
      <c r="J489" s="372"/>
      <c r="K489" s="340"/>
      <c r="L489" s="341"/>
      <c r="M489" s="342"/>
      <c r="N489" s="369"/>
      <c r="O489" s="346"/>
      <c r="P489" s="370"/>
      <c r="R489" s="1173"/>
      <c r="S489" s="1678"/>
      <c r="T489" s="1679"/>
      <c r="U489" s="1680"/>
      <c r="V489" s="1681"/>
      <c r="W489" s="1682"/>
      <c r="X489" s="1682"/>
      <c r="Y489" s="1682"/>
      <c r="Z489" s="1568" t="s">
        <v>721</v>
      </c>
      <c r="AA489" s="1569"/>
      <c r="AB489" s="381">
        <v>3</v>
      </c>
      <c r="AC489" s="381">
        <v>4</v>
      </c>
      <c r="AD489" s="381">
        <v>4</v>
      </c>
      <c r="AE489" s="382">
        <v>5</v>
      </c>
      <c r="AF489" s="117"/>
      <c r="AG489" s="347"/>
      <c r="AH489" s="373"/>
      <c r="AI489" s="374"/>
      <c r="AJ489" s="348"/>
      <c r="AK489" s="349"/>
      <c r="AL489" s="280"/>
      <c r="AM489" s="45" t="e">
        <f t="shared" si="19"/>
        <v>#REF!</v>
      </c>
      <c r="AN489" s="5"/>
      <c r="AO489" s="105"/>
      <c r="AP489" s="105"/>
      <c r="AQ489" s="105"/>
      <c r="AR489" s="105"/>
      <c r="AS489" s="105"/>
      <c r="AT489" s="105"/>
      <c r="AU489" s="105"/>
      <c r="AV489" s="105"/>
      <c r="AW489" s="105"/>
      <c r="AX489" s="45"/>
      <c r="AY489" s="45"/>
      <c r="AZ489" s="45"/>
      <c r="BA489" s="839"/>
    </row>
    <row r="490" spans="1:53" s="175" customFormat="1" ht="12" customHeight="1">
      <c r="A490" s="1658"/>
      <c r="B490" s="348"/>
      <c r="C490" s="348"/>
      <c r="D490" s="348"/>
      <c r="E490" s="342"/>
      <c r="F490" s="340"/>
      <c r="G490" s="341"/>
      <c r="H490" s="340"/>
      <c r="I490" s="341"/>
      <c r="J490" s="372"/>
      <c r="K490" s="340"/>
      <c r="L490" s="341"/>
      <c r="M490" s="342"/>
      <c r="N490" s="369"/>
      <c r="O490" s="346"/>
      <c r="P490" s="370"/>
      <c r="R490" s="1173"/>
      <c r="S490" s="1678"/>
      <c r="T490" s="1679"/>
      <c r="U490" s="1680"/>
      <c r="V490" s="1576" t="s">
        <v>722</v>
      </c>
      <c r="W490" s="1576"/>
      <c r="X490" s="1576"/>
      <c r="Y490" s="1576"/>
      <c r="Z490" s="1572" t="s">
        <v>720</v>
      </c>
      <c r="AA490" s="1573"/>
      <c r="AB490" s="384">
        <v>3</v>
      </c>
      <c r="AC490" s="384">
        <v>4</v>
      </c>
      <c r="AD490" s="385">
        <v>4</v>
      </c>
      <c r="AE490" s="385">
        <v>5</v>
      </c>
      <c r="AF490" s="117"/>
      <c r="AG490" s="347"/>
      <c r="AH490" s="373"/>
      <c r="AI490" s="374"/>
      <c r="AJ490" s="348"/>
      <c r="AK490" s="349"/>
      <c r="AL490" s="280"/>
      <c r="AM490" s="45" t="e">
        <f t="shared" si="19"/>
        <v>#REF!</v>
      </c>
      <c r="AN490" s="5"/>
      <c r="AO490" s="105"/>
      <c r="AP490" s="105"/>
      <c r="AQ490" s="105"/>
      <c r="AR490" s="105"/>
      <c r="AS490" s="105"/>
      <c r="AT490" s="105"/>
      <c r="AU490" s="105"/>
      <c r="AV490" s="105"/>
      <c r="AW490" s="105"/>
      <c r="AX490" s="45"/>
      <c r="AY490" s="45"/>
      <c r="AZ490" s="45"/>
      <c r="BA490" s="839"/>
    </row>
    <row r="491" spans="1:53" s="175" customFormat="1" ht="12" customHeight="1">
      <c r="A491" s="1658"/>
      <c r="B491" s="348"/>
      <c r="C491" s="348"/>
      <c r="D491" s="348"/>
      <c r="E491" s="342"/>
      <c r="F491" s="340"/>
      <c r="G491" s="341"/>
      <c r="H491" s="340"/>
      <c r="I491" s="341"/>
      <c r="J491" s="372"/>
      <c r="K491" s="340"/>
      <c r="L491" s="341"/>
      <c r="M491" s="342"/>
      <c r="N491" s="369"/>
      <c r="O491" s="346"/>
      <c r="P491" s="370"/>
      <c r="R491" s="1173"/>
      <c r="S491" s="1681"/>
      <c r="T491" s="1682"/>
      <c r="U491" s="1683"/>
      <c r="V491" s="1576"/>
      <c r="W491" s="1576"/>
      <c r="X491" s="1576"/>
      <c r="Y491" s="1576"/>
      <c r="Z491" s="1574" t="s">
        <v>721</v>
      </c>
      <c r="AA491" s="1575"/>
      <c r="AB491" s="387">
        <v>4</v>
      </c>
      <c r="AC491" s="387">
        <v>5</v>
      </c>
      <c r="AD491" s="387">
        <v>5</v>
      </c>
      <c r="AE491" s="388">
        <v>6</v>
      </c>
      <c r="AF491" s="117"/>
      <c r="AG491" s="347"/>
      <c r="AH491" s="373"/>
      <c r="AI491" s="374"/>
      <c r="AJ491" s="348"/>
      <c r="AK491" s="349"/>
      <c r="AL491" s="280"/>
      <c r="AM491" s="45" t="e">
        <f t="shared" si="19"/>
        <v>#REF!</v>
      </c>
      <c r="AN491" s="5"/>
      <c r="AO491" s="105"/>
      <c r="AP491" s="105"/>
      <c r="AQ491" s="105"/>
      <c r="AR491" s="105"/>
      <c r="AS491" s="105"/>
      <c r="AT491" s="105"/>
      <c r="AU491" s="105"/>
      <c r="AV491" s="105"/>
      <c r="AW491" s="105"/>
      <c r="AX491" s="45"/>
      <c r="AY491" s="45"/>
      <c r="AZ491" s="45"/>
      <c r="BA491" s="839"/>
    </row>
    <row r="492" spans="1:53" s="175" customFormat="1" ht="12" customHeight="1">
      <c r="A492" s="1658"/>
      <c r="B492" s="348"/>
      <c r="C492" s="348"/>
      <c r="D492" s="348"/>
      <c r="E492" s="342"/>
      <c r="F492" s="340"/>
      <c r="G492" s="341"/>
      <c r="H492" s="340"/>
      <c r="I492" s="341"/>
      <c r="J492" s="372"/>
      <c r="K492" s="340"/>
      <c r="L492" s="341"/>
      <c r="M492" s="342"/>
      <c r="N492" s="369"/>
      <c r="O492" s="346"/>
      <c r="P492" s="370"/>
      <c r="R492" s="1173"/>
      <c r="S492" s="1600" t="s">
        <v>723</v>
      </c>
      <c r="T492" s="1601"/>
      <c r="U492" s="1602"/>
      <c r="V492" s="1616" t="s">
        <v>724</v>
      </c>
      <c r="W492" s="1617"/>
      <c r="X492" s="1617"/>
      <c r="Y492" s="1617"/>
      <c r="Z492" s="1617"/>
      <c r="AA492" s="1618"/>
      <c r="AB492" s="389">
        <v>4</v>
      </c>
      <c r="AC492" s="389">
        <v>5</v>
      </c>
      <c r="AD492" s="389">
        <v>5</v>
      </c>
      <c r="AE492" s="376">
        <v>6</v>
      </c>
      <c r="AF492" s="117"/>
      <c r="AG492" s="347"/>
      <c r="AH492" s="373"/>
      <c r="AI492" s="374"/>
      <c r="AJ492" s="348"/>
      <c r="AK492" s="349"/>
      <c r="AL492" s="280"/>
      <c r="AM492" s="45" t="e">
        <f t="shared" si="19"/>
        <v>#REF!</v>
      </c>
      <c r="AN492" s="5"/>
      <c r="AO492" s="105"/>
      <c r="AP492" s="105"/>
      <c r="AQ492" s="105"/>
      <c r="AR492" s="105"/>
      <c r="AS492" s="105"/>
      <c r="AT492" s="105"/>
      <c r="AU492" s="105"/>
      <c r="AV492" s="105"/>
      <c r="AW492" s="105"/>
      <c r="AX492" s="45"/>
      <c r="AY492" s="45"/>
      <c r="AZ492" s="45"/>
      <c r="BA492" s="839"/>
    </row>
    <row r="493" spans="1:53" s="175" customFormat="1" ht="12" customHeight="1">
      <c r="A493" s="1658"/>
      <c r="B493" s="348"/>
      <c r="C493" s="348"/>
      <c r="D493" s="348"/>
      <c r="E493" s="342"/>
      <c r="F493" s="340"/>
      <c r="G493" s="341"/>
      <c r="H493" s="340"/>
      <c r="I493" s="341"/>
      <c r="J493" s="372"/>
      <c r="K493" s="340"/>
      <c r="L493" s="341"/>
      <c r="M493" s="342"/>
      <c r="N493" s="369"/>
      <c r="O493" s="346"/>
      <c r="P493" s="370"/>
      <c r="R493" s="1174"/>
      <c r="S493" s="1603"/>
      <c r="T493" s="1604"/>
      <c r="U493" s="1605"/>
      <c r="V493" s="1365" t="s">
        <v>725</v>
      </c>
      <c r="W493" s="1365"/>
      <c r="X493" s="1365"/>
      <c r="Y493" s="1365"/>
      <c r="Z493" s="1365"/>
      <c r="AA493" s="1365"/>
      <c r="AB493" s="390">
        <v>6</v>
      </c>
      <c r="AC493" s="390">
        <v>7</v>
      </c>
      <c r="AD493" s="390">
        <v>7</v>
      </c>
      <c r="AE493" s="390">
        <v>8</v>
      </c>
      <c r="AF493" s="117"/>
      <c r="AG493" s="347"/>
      <c r="AH493" s="373"/>
      <c r="AI493" s="374"/>
      <c r="AJ493" s="348"/>
      <c r="AK493" s="349"/>
      <c r="AL493" s="280"/>
      <c r="AM493" s="45" t="e">
        <f t="shared" si="19"/>
        <v>#REF!</v>
      </c>
      <c r="AN493" s="5"/>
      <c r="AO493" s="105"/>
      <c r="AP493" s="105"/>
      <c r="AQ493" s="105"/>
      <c r="AR493" s="105"/>
      <c r="AS493" s="105"/>
      <c r="AT493" s="105"/>
      <c r="AU493" s="105"/>
      <c r="AV493" s="105"/>
      <c r="AW493" s="105"/>
      <c r="AX493" s="45"/>
      <c r="AY493" s="45"/>
      <c r="AZ493" s="45"/>
      <c r="BA493" s="839"/>
    </row>
    <row r="494" spans="1:53" s="175" customFormat="1" ht="12" customHeight="1">
      <c r="A494" s="1658"/>
      <c r="B494" s="348"/>
      <c r="C494" s="348"/>
      <c r="D494" s="348"/>
      <c r="E494" s="342"/>
      <c r="F494" s="340"/>
      <c r="G494" s="341"/>
      <c r="H494" s="340"/>
      <c r="I494" s="341"/>
      <c r="J494" s="372"/>
      <c r="K494" s="340"/>
      <c r="L494" s="341"/>
      <c r="M494" s="342"/>
      <c r="N494" s="369"/>
      <c r="O494" s="346"/>
      <c r="P494" s="370"/>
      <c r="R494" s="245" t="s">
        <v>73</v>
      </c>
      <c r="S494" s="1181" t="s">
        <v>726</v>
      </c>
      <c r="T494" s="1181"/>
      <c r="U494" s="1181"/>
      <c r="V494" s="1181"/>
      <c r="W494" s="1181"/>
      <c r="X494" s="1181"/>
      <c r="Y494" s="1181"/>
      <c r="Z494" s="1181"/>
      <c r="AA494" s="1181"/>
      <c r="AB494" s="1181"/>
      <c r="AC494" s="1181"/>
      <c r="AD494" s="1181"/>
      <c r="AE494" s="1181"/>
      <c r="AF494" s="1181"/>
      <c r="AG494" s="347"/>
      <c r="AH494" s="373"/>
      <c r="AI494" s="374"/>
      <c r="AJ494" s="348"/>
      <c r="AK494" s="349"/>
      <c r="AL494" s="280"/>
      <c r="AM494" s="45" t="e">
        <f t="shared" si="19"/>
        <v>#REF!</v>
      </c>
      <c r="AN494" s="5"/>
      <c r="AO494" s="105"/>
      <c r="AP494" s="105"/>
      <c r="AQ494" s="105"/>
      <c r="AR494" s="105"/>
      <c r="AS494" s="105"/>
      <c r="AT494" s="105"/>
      <c r="AU494" s="105"/>
      <c r="AV494" s="105"/>
      <c r="AW494" s="105"/>
      <c r="AX494" s="45"/>
      <c r="AY494" s="45"/>
      <c r="AZ494" s="45"/>
      <c r="BA494" s="839"/>
    </row>
    <row r="495" spans="1:53" s="175" customFormat="1" ht="12" customHeight="1">
      <c r="A495" s="1658"/>
      <c r="B495" s="348"/>
      <c r="C495" s="348"/>
      <c r="D495" s="348"/>
      <c r="E495" s="342"/>
      <c r="F495" s="340"/>
      <c r="G495" s="341"/>
      <c r="H495" s="340"/>
      <c r="I495" s="341"/>
      <c r="J495" s="372"/>
      <c r="K495" s="340"/>
      <c r="L495" s="341"/>
      <c r="M495" s="342"/>
      <c r="N495" s="369"/>
      <c r="O495" s="346"/>
      <c r="P495" s="370"/>
      <c r="S495" s="245" t="s">
        <v>73</v>
      </c>
      <c r="T495" s="175" t="s">
        <v>727</v>
      </c>
      <c r="W495" s="245" t="s">
        <v>73</v>
      </c>
      <c r="X495" s="175" t="s">
        <v>728</v>
      </c>
      <c r="AB495" s="245" t="s">
        <v>73</v>
      </c>
      <c r="AC495" s="175" t="s">
        <v>729</v>
      </c>
      <c r="AG495" s="347"/>
      <c r="AH495" s="373"/>
      <c r="AI495" s="374"/>
      <c r="AJ495" s="348"/>
      <c r="AK495" s="349"/>
      <c r="AL495" s="280"/>
      <c r="AM495" s="45" t="e">
        <f t="shared" si="19"/>
        <v>#REF!</v>
      </c>
      <c r="AN495" s="5"/>
      <c r="AO495" s="105"/>
      <c r="AP495" s="105"/>
      <c r="AQ495" s="105"/>
      <c r="AR495" s="105"/>
      <c r="AS495" s="105"/>
      <c r="AT495" s="105"/>
      <c r="AU495" s="105"/>
      <c r="AV495" s="105"/>
      <c r="AW495" s="105"/>
      <c r="AX495" s="45"/>
      <c r="AY495" s="45"/>
      <c r="AZ495" s="45"/>
      <c r="BA495" s="839"/>
    </row>
    <row r="496" spans="1:53" s="175" customFormat="1" ht="12" customHeight="1">
      <c r="A496" s="1658"/>
      <c r="B496" s="348"/>
      <c r="C496" s="348"/>
      <c r="D496" s="348"/>
      <c r="E496" s="342"/>
      <c r="F496" s="340"/>
      <c r="G496" s="341"/>
      <c r="H496" s="340"/>
      <c r="I496" s="341"/>
      <c r="J496" s="372"/>
      <c r="K496" s="340"/>
      <c r="L496" s="341"/>
      <c r="M496" s="342"/>
      <c r="N496" s="369"/>
      <c r="O496" s="346"/>
      <c r="P496" s="370"/>
      <c r="Q496" s="211"/>
      <c r="R496" s="211"/>
      <c r="S496" s="247" t="s">
        <v>73</v>
      </c>
      <c r="T496" s="211" t="s">
        <v>730</v>
      </c>
      <c r="U496" s="211"/>
      <c r="V496" s="211"/>
      <c r="W496" s="1208"/>
      <c r="X496" s="1208"/>
      <c r="Y496" s="1208"/>
      <c r="Z496" s="1208"/>
      <c r="AA496" s="1208"/>
      <c r="AB496" s="1208"/>
      <c r="AC496" s="1208"/>
      <c r="AD496" s="1208"/>
      <c r="AE496" s="1208"/>
      <c r="AF496" s="391" t="s">
        <v>535</v>
      </c>
      <c r="AG496" s="347"/>
      <c r="AH496" s="373"/>
      <c r="AI496" s="374"/>
      <c r="AJ496" s="348"/>
      <c r="AK496" s="349"/>
      <c r="AL496" s="280"/>
      <c r="AM496" s="45" t="e">
        <f t="shared" si="19"/>
        <v>#REF!</v>
      </c>
      <c r="AN496" s="5"/>
      <c r="AO496" s="105"/>
      <c r="AP496" s="105"/>
      <c r="AQ496" s="105"/>
      <c r="AR496" s="105"/>
      <c r="AS496" s="105"/>
      <c r="AT496" s="105"/>
      <c r="AU496" s="105"/>
      <c r="AV496" s="105"/>
      <c r="AW496" s="105"/>
      <c r="AX496" s="45"/>
      <c r="AY496" s="45"/>
      <c r="AZ496" s="45"/>
      <c r="BA496" s="839"/>
    </row>
    <row r="497" spans="1:53" s="175" customFormat="1" ht="12" customHeight="1">
      <c r="A497" s="1658"/>
      <c r="B497" s="348"/>
      <c r="C497" s="348"/>
      <c r="D497" s="348"/>
      <c r="E497" s="342"/>
      <c r="F497" s="340"/>
      <c r="G497" s="341"/>
      <c r="H497" s="340"/>
      <c r="I497" s="341"/>
      <c r="J497" s="372"/>
      <c r="K497" s="193" t="s">
        <v>731</v>
      </c>
      <c r="L497" s="194"/>
      <c r="M497" s="225"/>
      <c r="N497" s="193" t="s">
        <v>732</v>
      </c>
      <c r="O497" s="194"/>
      <c r="P497" s="225"/>
      <c r="Q497" s="193" t="s">
        <v>529</v>
      </c>
      <c r="R497" s="1236" t="s">
        <v>733</v>
      </c>
      <c r="S497" s="1236"/>
      <c r="T497" s="1236"/>
      <c r="U497" s="1236"/>
      <c r="V497" s="1236"/>
      <c r="W497" s="1236"/>
      <c r="X497" s="1236"/>
      <c r="Y497" s="1236"/>
      <c r="Z497" s="1236"/>
      <c r="AA497" s="392" t="s">
        <v>734</v>
      </c>
      <c r="AB497" s="368" t="s">
        <v>37</v>
      </c>
      <c r="AC497" s="1457"/>
      <c r="AD497" s="1457"/>
      <c r="AE497" s="393" t="s">
        <v>535</v>
      </c>
      <c r="AF497" s="175" t="s">
        <v>735</v>
      </c>
      <c r="AG497" s="347"/>
      <c r="AH497" s="373"/>
      <c r="AI497" s="374"/>
      <c r="AJ497" s="348"/>
      <c r="AK497" s="349"/>
      <c r="AL497" s="280"/>
      <c r="AM497" s="45" t="e">
        <f t="shared" si="19"/>
        <v>#REF!</v>
      </c>
      <c r="AN497" s="5"/>
      <c r="AO497" s="105"/>
      <c r="AP497" s="105"/>
      <c r="AQ497" s="105"/>
      <c r="AR497" s="105"/>
      <c r="AS497" s="105"/>
      <c r="AT497" s="105"/>
      <c r="AU497" s="105"/>
      <c r="AV497" s="105"/>
      <c r="AW497" s="105"/>
      <c r="AX497" s="45"/>
      <c r="AY497" s="45"/>
      <c r="AZ497" s="45"/>
      <c r="BA497" s="839"/>
    </row>
    <row r="498" spans="1:53" s="175" customFormat="1" ht="12" customHeight="1">
      <c r="A498" s="1658"/>
      <c r="B498" s="348"/>
      <c r="C498" s="348"/>
      <c r="D498" s="348"/>
      <c r="E498" s="342"/>
      <c r="F498" s="340"/>
      <c r="G498" s="341"/>
      <c r="H498" s="340"/>
      <c r="I498" s="341"/>
      <c r="J498" s="372"/>
      <c r="K498" s="209" t="s">
        <v>736</v>
      </c>
      <c r="M498" s="199"/>
      <c r="N498" s="175" t="s">
        <v>712</v>
      </c>
      <c r="Q498" s="209"/>
      <c r="AG498" s="347"/>
      <c r="AH498" s="373"/>
      <c r="AI498" s="374"/>
      <c r="AJ498" s="348"/>
      <c r="AK498" s="349"/>
      <c r="AL498" s="280"/>
      <c r="AM498" s="45" t="e">
        <f t="shared" si="19"/>
        <v>#REF!</v>
      </c>
      <c r="AN498" s="5"/>
      <c r="AO498" s="105"/>
      <c r="AP498" s="105"/>
      <c r="AQ498" s="105"/>
      <c r="AR498" s="105"/>
      <c r="AS498" s="105"/>
      <c r="AT498" s="105"/>
      <c r="AU498" s="105"/>
      <c r="AV498" s="105"/>
      <c r="AW498" s="105"/>
      <c r="AX498" s="45"/>
      <c r="AY498" s="45"/>
      <c r="AZ498" s="45"/>
      <c r="BA498" s="839"/>
    </row>
    <row r="499" spans="1:53" s="175" customFormat="1" ht="12" customHeight="1">
      <c r="A499" s="1658"/>
      <c r="B499" s="348"/>
      <c r="C499" s="348"/>
      <c r="D499" s="348"/>
      <c r="E499" s="342"/>
      <c r="F499" s="340"/>
      <c r="G499" s="341"/>
      <c r="H499" s="340"/>
      <c r="I499" s="341"/>
      <c r="J499" s="372"/>
      <c r="K499" s="1214" t="s">
        <v>699</v>
      </c>
      <c r="L499" s="1215"/>
      <c r="M499" s="1216"/>
      <c r="N499" s="1215" t="s">
        <v>737</v>
      </c>
      <c r="O499" s="1215"/>
      <c r="P499" s="1215"/>
      <c r="Q499" s="314" t="s">
        <v>73</v>
      </c>
      <c r="R499" s="194" t="s">
        <v>738</v>
      </c>
      <c r="S499" s="194"/>
      <c r="T499" s="194"/>
      <c r="U499" s="194"/>
      <c r="V499" s="194"/>
      <c r="W499" s="475"/>
      <c r="X499" s="475"/>
      <c r="Y499" s="475"/>
      <c r="Z499" s="475"/>
      <c r="AA499" s="194"/>
      <c r="AB499" s="194"/>
      <c r="AC499" s="194"/>
      <c r="AD499" s="194"/>
      <c r="AE499" s="194"/>
      <c r="AF499" s="194"/>
      <c r="AG499" s="347"/>
      <c r="AH499" s="373"/>
      <c r="AI499" s="374"/>
      <c r="AJ499" s="348"/>
      <c r="AK499" s="349"/>
      <c r="AL499" s="280"/>
      <c r="AM499" s="45" t="e">
        <f t="shared" si="19"/>
        <v>#REF!</v>
      </c>
      <c r="AN499" s="5"/>
      <c r="AO499" s="105"/>
      <c r="AP499" s="105"/>
      <c r="AQ499" s="105"/>
      <c r="AR499" s="105"/>
      <c r="AS499" s="105"/>
      <c r="AT499" s="105"/>
      <c r="AU499" s="105"/>
      <c r="AV499" s="105"/>
      <c r="AW499" s="105"/>
      <c r="AX499" s="45"/>
      <c r="AY499" s="45"/>
      <c r="AZ499" s="45"/>
      <c r="BA499" s="839"/>
    </row>
    <row r="500" spans="1:53" s="175" customFormat="1" ht="12" customHeight="1">
      <c r="A500" s="1658"/>
      <c r="B500" s="348"/>
      <c r="C500" s="348"/>
      <c r="D500" s="348"/>
      <c r="E500" s="342"/>
      <c r="F500" s="340"/>
      <c r="G500" s="341"/>
      <c r="H500" s="340"/>
      <c r="I500" s="341"/>
      <c r="J500" s="372"/>
      <c r="K500" s="367" t="s">
        <v>739</v>
      </c>
      <c r="L500" s="271"/>
      <c r="M500" s="394"/>
      <c r="N500" s="368"/>
      <c r="O500" s="368"/>
      <c r="P500" s="368"/>
      <c r="Q500" s="397" t="s">
        <v>73</v>
      </c>
      <c r="R500" s="175" t="s">
        <v>740</v>
      </c>
      <c r="W500" s="368"/>
      <c r="X500" s="395"/>
      <c r="Z500" s="396"/>
      <c r="AA500" s="396"/>
      <c r="AB500" s="396"/>
      <c r="AC500" s="396"/>
      <c r="AD500" s="396"/>
      <c r="AF500" s="117"/>
      <c r="AG500" s="347"/>
      <c r="AH500" s="373"/>
      <c r="AI500" s="374"/>
      <c r="AJ500" s="348"/>
      <c r="AK500" s="349"/>
      <c r="AL500" s="280"/>
      <c r="AM500" s="45" t="e">
        <f t="shared" si="19"/>
        <v>#REF!</v>
      </c>
      <c r="AN500" s="5"/>
      <c r="AO500" s="105"/>
      <c r="AP500" s="105"/>
      <c r="AQ500" s="105"/>
      <c r="AR500" s="105"/>
      <c r="AS500" s="105"/>
      <c r="AT500" s="105"/>
      <c r="AU500" s="105"/>
      <c r="AV500" s="105"/>
      <c r="AW500" s="105"/>
      <c r="AX500" s="45"/>
      <c r="AY500" s="45"/>
      <c r="AZ500" s="45"/>
      <c r="BA500" s="839"/>
    </row>
    <row r="501" spans="1:53" s="175" customFormat="1" ht="12" customHeight="1">
      <c r="A501" s="1658"/>
      <c r="B501" s="348"/>
      <c r="C501" s="348"/>
      <c r="D501" s="348"/>
      <c r="E501" s="342"/>
      <c r="F501" s="340"/>
      <c r="G501" s="341"/>
      <c r="H501" s="340"/>
      <c r="I501" s="341"/>
      <c r="J501" s="372"/>
      <c r="K501" s="1711" t="s">
        <v>73</v>
      </c>
      <c r="L501" s="1601" t="s">
        <v>741</v>
      </c>
      <c r="M501" s="1602"/>
      <c r="N501" s="1672" t="s">
        <v>742</v>
      </c>
      <c r="O501" s="1673"/>
      <c r="P501" s="1673"/>
      <c r="Q501" s="309" t="s">
        <v>37</v>
      </c>
      <c r="R501" s="1674"/>
      <c r="S501" s="1674"/>
      <c r="T501" s="1674"/>
      <c r="U501" s="1674"/>
      <c r="V501" s="398" t="s">
        <v>535</v>
      </c>
      <c r="W501" s="1205" t="s">
        <v>743</v>
      </c>
      <c r="X501" s="1205"/>
      <c r="Y501" s="310"/>
      <c r="Z501" s="310"/>
      <c r="AA501" s="310"/>
      <c r="AB501" s="310"/>
      <c r="AC501" s="310"/>
      <c r="AD501" s="310"/>
      <c r="AE501" s="310"/>
      <c r="AF501" s="310"/>
      <c r="AG501" s="347"/>
      <c r="AH501" s="373"/>
      <c r="AI501" s="374"/>
      <c r="AJ501" s="348"/>
      <c r="AK501" s="349"/>
      <c r="AL501" s="280"/>
      <c r="AM501" s="45" t="e">
        <f t="shared" si="19"/>
        <v>#REF!</v>
      </c>
      <c r="AN501" s="5"/>
      <c r="AO501" s="105"/>
      <c r="AP501" s="105"/>
      <c r="AQ501" s="105"/>
      <c r="AR501" s="105"/>
      <c r="AS501" s="105"/>
      <c r="AT501" s="105"/>
      <c r="AU501" s="105"/>
      <c r="AV501" s="105"/>
      <c r="AW501" s="105"/>
      <c r="AX501" s="45"/>
      <c r="AY501" s="45"/>
      <c r="AZ501" s="45"/>
      <c r="BA501" s="839"/>
    </row>
    <row r="502" spans="1:53" s="175" customFormat="1" ht="12" customHeight="1">
      <c r="A502" s="1658"/>
      <c r="B502" s="348"/>
      <c r="C502" s="348"/>
      <c r="D502" s="348"/>
      <c r="E502" s="342"/>
      <c r="F502" s="340"/>
      <c r="G502" s="341"/>
      <c r="H502" s="340"/>
      <c r="I502" s="341"/>
      <c r="J502" s="372"/>
      <c r="K502" s="1712"/>
      <c r="L502" s="1604"/>
      <c r="M502" s="1605"/>
      <c r="N502" s="1672" t="s">
        <v>744</v>
      </c>
      <c r="O502" s="1673"/>
      <c r="P502" s="1673"/>
      <c r="Q502" s="309" t="s">
        <v>37</v>
      </c>
      <c r="R502" s="1674"/>
      <c r="S502" s="1674"/>
      <c r="T502" s="1674"/>
      <c r="U502" s="1674"/>
      <c r="V502" s="398" t="s">
        <v>535</v>
      </c>
      <c r="W502" s="310" t="s">
        <v>745</v>
      </c>
      <c r="X502" s="310"/>
      <c r="Y502" s="247" t="s">
        <v>73</v>
      </c>
      <c r="Z502" s="1617" t="s">
        <v>746</v>
      </c>
      <c r="AA502" s="1617"/>
      <c r="AB502" s="1617"/>
      <c r="AC502" s="1617"/>
      <c r="AD502" s="1617"/>
      <c r="AE502" s="1617"/>
      <c r="AF502" s="1617"/>
      <c r="AG502" s="347"/>
      <c r="AH502" s="373"/>
      <c r="AI502" s="374"/>
      <c r="AJ502" s="348"/>
      <c r="AK502" s="349"/>
      <c r="AL502" s="280"/>
      <c r="AM502" s="45" t="e">
        <f t="shared" si="19"/>
        <v>#REF!</v>
      </c>
      <c r="AN502" s="5"/>
      <c r="AO502" s="105"/>
      <c r="AP502" s="105"/>
      <c r="AQ502" s="105"/>
      <c r="AR502" s="105"/>
      <c r="AS502" s="105"/>
      <c r="AT502" s="105"/>
      <c r="AU502" s="105"/>
      <c r="AV502" s="105"/>
      <c r="AW502" s="105"/>
      <c r="AX502" s="45"/>
      <c r="AY502" s="45"/>
      <c r="AZ502" s="45"/>
      <c r="BA502" s="839"/>
    </row>
    <row r="503" spans="1:53" s="175" customFormat="1" ht="12" customHeight="1">
      <c r="A503" s="1658"/>
      <c r="B503" s="341"/>
      <c r="C503" s="341"/>
      <c r="D503" s="341"/>
      <c r="E503" s="342"/>
      <c r="F503" s="341"/>
      <c r="G503" s="400"/>
      <c r="H503" s="340"/>
      <c r="I503" s="341"/>
      <c r="J503" s="342"/>
      <c r="K503" s="401" t="s">
        <v>747</v>
      </c>
      <c r="L503" s="402"/>
      <c r="M503" s="403"/>
      <c r="N503" s="1609" t="s">
        <v>699</v>
      </c>
      <c r="O503" s="1610"/>
      <c r="P503" s="1611"/>
      <c r="Q503" s="358" t="s">
        <v>529</v>
      </c>
      <c r="R503" s="358" t="s">
        <v>748</v>
      </c>
      <c r="S503" s="404"/>
      <c r="T503" s="404"/>
      <c r="U503" s="404"/>
      <c r="V503" s="404"/>
      <c r="W503" s="404"/>
      <c r="X503" s="404"/>
      <c r="Y503" s="404"/>
      <c r="Z503" s="404"/>
      <c r="AA503" s="358"/>
      <c r="AB503" s="358"/>
      <c r="AC503" s="358"/>
      <c r="AD503" s="358"/>
      <c r="AE503" s="358"/>
      <c r="AF503" s="405"/>
      <c r="AG503" s="347"/>
      <c r="AH503" s="406"/>
      <c r="AI503" s="407"/>
      <c r="AJ503" s="348"/>
      <c r="AK503" s="349"/>
      <c r="AL503" s="280"/>
      <c r="AM503" s="45" t="e">
        <f t="shared" si="19"/>
        <v>#REF!</v>
      </c>
      <c r="AN503" s="45"/>
      <c r="AO503" s="45"/>
      <c r="AP503" s="45"/>
      <c r="AQ503" s="45"/>
      <c r="AR503" s="45"/>
      <c r="AS503" s="45"/>
      <c r="AT503" s="45"/>
      <c r="AU503" s="105"/>
      <c r="AV503" s="105"/>
      <c r="AW503" s="105"/>
      <c r="AX503" s="45"/>
      <c r="AY503" s="45"/>
      <c r="AZ503" s="45"/>
      <c r="BA503" s="839"/>
    </row>
    <row r="504" spans="1:53" s="175" customFormat="1" ht="12" customHeight="1">
      <c r="A504" s="1658"/>
      <c r="B504" s="341"/>
      <c r="C504" s="341"/>
      <c r="D504" s="341"/>
      <c r="E504" s="342"/>
      <c r="F504" s="340"/>
      <c r="G504" s="400"/>
      <c r="H504" s="340"/>
      <c r="I504" s="341"/>
      <c r="J504" s="342"/>
      <c r="K504" s="408"/>
      <c r="L504" s="400"/>
      <c r="M504" s="409"/>
      <c r="N504" s="1322" t="s">
        <v>749</v>
      </c>
      <c r="O504" s="1323"/>
      <c r="P504" s="1324"/>
      <c r="Q504" s="341" t="s">
        <v>37</v>
      </c>
      <c r="R504" s="410" t="s">
        <v>73</v>
      </c>
      <c r="S504" s="400" t="s">
        <v>750</v>
      </c>
      <c r="T504" s="341"/>
      <c r="U504" s="341"/>
      <c r="V504" s="341"/>
      <c r="W504" s="341"/>
      <c r="X504" s="410" t="s">
        <v>73</v>
      </c>
      <c r="Y504" s="1304" t="s">
        <v>751</v>
      </c>
      <c r="Z504" s="1304"/>
      <c r="AA504" s="1299"/>
      <c r="AB504" s="1299"/>
      <c r="AC504" s="1299"/>
      <c r="AD504" s="1299"/>
      <c r="AE504" s="1299"/>
      <c r="AF504" s="411" t="s">
        <v>535</v>
      </c>
      <c r="AG504" s="347"/>
      <c r="AH504" s="406"/>
      <c r="AI504" s="407"/>
      <c r="AJ504" s="348"/>
      <c r="AK504" s="349"/>
      <c r="AL504" s="280"/>
      <c r="AM504" s="45" t="e">
        <f t="shared" si="19"/>
        <v>#REF!</v>
      </c>
      <c r="AN504" s="45"/>
      <c r="AO504" s="45"/>
      <c r="AP504" s="45"/>
      <c r="AQ504" s="45"/>
      <c r="AR504" s="45"/>
      <c r="AS504" s="45"/>
      <c r="AT504" s="45"/>
      <c r="AU504" s="105"/>
      <c r="AV504" s="105"/>
      <c r="AW504" s="105"/>
      <c r="AX504" s="45"/>
      <c r="AY504" s="45"/>
      <c r="AZ504" s="45"/>
      <c r="BA504" s="839"/>
    </row>
    <row r="505" spans="1:53" s="175" customFormat="1" ht="12" customHeight="1">
      <c r="A505" s="1658"/>
      <c r="B505" s="341"/>
      <c r="C505" s="341"/>
      <c r="D505" s="341"/>
      <c r="E505" s="342"/>
      <c r="F505" s="340"/>
      <c r="G505" s="341"/>
      <c r="H505" s="340"/>
      <c r="I505" s="341"/>
      <c r="J505" s="412"/>
      <c r="K505" s="413"/>
      <c r="L505" s="414"/>
      <c r="M505" s="412"/>
      <c r="N505" s="340"/>
      <c r="O505" s="341"/>
      <c r="P505" s="342"/>
      <c r="Q505" s="341" t="s">
        <v>529</v>
      </c>
      <c r="R505" s="341" t="s">
        <v>752</v>
      </c>
      <c r="S505" s="341"/>
      <c r="T505" s="341"/>
      <c r="U505" s="341"/>
      <c r="V505" s="341"/>
      <c r="W505" s="341"/>
      <c r="X505" s="341"/>
      <c r="Y505" s="341"/>
      <c r="Z505" s="341"/>
      <c r="AA505" s="341"/>
      <c r="AB505" s="341"/>
      <c r="AC505" s="341"/>
      <c r="AD505" s="341"/>
      <c r="AE505" s="341"/>
      <c r="AF505" s="341"/>
      <c r="AG505" s="347"/>
      <c r="AH505" s="406"/>
      <c r="AI505" s="407"/>
      <c r="AJ505" s="348"/>
      <c r="AK505" s="349"/>
      <c r="AL505" s="280"/>
      <c r="AM505" s="45" t="e">
        <f t="shared" si="19"/>
        <v>#REF!</v>
      </c>
      <c r="AN505" s="45"/>
      <c r="AO505" s="45"/>
      <c r="AP505" s="45"/>
      <c r="AQ505" s="45"/>
      <c r="AR505" s="45"/>
      <c r="AS505" s="45"/>
      <c r="AT505" s="45"/>
      <c r="AU505" s="105"/>
      <c r="AV505" s="105"/>
      <c r="AW505" s="105"/>
      <c r="AX505" s="45"/>
      <c r="AY505" s="45"/>
      <c r="AZ505" s="45"/>
      <c r="BA505" s="839"/>
    </row>
    <row r="506" spans="1:53" s="175" customFormat="1" ht="12" customHeight="1">
      <c r="A506" s="1658"/>
      <c r="B506" s="341"/>
      <c r="C506" s="341"/>
      <c r="D506" s="341"/>
      <c r="E506" s="342"/>
      <c r="F506" s="340"/>
      <c r="G506" s="341"/>
      <c r="H506" s="340"/>
      <c r="I506" s="341"/>
      <c r="J506" s="412"/>
      <c r="K506" s="413"/>
      <c r="L506" s="414"/>
      <c r="M506" s="412"/>
      <c r="N506" s="340"/>
      <c r="O506" s="341"/>
      <c r="P506" s="342"/>
      <c r="Q506" s="341" t="s">
        <v>37</v>
      </c>
      <c r="R506" s="410" t="s">
        <v>73</v>
      </c>
      <c r="S506" s="400" t="s">
        <v>750</v>
      </c>
      <c r="T506" s="341"/>
      <c r="U506" s="341"/>
      <c r="V506" s="341"/>
      <c r="W506" s="341"/>
      <c r="X506" s="410" t="s">
        <v>73</v>
      </c>
      <c r="Y506" s="1304" t="s">
        <v>751</v>
      </c>
      <c r="Z506" s="1304"/>
      <c r="AA506" s="1299"/>
      <c r="AB506" s="1299"/>
      <c r="AC506" s="1299"/>
      <c r="AD506" s="1299"/>
      <c r="AE506" s="1299"/>
      <c r="AF506" s="411" t="s">
        <v>535</v>
      </c>
      <c r="AG506" s="347"/>
      <c r="AH506" s="406"/>
      <c r="AI506" s="407"/>
      <c r="AJ506" s="348"/>
      <c r="AK506" s="349"/>
      <c r="AL506" s="280"/>
      <c r="AM506" s="45" t="e">
        <f t="shared" si="19"/>
        <v>#REF!</v>
      </c>
      <c r="AN506" s="5"/>
      <c r="AO506" s="105"/>
      <c r="AP506" s="105"/>
      <c r="AQ506" s="105"/>
      <c r="AR506" s="105"/>
      <c r="AS506" s="105"/>
      <c r="AT506" s="105"/>
      <c r="AU506" s="105"/>
      <c r="AV506" s="105"/>
      <c r="AW506" s="105"/>
      <c r="AX506" s="45"/>
      <c r="AY506" s="45"/>
      <c r="AZ506" s="45"/>
      <c r="BA506" s="839"/>
    </row>
    <row r="507" spans="1:53" s="175" customFormat="1" ht="12" customHeight="1">
      <c r="A507" s="1658"/>
      <c r="B507" s="341"/>
      <c r="C507" s="341"/>
      <c r="D507" s="341"/>
      <c r="E507" s="342"/>
      <c r="F507" s="340"/>
      <c r="G507" s="341"/>
      <c r="H507" s="340"/>
      <c r="I507" s="341"/>
      <c r="J507" s="342"/>
      <c r="K507" s="340"/>
      <c r="L507" s="341"/>
      <c r="M507" s="342"/>
      <c r="N507" s="340"/>
      <c r="O507" s="341"/>
      <c r="P507" s="342"/>
      <c r="Q507" s="341" t="s">
        <v>529</v>
      </c>
      <c r="R507" s="341" t="s">
        <v>753</v>
      </c>
      <c r="S507" s="341"/>
      <c r="T507" s="341"/>
      <c r="U507" s="341"/>
      <c r="V507" s="341"/>
      <c r="W507" s="341"/>
      <c r="X507" s="341"/>
      <c r="Y507" s="341"/>
      <c r="Z507" s="341"/>
      <c r="AA507" s="341"/>
      <c r="AB507" s="341"/>
      <c r="AC507" s="341"/>
      <c r="AD507" s="341"/>
      <c r="AE507" s="341"/>
      <c r="AF507" s="351"/>
      <c r="AG507" s="347"/>
      <c r="AH507" s="406"/>
      <c r="AI507" s="407"/>
      <c r="AJ507" s="348"/>
      <c r="AK507" s="349"/>
      <c r="AL507" s="280"/>
      <c r="AM507" s="45" t="e">
        <f t="shared" si="19"/>
        <v>#REF!</v>
      </c>
      <c r="AN507" s="5"/>
      <c r="AO507" s="105"/>
      <c r="AP507" s="105"/>
      <c r="AQ507" s="105"/>
      <c r="AR507" s="105"/>
      <c r="AS507" s="105"/>
      <c r="AT507" s="105"/>
      <c r="AU507" s="105"/>
      <c r="AV507" s="105"/>
      <c r="AW507" s="105"/>
      <c r="AX507" s="45"/>
      <c r="AY507" s="45"/>
      <c r="AZ507" s="45"/>
      <c r="BA507" s="839"/>
    </row>
    <row r="508" spans="1:53" s="175" customFormat="1" ht="12" customHeight="1" thickBot="1">
      <c r="A508" s="1659"/>
      <c r="B508" s="415"/>
      <c r="C508" s="415"/>
      <c r="D508" s="415"/>
      <c r="E508" s="416"/>
      <c r="F508" s="417"/>
      <c r="G508" s="415"/>
      <c r="H508" s="417"/>
      <c r="I508" s="415"/>
      <c r="J508" s="416"/>
      <c r="K508" s="417"/>
      <c r="L508" s="415"/>
      <c r="M508" s="416"/>
      <c r="N508" s="417"/>
      <c r="O508" s="415"/>
      <c r="P508" s="416"/>
      <c r="Q508" s="415" t="s">
        <v>37</v>
      </c>
      <c r="R508" s="418" t="s">
        <v>73</v>
      </c>
      <c r="S508" s="419" t="s">
        <v>754</v>
      </c>
      <c r="T508" s="415"/>
      <c r="U508" s="415"/>
      <c r="V508" s="415"/>
      <c r="W508" s="415"/>
      <c r="X508" s="418" t="s">
        <v>73</v>
      </c>
      <c r="Y508" s="1305" t="s">
        <v>751</v>
      </c>
      <c r="Z508" s="1305"/>
      <c r="AA508" s="1321"/>
      <c r="AB508" s="1321"/>
      <c r="AC508" s="1321"/>
      <c r="AD508" s="1321"/>
      <c r="AE508" s="1321"/>
      <c r="AF508" s="420" t="s">
        <v>535</v>
      </c>
      <c r="AG508" s="421"/>
      <c r="AH508" s="422"/>
      <c r="AI508" s="423"/>
      <c r="AJ508" s="424"/>
      <c r="AK508" s="425"/>
      <c r="AL508" s="280"/>
      <c r="AM508" s="45" t="e">
        <f t="shared" si="19"/>
        <v>#REF!</v>
      </c>
      <c r="AN508" s="5"/>
      <c r="AO508" s="105"/>
      <c r="AP508" s="105"/>
      <c r="AQ508" s="105"/>
      <c r="AR508" s="105"/>
      <c r="AS508" s="105"/>
      <c r="AT508" s="105"/>
      <c r="AU508" s="105"/>
      <c r="AV508" s="105"/>
      <c r="AW508" s="105"/>
      <c r="AX508" s="45"/>
      <c r="AY508" s="45"/>
      <c r="AZ508" s="45"/>
      <c r="BA508" s="839"/>
    </row>
    <row r="509" spans="1:53" s="175" customFormat="1" ht="12" customHeight="1">
      <c r="A509" s="1238" t="s">
        <v>580</v>
      </c>
      <c r="B509" s="209" t="s">
        <v>581</v>
      </c>
      <c r="E509" s="199"/>
      <c r="F509" s="175" t="s">
        <v>334</v>
      </c>
      <c r="H509" s="209"/>
      <c r="J509" s="199"/>
      <c r="K509" s="209" t="s">
        <v>335</v>
      </c>
      <c r="L509" s="426"/>
      <c r="M509" s="426"/>
      <c r="N509" s="1189" t="s">
        <v>755</v>
      </c>
      <c r="O509" s="1190"/>
      <c r="P509" s="1191"/>
      <c r="Q509" s="209" t="s">
        <v>529</v>
      </c>
      <c r="R509" s="175" t="s">
        <v>756</v>
      </c>
      <c r="AF509" s="199"/>
      <c r="AG509" s="397" t="s">
        <v>73</v>
      </c>
      <c r="AH509" s="1190" t="s">
        <v>691</v>
      </c>
      <c r="AI509" s="1191"/>
      <c r="AK509" s="427"/>
      <c r="AL509" s="280"/>
      <c r="AM509" s="45" t="e">
        <f t="shared" si="19"/>
        <v>#REF!</v>
      </c>
      <c r="AN509" s="5"/>
      <c r="AO509" s="105"/>
      <c r="AP509" s="105"/>
      <c r="AQ509" s="105"/>
      <c r="AR509" s="105"/>
      <c r="AS509" s="105"/>
      <c r="AT509" s="105"/>
      <c r="AU509" s="105"/>
      <c r="AV509" s="105"/>
      <c r="AW509" s="105"/>
      <c r="AX509" s="45"/>
      <c r="AY509" s="45"/>
      <c r="AZ509" s="45"/>
      <c r="BA509" s="839"/>
    </row>
    <row r="510" spans="1:53" s="175" customFormat="1" ht="12" customHeight="1">
      <c r="A510" s="1239"/>
      <c r="B510" s="209" t="s">
        <v>585</v>
      </c>
      <c r="E510" s="199"/>
      <c r="F510" s="397" t="s">
        <v>225</v>
      </c>
      <c r="G510" s="273">
        <v>3</v>
      </c>
      <c r="H510" s="397" t="s">
        <v>225</v>
      </c>
      <c r="I510" s="175" t="s">
        <v>309</v>
      </c>
      <c r="J510" s="199"/>
      <c r="K510" s="266"/>
      <c r="L510" s="426"/>
      <c r="M510" s="426"/>
      <c r="N510" s="266" t="s">
        <v>757</v>
      </c>
      <c r="P510" s="199"/>
      <c r="Q510" s="209"/>
      <c r="R510" s="410" t="s">
        <v>73</v>
      </c>
      <c r="S510" s="1190" t="s">
        <v>758</v>
      </c>
      <c r="T510" s="1190"/>
      <c r="U510" s="1190"/>
      <c r="V510" s="1190"/>
      <c r="W510" s="1190"/>
      <c r="X510" s="1190"/>
      <c r="Y510" s="1190"/>
      <c r="Z510" s="1190"/>
      <c r="AA510" s="1190"/>
      <c r="AB510" s="1190"/>
      <c r="AC510" s="1190"/>
      <c r="AD510" s="410" t="s">
        <v>73</v>
      </c>
      <c r="AE510" s="1285" t="s">
        <v>28</v>
      </c>
      <c r="AF510" s="1320"/>
      <c r="AG510" s="245" t="s">
        <v>73</v>
      </c>
      <c r="AH510" s="1190" t="s">
        <v>451</v>
      </c>
      <c r="AI510" s="1191"/>
      <c r="AK510" s="427"/>
      <c r="AL510" s="280"/>
      <c r="AM510" s="45" t="e">
        <f t="shared" si="19"/>
        <v>#REF!</v>
      </c>
      <c r="AN510" s="5"/>
      <c r="AO510" s="105"/>
      <c r="AP510" s="105"/>
      <c r="AQ510" s="105"/>
      <c r="AR510" s="105"/>
      <c r="AS510" s="105"/>
      <c r="AT510" s="105"/>
      <c r="AU510" s="105"/>
      <c r="AV510" s="105"/>
      <c r="AW510" s="105"/>
      <c r="AX510" s="45"/>
      <c r="AY510" s="105"/>
      <c r="AZ510" s="105"/>
      <c r="BA510" s="839"/>
    </row>
    <row r="511" spans="1:53" s="175" customFormat="1" ht="12" customHeight="1">
      <c r="A511" s="1239"/>
      <c r="B511" s="209" t="s">
        <v>334</v>
      </c>
      <c r="E511" s="199"/>
      <c r="F511" s="397" t="s">
        <v>73</v>
      </c>
      <c r="G511" s="273">
        <v>2</v>
      </c>
      <c r="H511" s="397" t="s">
        <v>73</v>
      </c>
      <c r="I511" s="175" t="s">
        <v>348</v>
      </c>
      <c r="J511" s="267"/>
      <c r="K511" s="266"/>
      <c r="L511" s="426"/>
      <c r="M511" s="426"/>
      <c r="N511" s="209"/>
      <c r="P511" s="199"/>
      <c r="Q511" s="209" t="s">
        <v>529</v>
      </c>
      <c r="R511" s="175" t="s">
        <v>759</v>
      </c>
      <c r="U511" s="429" t="s">
        <v>760</v>
      </c>
      <c r="AE511" s="426"/>
      <c r="AF511" s="199"/>
      <c r="AG511" s="245" t="s">
        <v>73</v>
      </c>
      <c r="AH511" s="1190" t="s">
        <v>696</v>
      </c>
      <c r="AI511" s="1191"/>
      <c r="AK511" s="427"/>
      <c r="AL511" s="280"/>
      <c r="AM511" s="45" t="e">
        <f t="shared" si="19"/>
        <v>#REF!</v>
      </c>
      <c r="AN511" s="5"/>
      <c r="AO511" s="105"/>
      <c r="AP511" s="105"/>
      <c r="AQ511" s="105"/>
      <c r="AR511" s="105"/>
      <c r="AS511" s="105"/>
      <c r="AT511" s="105"/>
      <c r="AU511" s="105"/>
      <c r="AV511" s="105"/>
      <c r="AW511" s="105"/>
      <c r="AX511" s="45"/>
      <c r="AY511" s="105"/>
      <c r="AZ511" s="105"/>
      <c r="BA511" s="839"/>
    </row>
    <row r="512" spans="1:53" s="175" customFormat="1" ht="12" customHeight="1">
      <c r="A512" s="1239"/>
      <c r="B512" s="1344" t="s">
        <v>591</v>
      </c>
      <c r="C512" s="1345"/>
      <c r="D512" s="1345"/>
      <c r="E512" s="1346"/>
      <c r="F512" s="397" t="s">
        <v>73</v>
      </c>
      <c r="G512" s="273">
        <v>1</v>
      </c>
      <c r="H512" s="397" t="s">
        <v>73</v>
      </c>
      <c r="I512" s="175" t="s">
        <v>313</v>
      </c>
      <c r="J512" s="267"/>
      <c r="K512" s="266"/>
      <c r="L512" s="426"/>
      <c r="M512" s="426"/>
      <c r="N512" s="209"/>
      <c r="P512" s="199"/>
      <c r="Q512" s="209"/>
      <c r="R512" s="410" t="s">
        <v>73</v>
      </c>
      <c r="S512" s="1190" t="s">
        <v>758</v>
      </c>
      <c r="T512" s="1190"/>
      <c r="U512" s="1190"/>
      <c r="V512" s="1190"/>
      <c r="W512" s="1190"/>
      <c r="X512" s="1190"/>
      <c r="Y512" s="1190"/>
      <c r="Z512" s="1190"/>
      <c r="AA512" s="1190"/>
      <c r="AB512" s="1190"/>
      <c r="AC512" s="1190"/>
      <c r="AD512" s="410" t="s">
        <v>73</v>
      </c>
      <c r="AE512" s="1285" t="s">
        <v>28</v>
      </c>
      <c r="AF512" s="1320"/>
      <c r="AG512" s="397" t="s">
        <v>73</v>
      </c>
      <c r="AH512" s="1190" t="s">
        <v>698</v>
      </c>
      <c r="AI512" s="1191"/>
      <c r="AK512" s="427"/>
      <c r="AL512" s="280"/>
      <c r="AM512" s="45" t="e">
        <f t="shared" si="19"/>
        <v>#REF!</v>
      </c>
      <c r="AN512" s="5"/>
      <c r="AO512" s="105"/>
      <c r="AP512" s="105"/>
      <c r="AQ512" s="105"/>
      <c r="AR512" s="105"/>
      <c r="AS512" s="105"/>
      <c r="AT512" s="105"/>
      <c r="AU512" s="105"/>
      <c r="AV512" s="105"/>
      <c r="AW512" s="105"/>
      <c r="AX512" s="45"/>
      <c r="AY512" s="105"/>
      <c r="AZ512" s="105"/>
      <c r="BA512" s="839"/>
    </row>
    <row r="513" spans="1:53" s="175" customFormat="1" ht="12" customHeight="1">
      <c r="A513" s="1239"/>
      <c r="B513" s="430"/>
      <c r="C513" s="430"/>
      <c r="D513" s="430"/>
      <c r="E513" s="431"/>
      <c r="F513" s="209"/>
      <c r="H513" s="397" t="s">
        <v>73</v>
      </c>
      <c r="I513" s="175" t="s">
        <v>315</v>
      </c>
      <c r="J513" s="267"/>
      <c r="K513" s="266"/>
      <c r="L513" s="426"/>
      <c r="M513" s="426"/>
      <c r="N513" s="209"/>
      <c r="P513" s="199"/>
      <c r="Q513" s="209" t="s">
        <v>529</v>
      </c>
      <c r="R513" s="175" t="s">
        <v>28</v>
      </c>
      <c r="U513" s="429" t="s">
        <v>761</v>
      </c>
      <c r="AE513" s="426"/>
      <c r="AF513" s="199"/>
      <c r="AG513" s="397" t="s">
        <v>73</v>
      </c>
      <c r="AH513" s="1190" t="s">
        <v>701</v>
      </c>
      <c r="AI513" s="1191"/>
      <c r="AK513" s="427"/>
      <c r="AL513" s="280"/>
      <c r="AM513" s="45" t="e">
        <f t="shared" si="19"/>
        <v>#REF!</v>
      </c>
      <c r="AN513" s="5"/>
      <c r="AO513" s="105"/>
      <c r="AP513" s="105"/>
      <c r="AQ513" s="105"/>
      <c r="AR513" s="105"/>
      <c r="AS513" s="105"/>
      <c r="AT513" s="105"/>
      <c r="AU513" s="105"/>
      <c r="AV513" s="105"/>
      <c r="AW513" s="105"/>
      <c r="AX513" s="45"/>
      <c r="AY513" s="105"/>
      <c r="AZ513" s="105"/>
      <c r="BA513" s="839"/>
    </row>
    <row r="514" spans="1:53" s="175" customFormat="1" ht="12" customHeight="1">
      <c r="A514" s="1239"/>
      <c r="B514" s="430"/>
      <c r="C514" s="430"/>
      <c r="D514" s="430"/>
      <c r="E514" s="431"/>
      <c r="F514" s="209"/>
      <c r="H514" s="195"/>
      <c r="J514" s="267"/>
      <c r="K514" s="266"/>
      <c r="L514" s="426"/>
      <c r="M514" s="426"/>
      <c r="N514" s="209"/>
      <c r="P514" s="199"/>
      <c r="Q514" s="209"/>
      <c r="R514" s="245" t="s">
        <v>73</v>
      </c>
      <c r="S514" s="1171" t="s">
        <v>758</v>
      </c>
      <c r="T514" s="1171"/>
      <c r="U514" s="1171"/>
      <c r="V514" s="1171"/>
      <c r="W514" s="1171"/>
      <c r="X514" s="1171"/>
      <c r="Y514" s="1171"/>
      <c r="Z514" s="1171"/>
      <c r="AA514" s="1171"/>
      <c r="AB514" s="1171"/>
      <c r="AC514" s="1171"/>
      <c r="AD514" s="245" t="s">
        <v>73</v>
      </c>
      <c r="AE514" s="1285" t="s">
        <v>28</v>
      </c>
      <c r="AF514" s="1320"/>
      <c r="AG514" s="397" t="s">
        <v>73</v>
      </c>
      <c r="AH514" s="1190" t="s">
        <v>451</v>
      </c>
      <c r="AI514" s="1191"/>
      <c r="AK514" s="427"/>
      <c r="AL514" s="280"/>
      <c r="AM514" s="45" t="e">
        <f t="shared" si="19"/>
        <v>#REF!</v>
      </c>
      <c r="AN514" s="45"/>
      <c r="AO514" s="105"/>
      <c r="AP514" s="105"/>
      <c r="AQ514" s="105"/>
      <c r="AR514" s="105"/>
      <c r="AS514" s="105"/>
      <c r="AT514" s="105"/>
      <c r="AU514" s="105"/>
      <c r="AV514" s="105"/>
      <c r="AW514" s="105"/>
      <c r="AX514" s="45"/>
      <c r="AY514" s="45"/>
      <c r="AZ514" s="45"/>
      <c r="BA514" s="839"/>
    </row>
    <row r="515" spans="1:53" s="175" customFormat="1" ht="12" customHeight="1">
      <c r="A515" s="1239"/>
      <c r="B515" s="430"/>
      <c r="C515" s="430"/>
      <c r="D515" s="430"/>
      <c r="E515" s="431"/>
      <c r="F515" s="209"/>
      <c r="H515" s="200" t="e">
        <f>IF(#REF!=2,"■","□")</f>
        <v>#REF!</v>
      </c>
      <c r="I515" s="1564" t="s">
        <v>525</v>
      </c>
      <c r="J515" s="1565"/>
      <c r="K515" s="193" t="s">
        <v>629</v>
      </c>
      <c r="L515" s="194"/>
      <c r="M515" s="194"/>
      <c r="N515" s="1214" t="s">
        <v>762</v>
      </c>
      <c r="O515" s="1215"/>
      <c r="P515" s="1216"/>
      <c r="Q515" s="314" t="s">
        <v>73</v>
      </c>
      <c r="R515" s="194" t="s">
        <v>763</v>
      </c>
      <c r="S515" s="194"/>
      <c r="T515" s="194"/>
      <c r="U515" s="194" t="s">
        <v>764</v>
      </c>
      <c r="V515" s="301" t="s">
        <v>73</v>
      </c>
      <c r="W515" s="1215" t="s">
        <v>699</v>
      </c>
      <c r="X515" s="1215"/>
      <c r="Y515" s="1215"/>
      <c r="Z515" s="1215"/>
      <c r="AA515" s="301" t="s">
        <v>73</v>
      </c>
      <c r="AB515" s="1215" t="s">
        <v>634</v>
      </c>
      <c r="AC515" s="1215"/>
      <c r="AD515" s="1215"/>
      <c r="AE515" s="1215"/>
      <c r="AF515" s="125"/>
      <c r="AG515" s="397" t="s">
        <v>73</v>
      </c>
      <c r="AH515" s="1318"/>
      <c r="AI515" s="1319"/>
      <c r="AK515" s="427"/>
      <c r="AL515" s="280"/>
      <c r="AM515" s="45" t="e">
        <f t="shared" si="19"/>
        <v>#REF!</v>
      </c>
      <c r="AN515" s="5"/>
      <c r="AO515" s="105"/>
      <c r="AP515" s="105"/>
      <c r="AQ515" s="105"/>
      <c r="AR515" s="105"/>
      <c r="AS515" s="105"/>
      <c r="AT515" s="105"/>
      <c r="AU515" s="105"/>
      <c r="AV515" s="105"/>
      <c r="AW515" s="105"/>
      <c r="AX515" s="45"/>
      <c r="AY515" s="45"/>
      <c r="AZ515" s="45"/>
      <c r="BA515" s="839"/>
    </row>
    <row r="516" spans="1:53" s="175" customFormat="1" ht="12" customHeight="1">
      <c r="A516" s="1239"/>
      <c r="B516" s="430"/>
      <c r="C516" s="430"/>
      <c r="D516" s="430"/>
      <c r="E516" s="431"/>
      <c r="F516" s="209"/>
      <c r="H516" s="200" t="e">
        <f>IF(#REF!=4,"■","□")</f>
        <v>#REF!</v>
      </c>
      <c r="I516" s="1564" t="s">
        <v>28</v>
      </c>
      <c r="J516" s="1565"/>
      <c r="K516" s="209" t="s">
        <v>765</v>
      </c>
      <c r="L516" s="432"/>
      <c r="M516" s="432"/>
      <c r="N516" s="1189" t="s">
        <v>766</v>
      </c>
      <c r="O516" s="1190"/>
      <c r="P516" s="1191"/>
      <c r="Q516" s="209"/>
      <c r="V516" s="410" t="s">
        <v>73</v>
      </c>
      <c r="W516" s="1190" t="s">
        <v>28</v>
      </c>
      <c r="X516" s="1190"/>
      <c r="Y516" s="175" t="s">
        <v>4</v>
      </c>
      <c r="AF516" s="133"/>
      <c r="AG516" s="397" t="s">
        <v>73</v>
      </c>
      <c r="AH516" s="1318"/>
      <c r="AI516" s="1319"/>
      <c r="AK516" s="427"/>
      <c r="AL516" s="280"/>
      <c r="AM516" s="45" t="e">
        <f t="shared" si="19"/>
        <v>#REF!</v>
      </c>
      <c r="AN516" s="5"/>
      <c r="AO516" s="105"/>
      <c r="AP516" s="105"/>
      <c r="AQ516" s="105"/>
      <c r="AR516" s="105"/>
      <c r="AS516" s="105"/>
      <c r="AT516" s="105"/>
      <c r="AU516" s="105"/>
      <c r="AV516" s="105"/>
      <c r="AW516" s="105"/>
      <c r="AX516" s="45"/>
      <c r="AY516" s="45"/>
      <c r="AZ516" s="45"/>
      <c r="BA516" s="839"/>
    </row>
    <row r="517" spans="1:53" s="175" customFormat="1" ht="12" customHeight="1">
      <c r="A517" s="1239"/>
      <c r="B517" s="430"/>
      <c r="C517" s="430"/>
      <c r="D517" s="430"/>
      <c r="E517" s="431"/>
      <c r="F517" s="209"/>
      <c r="H517" s="209"/>
      <c r="J517" s="199"/>
      <c r="K517" s="209"/>
      <c r="N517" s="1189" t="s">
        <v>767</v>
      </c>
      <c r="O517" s="1190"/>
      <c r="P517" s="1191"/>
      <c r="Q517" s="397" t="s">
        <v>73</v>
      </c>
      <c r="R517" s="175" t="s">
        <v>768</v>
      </c>
      <c r="U517" s="175" t="s">
        <v>764</v>
      </c>
      <c r="V517" s="410" t="s">
        <v>73</v>
      </c>
      <c r="W517" s="1190" t="s">
        <v>769</v>
      </c>
      <c r="X517" s="1190"/>
      <c r="Y517" s="410" t="s">
        <v>73</v>
      </c>
      <c r="Z517" s="1285" t="s">
        <v>770</v>
      </c>
      <c r="AA517" s="1285"/>
      <c r="AB517" s="1285"/>
      <c r="AC517" s="410" t="s">
        <v>73</v>
      </c>
      <c r="AD517" s="1190" t="s">
        <v>28</v>
      </c>
      <c r="AE517" s="1190"/>
      <c r="AF517" s="199" t="s">
        <v>4</v>
      </c>
      <c r="AG517" s="397" t="s">
        <v>73</v>
      </c>
      <c r="AH517" s="1318"/>
      <c r="AI517" s="1319"/>
      <c r="AK517" s="427"/>
      <c r="AL517" s="280"/>
      <c r="AM517" s="45" t="e">
        <f t="shared" si="19"/>
        <v>#REF!</v>
      </c>
      <c r="AN517" s="5"/>
      <c r="AO517" s="105"/>
      <c r="AP517" s="105"/>
      <c r="AQ517" s="105"/>
      <c r="AR517" s="105"/>
      <c r="AS517" s="105"/>
      <c r="AT517" s="105"/>
      <c r="AU517" s="105"/>
      <c r="AV517" s="105"/>
      <c r="AW517" s="105"/>
      <c r="AX517" s="45"/>
      <c r="AY517" s="45"/>
      <c r="AZ517" s="45"/>
      <c r="BA517" s="839"/>
    </row>
    <row r="518" spans="1:53" s="175" customFormat="1" ht="12" customHeight="1">
      <c r="A518" s="1239"/>
      <c r="B518" s="430"/>
      <c r="C518" s="430"/>
      <c r="D518" s="430"/>
      <c r="E518" s="431"/>
      <c r="F518" s="209"/>
      <c r="H518" s="209"/>
      <c r="J518" s="267"/>
      <c r="K518" s="266"/>
      <c r="L518" s="426"/>
      <c r="M518" s="426"/>
      <c r="N518" s="210"/>
      <c r="O518" s="211"/>
      <c r="P518" s="246"/>
      <c r="Q518" s="397" t="s">
        <v>73</v>
      </c>
      <c r="R518" s="175" t="s">
        <v>771</v>
      </c>
      <c r="W518" s="317"/>
      <c r="X518" s="317"/>
      <c r="Z518" s="433"/>
      <c r="AA518" s="433"/>
      <c r="AB518" s="433"/>
      <c r="AC518" s="317"/>
      <c r="AD518" s="317"/>
      <c r="AE518" s="317"/>
      <c r="AF518" s="199"/>
      <c r="AG518" s="187"/>
      <c r="AI518" s="199"/>
      <c r="AK518" s="427"/>
      <c r="AL518" s="280"/>
      <c r="AM518" s="45" t="e">
        <f t="shared" si="19"/>
        <v>#REF!</v>
      </c>
      <c r="AN518" s="5"/>
      <c r="AO518" s="105"/>
      <c r="AP518" s="105"/>
      <c r="AQ518" s="105"/>
      <c r="AR518" s="105"/>
      <c r="AS518" s="105"/>
      <c r="AT518" s="105"/>
      <c r="AU518" s="105"/>
      <c r="AV518" s="105"/>
      <c r="AW518" s="105"/>
      <c r="AX518" s="45"/>
      <c r="AY518" s="45"/>
      <c r="AZ518" s="45"/>
      <c r="BA518" s="839"/>
    </row>
    <row r="519" spans="1:53" s="175" customFormat="1" ht="12" customHeight="1">
      <c r="A519" s="1239"/>
      <c r="B519" s="430"/>
      <c r="C519" s="430"/>
      <c r="D519" s="430"/>
      <c r="E519" s="431"/>
      <c r="F519" s="209"/>
      <c r="G519" s="426"/>
      <c r="H519" s="266"/>
      <c r="I519" s="426"/>
      <c r="J519" s="199"/>
      <c r="K519" s="434" t="s">
        <v>772</v>
      </c>
      <c r="L519" s="194"/>
      <c r="M519" s="194"/>
      <c r="N519" s="209" t="s">
        <v>772</v>
      </c>
      <c r="P519" s="199"/>
      <c r="Q519" s="314" t="s">
        <v>73</v>
      </c>
      <c r="R519" s="1215" t="s">
        <v>647</v>
      </c>
      <c r="S519" s="1215"/>
      <c r="T519" s="1215"/>
      <c r="U519" s="1215"/>
      <c r="V519" s="1215"/>
      <c r="W519" s="1215"/>
      <c r="X519" s="1215"/>
      <c r="Y519" s="1215"/>
      <c r="Z519" s="1215"/>
      <c r="AA519" s="194"/>
      <c r="AB519" s="315"/>
      <c r="AC519" s="194"/>
      <c r="AD519" s="315"/>
      <c r="AE519" s="194"/>
      <c r="AF519" s="225"/>
      <c r="AG519" s="314" t="s">
        <v>73</v>
      </c>
      <c r="AH519" s="1215" t="s">
        <v>648</v>
      </c>
      <c r="AI519" s="1216"/>
      <c r="AK519" s="427"/>
      <c r="AL519" s="280"/>
      <c r="AM519" s="45" t="e">
        <f t="shared" si="19"/>
        <v>#REF!</v>
      </c>
      <c r="AN519" s="5"/>
      <c r="AO519" s="105"/>
      <c r="AP519" s="105"/>
      <c r="AQ519" s="105"/>
      <c r="AR519" s="105"/>
      <c r="AS519" s="105"/>
      <c r="AT519" s="105"/>
      <c r="AU519" s="105"/>
      <c r="AV519" s="105"/>
      <c r="AW519" s="105"/>
      <c r="AX519" s="45"/>
      <c r="AY519" s="45"/>
      <c r="AZ519" s="45"/>
      <c r="BA519" s="839"/>
    </row>
    <row r="520" spans="1:53" s="175" customFormat="1" ht="12" customHeight="1">
      <c r="A520" s="1239"/>
      <c r="B520" s="430"/>
      <c r="C520" s="430"/>
      <c r="D520" s="430"/>
      <c r="E520" s="431"/>
      <c r="F520" s="209"/>
      <c r="H520" s="209"/>
      <c r="J520" s="199"/>
      <c r="K520" s="209" t="s">
        <v>773</v>
      </c>
      <c r="N520" s="209" t="s">
        <v>774</v>
      </c>
      <c r="P520" s="199"/>
      <c r="Q520" s="305" t="s">
        <v>73</v>
      </c>
      <c r="R520" s="1233" t="s">
        <v>651</v>
      </c>
      <c r="S520" s="1233"/>
      <c r="T520" s="1233"/>
      <c r="U520" s="1233"/>
      <c r="V520" s="1233"/>
      <c r="W520" s="1233"/>
      <c r="X520" s="1233"/>
      <c r="Y520" s="1233"/>
      <c r="Z520" s="1233"/>
      <c r="AA520" s="180"/>
      <c r="AB520" s="318"/>
      <c r="AC520" s="180"/>
      <c r="AD520" s="318"/>
      <c r="AE520" s="180"/>
      <c r="AF520" s="201"/>
      <c r="AG520" s="397" t="s">
        <v>73</v>
      </c>
      <c r="AH520" s="1318"/>
      <c r="AI520" s="1319"/>
      <c r="AK520" s="427"/>
      <c r="AL520" s="280"/>
      <c r="AM520" s="45" t="e">
        <f t="shared" si="19"/>
        <v>#REF!</v>
      </c>
      <c r="AN520" s="5"/>
      <c r="AO520" s="105"/>
      <c r="AP520" s="105"/>
      <c r="AQ520" s="105"/>
      <c r="AR520" s="105"/>
      <c r="AS520" s="105"/>
      <c r="AT520" s="105"/>
      <c r="AU520" s="105"/>
      <c r="AV520" s="105"/>
      <c r="AW520" s="105"/>
      <c r="AX520" s="45"/>
      <c r="AY520" s="45"/>
      <c r="AZ520" s="45"/>
      <c r="BA520" s="839"/>
    </row>
    <row r="521" spans="1:53" s="175" customFormat="1" ht="12" customHeight="1">
      <c r="A521" s="1239"/>
      <c r="B521" s="430"/>
      <c r="C521" s="430"/>
      <c r="D521" s="430"/>
      <c r="E521" s="431"/>
      <c r="F521" s="209"/>
      <c r="H521" s="209"/>
      <c r="J521" s="267"/>
      <c r="K521" s="471"/>
      <c r="L521" s="435"/>
      <c r="M521" s="435"/>
      <c r="N521" s="210" t="s">
        <v>614</v>
      </c>
      <c r="O521" s="211"/>
      <c r="P521" s="246"/>
      <c r="Q521" s="259"/>
      <c r="R521" s="211" t="s">
        <v>652</v>
      </c>
      <c r="S521" s="211"/>
      <c r="T521" s="211"/>
      <c r="U521" s="211"/>
      <c r="V521" s="211"/>
      <c r="W521" s="211"/>
      <c r="X521" s="211" t="s">
        <v>148</v>
      </c>
      <c r="Y521" s="247" t="s">
        <v>73</v>
      </c>
      <c r="Z521" s="211" t="s">
        <v>75</v>
      </c>
      <c r="AA521" s="211" t="s">
        <v>238</v>
      </c>
      <c r="AB521" s="323"/>
      <c r="AC521" s="211"/>
      <c r="AD521" s="323"/>
      <c r="AE521" s="211"/>
      <c r="AF521" s="246"/>
      <c r="AG521" s="397" t="s">
        <v>73</v>
      </c>
      <c r="AH521" s="1365"/>
      <c r="AI521" s="1366"/>
      <c r="AK521" s="427"/>
      <c r="AL521" s="280"/>
      <c r="AM521" s="45" t="e">
        <f t="shared" si="19"/>
        <v>#REF!</v>
      </c>
      <c r="AN521" s="5"/>
      <c r="AO521" s="105"/>
      <c r="AP521" s="105"/>
      <c r="AQ521" s="105"/>
      <c r="AR521" s="105"/>
      <c r="AS521" s="105"/>
      <c r="AT521" s="105"/>
      <c r="AU521" s="105"/>
      <c r="AV521" s="105"/>
      <c r="AW521" s="105"/>
      <c r="AX521" s="45"/>
      <c r="AY521" s="45"/>
      <c r="AZ521" s="45"/>
      <c r="BA521" s="839"/>
    </row>
    <row r="522" spans="1:53" s="175" customFormat="1" ht="12" customHeight="1">
      <c r="A522" s="1239"/>
      <c r="B522" s="209"/>
      <c r="E522" s="199"/>
      <c r="F522" s="209"/>
      <c r="H522" s="209"/>
      <c r="J522" s="199"/>
      <c r="K522" s="193" t="s">
        <v>653</v>
      </c>
      <c r="L522" s="194"/>
      <c r="M522" s="194"/>
      <c r="N522" s="194"/>
      <c r="O522" s="194"/>
      <c r="P522" s="225"/>
      <c r="Q522" s="301" t="s">
        <v>73</v>
      </c>
      <c r="R522" s="194" t="s">
        <v>654</v>
      </c>
      <c r="S522" s="194"/>
      <c r="T522" s="194"/>
      <c r="U522" s="194"/>
      <c r="V522" s="194"/>
      <c r="W522" s="194"/>
      <c r="X522" s="194"/>
      <c r="Y522" s="194"/>
      <c r="Z522" s="194"/>
      <c r="AA522" s="194"/>
      <c r="AB522" s="194"/>
      <c r="AC522" s="194"/>
      <c r="AD522" s="194"/>
      <c r="AE522" s="194"/>
      <c r="AF522" s="194"/>
      <c r="AG522" s="314" t="s">
        <v>73</v>
      </c>
      <c r="AH522" s="1215" t="s">
        <v>442</v>
      </c>
      <c r="AI522" s="1216"/>
      <c r="AJ522" s="117"/>
      <c r="AK522" s="290"/>
      <c r="AL522" s="280"/>
      <c r="AM522" s="45" t="e">
        <f t="shared" si="19"/>
        <v>#REF!</v>
      </c>
      <c r="AN522" s="5"/>
      <c r="AO522" s="105"/>
      <c r="AP522" s="105"/>
      <c r="AQ522" s="105"/>
      <c r="AR522" s="105"/>
      <c r="AS522" s="105"/>
      <c r="AT522" s="105"/>
      <c r="AU522" s="105"/>
      <c r="AV522" s="105"/>
      <c r="AW522" s="105"/>
      <c r="AX522" s="45"/>
      <c r="AY522" s="45"/>
      <c r="AZ522" s="45"/>
      <c r="BA522" s="839"/>
    </row>
    <row r="523" spans="1:53" s="175" customFormat="1" ht="12" customHeight="1" thickBot="1">
      <c r="A523" s="1240"/>
      <c r="B523" s="230"/>
      <c r="C523" s="235"/>
      <c r="D523" s="235"/>
      <c r="E523" s="231"/>
      <c r="F523" s="230"/>
      <c r="G523" s="235"/>
      <c r="H523" s="230"/>
      <c r="I523" s="235"/>
      <c r="J523" s="231"/>
      <c r="K523" s="230"/>
      <c r="L523" s="235"/>
      <c r="M523" s="235"/>
      <c r="N523" s="235"/>
      <c r="O523" s="235"/>
      <c r="P523" s="231"/>
      <c r="Q523" s="235"/>
      <c r="R523" s="235" t="s">
        <v>655</v>
      </c>
      <c r="S523" s="235"/>
      <c r="T523" s="235"/>
      <c r="U523" s="235"/>
      <c r="V523" s="235"/>
      <c r="W523" s="235"/>
      <c r="X523" s="235"/>
      <c r="Y523" s="235"/>
      <c r="Z523" s="235"/>
      <c r="AA523" s="235"/>
      <c r="AB523" s="235"/>
      <c r="AC523" s="235"/>
      <c r="AD523" s="235"/>
      <c r="AE523" s="235"/>
      <c r="AF523" s="235"/>
      <c r="AG523" s="252" t="s">
        <v>73</v>
      </c>
      <c r="AH523" s="1445" t="s">
        <v>590</v>
      </c>
      <c r="AI523" s="1446"/>
      <c r="AJ523" s="158"/>
      <c r="AK523" s="324"/>
      <c r="AL523" s="280"/>
      <c r="AM523" s="45" t="e">
        <f t="shared" si="19"/>
        <v>#REF!</v>
      </c>
      <c r="AN523" s="5"/>
      <c r="AO523" s="105"/>
      <c r="AP523" s="105"/>
      <c r="AQ523" s="105"/>
      <c r="AR523" s="105"/>
      <c r="AS523" s="105"/>
      <c r="AT523" s="105"/>
      <c r="AU523" s="105"/>
      <c r="AV523" s="105"/>
      <c r="AW523" s="105"/>
      <c r="AX523" s="45"/>
      <c r="AY523" s="45"/>
      <c r="AZ523" s="45"/>
      <c r="BA523" s="839"/>
    </row>
    <row r="524" spans="1:53" s="175" customFormat="1" ht="12" customHeight="1">
      <c r="A524" s="1707" t="s">
        <v>656</v>
      </c>
      <c r="B524" s="281" t="s">
        <v>657</v>
      </c>
      <c r="C524" s="282"/>
      <c r="D524" s="282"/>
      <c r="E524" s="283"/>
      <c r="F524" s="282" t="s">
        <v>334</v>
      </c>
      <c r="G524" s="282"/>
      <c r="H524" s="281"/>
      <c r="I524" s="282"/>
      <c r="J524" s="283"/>
      <c r="K524" s="282" t="s">
        <v>658</v>
      </c>
      <c r="L524" s="282"/>
      <c r="M524" s="282"/>
      <c r="N524" s="1615" t="s">
        <v>633</v>
      </c>
      <c r="O524" s="1556"/>
      <c r="P524" s="1557"/>
      <c r="Q524" s="284" t="s">
        <v>73</v>
      </c>
      <c r="R524" s="1556" t="s">
        <v>659</v>
      </c>
      <c r="S524" s="1556"/>
      <c r="T524" s="1556"/>
      <c r="U524" s="1556"/>
      <c r="V524" s="1556"/>
      <c r="W524" s="1556"/>
      <c r="X524" s="1556"/>
      <c r="Y524" s="1556"/>
      <c r="Z524" s="1556"/>
      <c r="AA524" s="1556"/>
      <c r="AB524" s="1556"/>
      <c r="AC524" s="1556"/>
      <c r="AD524" s="1556"/>
      <c r="AE524" s="1556"/>
      <c r="AF524" s="1557"/>
      <c r="AG524" s="443" t="s">
        <v>73</v>
      </c>
      <c r="AH524" s="1556" t="s">
        <v>451</v>
      </c>
      <c r="AI524" s="1557"/>
      <c r="AJ524" s="144"/>
      <c r="AK524" s="286"/>
      <c r="AL524" s="280"/>
      <c r="AM524" s="45" t="e">
        <f t="shared" si="19"/>
        <v>#REF!</v>
      </c>
      <c r="AN524" s="5"/>
      <c r="AO524" s="105"/>
      <c r="AP524" s="105"/>
      <c r="AQ524" s="105"/>
      <c r="AR524" s="105"/>
      <c r="AS524" s="105"/>
      <c r="AT524" s="105"/>
      <c r="AU524" s="105"/>
      <c r="AV524" s="105"/>
      <c r="AW524" s="105"/>
      <c r="AX524" s="45"/>
      <c r="AY524" s="45"/>
      <c r="AZ524" s="45"/>
      <c r="BA524" s="839"/>
    </row>
    <row r="525" spans="1:53" s="175" customFormat="1" ht="12" customHeight="1">
      <c r="A525" s="1708"/>
      <c r="B525" s="209" t="s">
        <v>660</v>
      </c>
      <c r="E525" s="199"/>
      <c r="F525" s="397" t="s">
        <v>225</v>
      </c>
      <c r="G525" s="273">
        <v>3</v>
      </c>
      <c r="H525" s="397" t="s">
        <v>225</v>
      </c>
      <c r="I525" s="175" t="s">
        <v>309</v>
      </c>
      <c r="J525" s="199"/>
      <c r="N525" s="1599" t="s">
        <v>661</v>
      </c>
      <c r="O525" s="1365"/>
      <c r="P525" s="1366"/>
      <c r="AG525" s="397" t="s">
        <v>73</v>
      </c>
      <c r="AH525" s="1365"/>
      <c r="AI525" s="1366"/>
      <c r="AJ525" s="117"/>
      <c r="AK525" s="290"/>
      <c r="AL525" s="280"/>
      <c r="AM525" s="45" t="e">
        <f t="shared" si="19"/>
        <v>#REF!</v>
      </c>
      <c r="AN525" s="5"/>
      <c r="AO525" s="105"/>
      <c r="AP525" s="105"/>
      <c r="AQ525" s="105"/>
      <c r="AR525" s="105"/>
      <c r="AS525" s="105"/>
      <c r="AT525" s="105"/>
      <c r="AU525" s="105"/>
      <c r="AV525" s="105"/>
      <c r="AW525" s="105"/>
      <c r="AX525" s="45"/>
      <c r="AY525" s="45"/>
      <c r="AZ525" s="45"/>
      <c r="BA525" s="839"/>
    </row>
    <row r="526" spans="1:53" s="175" customFormat="1" ht="12" customHeight="1">
      <c r="A526" s="1708"/>
      <c r="B526" s="209" t="s">
        <v>662</v>
      </c>
      <c r="E526" s="199"/>
      <c r="F526" s="397" t="s">
        <v>73</v>
      </c>
      <c r="G526" s="273">
        <v>2</v>
      </c>
      <c r="H526" s="397" t="s">
        <v>73</v>
      </c>
      <c r="I526" s="175" t="s">
        <v>348</v>
      </c>
      <c r="J526" s="199"/>
      <c r="K526" s="193" t="s">
        <v>663</v>
      </c>
      <c r="L526" s="194"/>
      <c r="M526" s="194"/>
      <c r="N526" s="1214" t="s">
        <v>664</v>
      </c>
      <c r="O526" s="1215"/>
      <c r="P526" s="1216"/>
      <c r="Q526" s="194" t="s">
        <v>427</v>
      </c>
      <c r="R526" s="194" t="s">
        <v>665</v>
      </c>
      <c r="S526" s="194"/>
      <c r="T526" s="124"/>
      <c r="U526" s="194"/>
      <c r="V526" s="194"/>
      <c r="W526" s="194"/>
      <c r="X526" s="194"/>
      <c r="Y526" s="194"/>
      <c r="Z526" s="194"/>
      <c r="AA526" s="194"/>
      <c r="AB526" s="194"/>
      <c r="AC526" s="194"/>
      <c r="AD526" s="194"/>
      <c r="AE526" s="194"/>
      <c r="AF526" s="194"/>
      <c r="AG526" s="314" t="s">
        <v>73</v>
      </c>
      <c r="AH526" s="1215" t="s">
        <v>666</v>
      </c>
      <c r="AI526" s="1216"/>
      <c r="AJ526" s="124"/>
      <c r="AK526" s="307"/>
      <c r="AL526" s="280"/>
      <c r="AM526" s="45" t="e">
        <f t="shared" si="19"/>
        <v>#REF!</v>
      </c>
      <c r="AN526" s="5"/>
      <c r="AO526" s="105"/>
      <c r="AP526" s="105"/>
      <c r="AQ526" s="105"/>
      <c r="AR526" s="105"/>
      <c r="AS526" s="105"/>
      <c r="AT526" s="105"/>
      <c r="AU526" s="105"/>
      <c r="AV526" s="105"/>
      <c r="AW526" s="105"/>
      <c r="AX526" s="45"/>
      <c r="AY526" s="45"/>
      <c r="AZ526" s="45"/>
      <c r="BA526" s="839"/>
    </row>
    <row r="527" spans="1:53" s="175" customFormat="1" ht="12" customHeight="1">
      <c r="A527" s="1708"/>
      <c r="B527" s="1343" t="s">
        <v>667</v>
      </c>
      <c r="C527" s="1181"/>
      <c r="D527" s="1181"/>
      <c r="E527" s="1182"/>
      <c r="F527" s="397" t="s">
        <v>73</v>
      </c>
      <c r="G527" s="273">
        <v>1</v>
      </c>
      <c r="H527" s="397" t="s">
        <v>73</v>
      </c>
      <c r="I527" s="175" t="s">
        <v>313</v>
      </c>
      <c r="J527" s="199"/>
      <c r="K527" s="210" t="s">
        <v>668</v>
      </c>
      <c r="L527" s="211"/>
      <c r="M527" s="211"/>
      <c r="N527" s="1170" t="s">
        <v>669</v>
      </c>
      <c r="O527" s="1171"/>
      <c r="P527" s="1172"/>
      <c r="Q527" s="211" t="s">
        <v>148</v>
      </c>
      <c r="R527" s="247" t="s">
        <v>73</v>
      </c>
      <c r="S527" s="211" t="s">
        <v>1</v>
      </c>
      <c r="T527" s="134"/>
      <c r="U527" s="247" t="s">
        <v>73</v>
      </c>
      <c r="V527" s="325" t="s">
        <v>670</v>
      </c>
      <c r="W527" s="134"/>
      <c r="X527" s="211"/>
      <c r="Y527" s="211"/>
      <c r="Z527" s="211"/>
      <c r="AA527" s="211"/>
      <c r="AB527" s="247" t="s">
        <v>73</v>
      </c>
      <c r="AC527" s="1365" t="s">
        <v>623</v>
      </c>
      <c r="AD527" s="1365"/>
      <c r="AE527" s="1365"/>
      <c r="AF527" s="1366"/>
      <c r="AG527" s="399" t="s">
        <v>73</v>
      </c>
      <c r="AH527" s="1365"/>
      <c r="AI527" s="1366"/>
      <c r="AJ527" s="134"/>
      <c r="AK527" s="308"/>
      <c r="AL527" s="280"/>
      <c r="AM527" s="45" t="e">
        <f t="shared" si="19"/>
        <v>#REF!</v>
      </c>
      <c r="AN527" s="5"/>
      <c r="AO527" s="105"/>
      <c r="AP527" s="105"/>
      <c r="AQ527" s="105"/>
      <c r="AR527" s="105"/>
      <c r="AS527" s="105"/>
      <c r="AT527" s="105"/>
      <c r="AU527" s="105"/>
      <c r="AV527" s="105"/>
      <c r="AW527" s="105"/>
      <c r="AX527" s="45"/>
      <c r="AY527" s="45"/>
      <c r="AZ527" s="45"/>
      <c r="BA527" s="839"/>
    </row>
    <row r="528" spans="1:53" s="175" customFormat="1" ht="12" customHeight="1" thickBot="1">
      <c r="A528" s="1708"/>
      <c r="B528" s="209"/>
      <c r="E528" s="199"/>
      <c r="H528" s="397" t="s">
        <v>73</v>
      </c>
      <c r="I528" s="175" t="s">
        <v>315</v>
      </c>
      <c r="J528" s="199"/>
      <c r="K528" s="175" t="s">
        <v>671</v>
      </c>
      <c r="N528" s="1189" t="s">
        <v>672</v>
      </c>
      <c r="O528" s="1190"/>
      <c r="P528" s="1191"/>
      <c r="Q528" s="245" t="s">
        <v>73</v>
      </c>
      <c r="R528" s="175" t="s">
        <v>673</v>
      </c>
      <c r="T528" s="117"/>
      <c r="AG528" s="314" t="s">
        <v>73</v>
      </c>
      <c r="AH528" s="1215" t="s">
        <v>442</v>
      </c>
      <c r="AI528" s="1216"/>
      <c r="AJ528" s="117"/>
      <c r="AK528" s="290"/>
      <c r="AL528" s="280"/>
      <c r="AM528" s="45" t="e">
        <f t="shared" si="19"/>
        <v>#REF!</v>
      </c>
      <c r="AN528" s="5" t="e">
        <f>#REF!</f>
        <v>#REF!</v>
      </c>
      <c r="AO528" s="105" t="s">
        <v>775</v>
      </c>
      <c r="AP528" s="105"/>
      <c r="AQ528" s="105"/>
      <c r="AR528" s="105"/>
      <c r="AS528" s="105"/>
      <c r="AT528" s="105"/>
      <c r="AU528" s="105"/>
      <c r="AV528" s="105"/>
      <c r="AW528" s="105"/>
      <c r="AX528" s="45"/>
      <c r="AY528" s="45"/>
      <c r="AZ528" s="45"/>
      <c r="BA528" s="839"/>
    </row>
    <row r="529" spans="1:53" s="175" customFormat="1" ht="12" customHeight="1" thickBot="1">
      <c r="A529" s="1708"/>
      <c r="B529" s="209"/>
      <c r="E529" s="199"/>
      <c r="H529" s="209"/>
      <c r="J529" s="199"/>
      <c r="K529" s="175" t="s">
        <v>674</v>
      </c>
      <c r="N529" s="1613" t="s">
        <v>675</v>
      </c>
      <c r="O529" s="1178"/>
      <c r="P529" s="1614"/>
      <c r="Q529" s="326" t="s">
        <v>73</v>
      </c>
      <c r="R529" s="327" t="s">
        <v>676</v>
      </c>
      <c r="S529" s="327"/>
      <c r="T529" s="328"/>
      <c r="U529" s="327"/>
      <c r="V529" s="327"/>
      <c r="W529" s="327"/>
      <c r="X529" s="327"/>
      <c r="Y529" s="327"/>
      <c r="Z529" s="327"/>
      <c r="AA529" s="327"/>
      <c r="AB529" s="327"/>
      <c r="AC529" s="327"/>
      <c r="AD529" s="327"/>
      <c r="AE529" s="327"/>
      <c r="AF529" s="329"/>
      <c r="AG529" s="399" t="s">
        <v>73</v>
      </c>
      <c r="AH529" s="1365"/>
      <c r="AI529" s="1366"/>
      <c r="AJ529" s="117"/>
      <c r="AK529" s="290"/>
      <c r="AL529" s="280"/>
      <c r="AM529" s="45" t="e">
        <f t="shared" si="19"/>
        <v>#REF!</v>
      </c>
      <c r="AN529" s="5" t="b">
        <f>IF(F562="■",TRUE,FALSE)</f>
        <v>1</v>
      </c>
      <c r="AO529" s="105" t="s">
        <v>776</v>
      </c>
      <c r="AP529" s="105"/>
      <c r="AQ529" s="557">
        <f>IF(AN531=TRUE,1,IF(AN530=TRUE,4,IF(AN529=TRUE,5,0)))</f>
        <v>5</v>
      </c>
      <c r="AR529" s="105"/>
      <c r="AS529" s="105"/>
      <c r="AT529" s="105"/>
      <c r="AU529" s="105"/>
      <c r="AV529" s="105"/>
      <c r="AW529" s="105"/>
      <c r="AX529" s="45"/>
      <c r="AY529" s="45"/>
      <c r="AZ529" s="45"/>
      <c r="BA529" s="839"/>
    </row>
    <row r="530" spans="1:53" s="175" customFormat="1" ht="12" customHeight="1" thickBot="1">
      <c r="A530" s="1708"/>
      <c r="B530" s="209"/>
      <c r="E530" s="199"/>
      <c r="H530" s="209"/>
      <c r="J530" s="199"/>
      <c r="K530" s="193" t="s">
        <v>677</v>
      </c>
      <c r="L530" s="194"/>
      <c r="M530" s="194"/>
      <c r="N530" s="1214" t="s">
        <v>671</v>
      </c>
      <c r="O530" s="1215"/>
      <c r="P530" s="1216"/>
      <c r="Q530" s="301" t="s">
        <v>73</v>
      </c>
      <c r="R530" s="194" t="s">
        <v>678</v>
      </c>
      <c r="S530" s="194"/>
      <c r="T530" s="124"/>
      <c r="U530" s="194"/>
      <c r="V530" s="194"/>
      <c r="W530" s="194"/>
      <c r="X530" s="194"/>
      <c r="Y530" s="194"/>
      <c r="Z530" s="194"/>
      <c r="AA530" s="194"/>
      <c r="AB530" s="194"/>
      <c r="AC530" s="194"/>
      <c r="AD530" s="194"/>
      <c r="AE530" s="194"/>
      <c r="AF530" s="194"/>
      <c r="AG530" s="314" t="s">
        <v>73</v>
      </c>
      <c r="AH530" s="1215" t="s">
        <v>451</v>
      </c>
      <c r="AI530" s="1216"/>
      <c r="AJ530" s="124"/>
      <c r="AK530" s="307"/>
      <c r="AL530" s="280"/>
      <c r="AM530" s="45" t="e">
        <f t="shared" si="19"/>
        <v>#REF!</v>
      </c>
      <c r="AN530" s="5" t="b">
        <f>IF(F563="■",TRUE,FALSE)</f>
        <v>0</v>
      </c>
      <c r="AO530" s="105" t="s">
        <v>376</v>
      </c>
      <c r="AP530" s="105"/>
      <c r="AQ530" s="566" t="str">
        <f>IF(AN537=TRUE,X564,"")</f>
        <v/>
      </c>
      <c r="AR530" s="105"/>
      <c r="AS530" s="105"/>
      <c r="AT530" s="105"/>
      <c r="AU530" s="105"/>
      <c r="AV530" s="105"/>
      <c r="AW530" s="105"/>
      <c r="AX530" s="45"/>
      <c r="AY530" s="45"/>
      <c r="AZ530" s="45"/>
      <c r="BA530" s="839"/>
    </row>
    <row r="531" spans="1:53" s="175" customFormat="1" ht="12" customHeight="1">
      <c r="A531" s="1708"/>
      <c r="B531" s="209"/>
      <c r="E531" s="199"/>
      <c r="H531" s="209"/>
      <c r="J531" s="199"/>
      <c r="K531" s="210" t="s">
        <v>668</v>
      </c>
      <c r="L531" s="211"/>
      <c r="M531" s="211"/>
      <c r="N531" s="1170" t="s">
        <v>679</v>
      </c>
      <c r="O531" s="1171"/>
      <c r="P531" s="1172"/>
      <c r="Q531" s="211"/>
      <c r="R531" s="211"/>
      <c r="S531" s="211"/>
      <c r="T531" s="134"/>
      <c r="U531" s="211"/>
      <c r="V531" s="211"/>
      <c r="W531" s="211"/>
      <c r="X531" s="211"/>
      <c r="Y531" s="211"/>
      <c r="Z531" s="211"/>
      <c r="AA531" s="211"/>
      <c r="AB531" s="211"/>
      <c r="AC531" s="211"/>
      <c r="AD531" s="211"/>
      <c r="AE531" s="211"/>
      <c r="AF531" s="211"/>
      <c r="AG531" s="399" t="s">
        <v>73</v>
      </c>
      <c r="AH531" s="1365"/>
      <c r="AI531" s="1366"/>
      <c r="AJ531" s="134"/>
      <c r="AK531" s="308"/>
      <c r="AL531" s="280"/>
      <c r="AM531" s="45" t="e">
        <f t="shared" si="19"/>
        <v>#REF!</v>
      </c>
      <c r="AN531" s="5" t="b">
        <f>IF(F564="■",TRUE,FALSE)</f>
        <v>0</v>
      </c>
      <c r="AO531" s="105" t="s">
        <v>289</v>
      </c>
      <c r="AP531" s="105"/>
      <c r="AQ531" s="105"/>
      <c r="AR531" s="105"/>
      <c r="AS531" s="105"/>
      <c r="AT531" s="105"/>
      <c r="AU531" s="105"/>
      <c r="AV531" s="105"/>
      <c r="AW531" s="105"/>
      <c r="AX531" s="45"/>
      <c r="AY531" s="45"/>
      <c r="AZ531" s="45"/>
      <c r="BA531" s="839"/>
    </row>
    <row r="532" spans="1:53" s="175" customFormat="1" ht="12" customHeight="1">
      <c r="A532" s="1708"/>
      <c r="B532" s="209"/>
      <c r="E532" s="199"/>
      <c r="H532" s="209"/>
      <c r="J532" s="199"/>
      <c r="K532" s="175" t="s">
        <v>680</v>
      </c>
      <c r="N532" s="1189" t="s">
        <v>681</v>
      </c>
      <c r="O532" s="1190"/>
      <c r="P532" s="1191"/>
      <c r="Q532" s="301" t="s">
        <v>73</v>
      </c>
      <c r="R532" s="175" t="s">
        <v>682</v>
      </c>
      <c r="T532" s="117"/>
      <c r="AG532" s="314" t="s">
        <v>73</v>
      </c>
      <c r="AH532" s="1215" t="s">
        <v>451</v>
      </c>
      <c r="AI532" s="1216"/>
      <c r="AJ532" s="117"/>
      <c r="AK532" s="290"/>
      <c r="AL532" s="280"/>
      <c r="AM532" s="45" t="e">
        <f t="shared" si="19"/>
        <v>#REF!</v>
      </c>
      <c r="AN532" s="5"/>
      <c r="AO532" s="105"/>
      <c r="AP532" s="105"/>
      <c r="AQ532" s="105"/>
      <c r="AR532" s="105"/>
      <c r="AS532" s="105"/>
      <c r="AT532" s="105"/>
      <c r="AU532" s="105"/>
      <c r="AV532" s="105"/>
      <c r="AW532" s="105"/>
      <c r="AX532" s="45"/>
      <c r="AY532" s="45"/>
      <c r="AZ532" s="45"/>
      <c r="BA532" s="839"/>
    </row>
    <row r="533" spans="1:53" s="175" customFormat="1" ht="12" customHeight="1" thickBot="1">
      <c r="A533" s="1709"/>
      <c r="B533" s="230"/>
      <c r="C533" s="235"/>
      <c r="D533" s="235"/>
      <c r="E533" s="231"/>
      <c r="F533" s="235"/>
      <c r="G533" s="235"/>
      <c r="H533" s="230"/>
      <c r="I533" s="235"/>
      <c r="J533" s="231"/>
      <c r="K533" s="235" t="s">
        <v>683</v>
      </c>
      <c r="L533" s="235"/>
      <c r="M533" s="235"/>
      <c r="N533" s="1453" t="s">
        <v>684</v>
      </c>
      <c r="O533" s="1445"/>
      <c r="P533" s="1446"/>
      <c r="Q533" s="235"/>
      <c r="R533" s="235"/>
      <c r="S533" s="235"/>
      <c r="T533" s="235"/>
      <c r="U533" s="235"/>
      <c r="V533" s="235"/>
      <c r="W533" s="235"/>
      <c r="X533" s="235"/>
      <c r="Y533" s="235"/>
      <c r="Z533" s="235"/>
      <c r="AA533" s="235"/>
      <c r="AB533" s="235"/>
      <c r="AC533" s="235"/>
      <c r="AD533" s="235"/>
      <c r="AE533" s="235"/>
      <c r="AF533" s="235"/>
      <c r="AG533" s="252" t="s">
        <v>73</v>
      </c>
      <c r="AH533" s="1454"/>
      <c r="AI533" s="1455"/>
      <c r="AJ533" s="235"/>
      <c r="AK533" s="324"/>
      <c r="AL533" s="280"/>
      <c r="AM533" s="45" t="e">
        <f t="shared" si="19"/>
        <v>#REF!</v>
      </c>
      <c r="AN533" s="5" t="b">
        <f>IF(H562="■",TRUE,FALSE)</f>
        <v>0</v>
      </c>
      <c r="AO533" s="105" t="s">
        <v>309</v>
      </c>
      <c r="AP533" s="105"/>
      <c r="AQ533" s="105"/>
      <c r="AR533" s="105"/>
      <c r="AS533" s="105"/>
      <c r="AT533" s="105"/>
      <c r="AU533" s="105"/>
      <c r="AV533" s="105"/>
      <c r="AW533" s="105"/>
      <c r="AX533" s="45"/>
      <c r="AY533" s="45"/>
      <c r="AZ533" s="45"/>
      <c r="BA533" s="839"/>
    </row>
    <row r="534" spans="1:53" s="175" customFormat="1" ht="12" customHeight="1">
      <c r="A534" s="175" t="s">
        <v>516</v>
      </c>
      <c r="AL534" s="280"/>
      <c r="AM534" s="45" t="e">
        <f t="shared" si="19"/>
        <v>#REF!</v>
      </c>
      <c r="AN534" s="5" t="b">
        <f>IF(H563="■",TRUE,FALSE)</f>
        <v>0</v>
      </c>
      <c r="AO534" s="105" t="s">
        <v>311</v>
      </c>
      <c r="AP534" s="105"/>
      <c r="AQ534" s="105"/>
      <c r="AR534" s="105"/>
      <c r="AS534" s="105"/>
      <c r="AT534" s="105"/>
      <c r="AU534" s="105"/>
      <c r="AV534" s="105"/>
      <c r="AW534" s="105"/>
      <c r="AX534" s="555" t="s">
        <v>777</v>
      </c>
      <c r="AY534" s="45"/>
      <c r="AZ534" s="45"/>
      <c r="BA534" s="839"/>
    </row>
    <row r="535" spans="1:53" s="175" customFormat="1" ht="12.95" customHeight="1" thickBot="1">
      <c r="A535" s="172" t="s">
        <v>578</v>
      </c>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467" t="s">
        <v>778</v>
      </c>
      <c r="AL535" s="280">
        <v>12</v>
      </c>
      <c r="AM535" s="563">
        <v>1</v>
      </c>
      <c r="AN535" s="5" t="b">
        <f>IF(H564="■",TRUE,FALSE)</f>
        <v>0</v>
      </c>
      <c r="AO535" s="105" t="s">
        <v>313</v>
      </c>
      <c r="AP535" s="105"/>
      <c r="AQ535" s="105"/>
      <c r="AR535" s="105"/>
      <c r="AS535" s="105"/>
      <c r="AT535" s="105"/>
      <c r="AU535" s="105"/>
      <c r="AV535" s="105"/>
      <c r="AW535" s="105"/>
      <c r="AX535" s="555" t="s">
        <v>779</v>
      </c>
      <c r="AY535" s="45"/>
      <c r="AZ535" s="45"/>
      <c r="BA535" s="839"/>
    </row>
    <row r="536" spans="1:53" s="175" customFormat="1" ht="12" customHeight="1">
      <c r="A536" s="330"/>
      <c r="B536" s="1327" t="s">
        <v>686</v>
      </c>
      <c r="C536" s="1328"/>
      <c r="D536" s="1328"/>
      <c r="E536" s="1329"/>
      <c r="F536" s="1333" t="s">
        <v>322</v>
      </c>
      <c r="G536" s="1334"/>
      <c r="H536" s="1328" t="s">
        <v>323</v>
      </c>
      <c r="I536" s="1328"/>
      <c r="J536" s="1328"/>
      <c r="K536" s="1337" t="s">
        <v>324</v>
      </c>
      <c r="L536" s="1338"/>
      <c r="M536" s="1339"/>
      <c r="N536" s="1296" t="s">
        <v>325</v>
      </c>
      <c r="O536" s="1297"/>
      <c r="P536" s="1297"/>
      <c r="Q536" s="1297"/>
      <c r="R536" s="1297"/>
      <c r="S536" s="1297"/>
      <c r="T536" s="1297"/>
      <c r="U536" s="1297"/>
      <c r="V536" s="1297"/>
      <c r="W536" s="1297"/>
      <c r="X536" s="1297"/>
      <c r="Y536" s="1297"/>
      <c r="Z536" s="1297"/>
      <c r="AA536" s="1297"/>
      <c r="AB536" s="1297"/>
      <c r="AC536" s="1297"/>
      <c r="AD536" s="1297"/>
      <c r="AE536" s="1297"/>
      <c r="AF536" s="1297"/>
      <c r="AG536" s="1297"/>
      <c r="AH536" s="1297"/>
      <c r="AI536" s="1298"/>
      <c r="AJ536" s="1313" t="s">
        <v>326</v>
      </c>
      <c r="AK536" s="1314"/>
      <c r="AL536" s="280"/>
      <c r="AM536" s="45">
        <f>AM535</f>
        <v>1</v>
      </c>
      <c r="AN536" s="5" t="b">
        <f>IF(H565="■",TRUE,FALSE)</f>
        <v>0</v>
      </c>
      <c r="AO536" s="105" t="s">
        <v>315</v>
      </c>
      <c r="AP536" s="105"/>
      <c r="AQ536" s="105"/>
      <c r="AR536" s="105"/>
      <c r="AS536" s="105"/>
      <c r="AT536" s="105"/>
      <c r="AU536" s="105"/>
      <c r="AV536" s="105"/>
      <c r="AW536" s="105"/>
      <c r="AX536" s="555" t="s">
        <v>780</v>
      </c>
      <c r="AY536" s="45"/>
      <c r="AZ536" s="45"/>
      <c r="BA536" s="839"/>
    </row>
    <row r="537" spans="1:53" s="175" customFormat="1" ht="12" customHeight="1" thickBot="1">
      <c r="A537" s="331"/>
      <c r="B537" s="1330" t="s">
        <v>687</v>
      </c>
      <c r="C537" s="1331"/>
      <c r="D537" s="1331"/>
      <c r="E537" s="1332"/>
      <c r="F537" s="1335"/>
      <c r="G537" s="1336"/>
      <c r="H537" s="1331"/>
      <c r="I537" s="1331"/>
      <c r="J537" s="1331"/>
      <c r="K537" s="1340"/>
      <c r="L537" s="1341"/>
      <c r="M537" s="1342"/>
      <c r="N537" s="1187" t="s">
        <v>328</v>
      </c>
      <c r="O537" s="1187"/>
      <c r="P537" s="1187"/>
      <c r="Q537" s="1186" t="s">
        <v>329</v>
      </c>
      <c r="R537" s="1187"/>
      <c r="S537" s="1187"/>
      <c r="T537" s="1187"/>
      <c r="U537" s="1187"/>
      <c r="V537" s="1187"/>
      <c r="W537" s="1187"/>
      <c r="X537" s="1187"/>
      <c r="Y537" s="1187"/>
      <c r="Z537" s="1187"/>
      <c r="AA537" s="1187"/>
      <c r="AB537" s="1187"/>
      <c r="AC537" s="1187"/>
      <c r="AD537" s="1187"/>
      <c r="AE537" s="1187"/>
      <c r="AF537" s="1188"/>
      <c r="AG537" s="1317" t="s">
        <v>330</v>
      </c>
      <c r="AH537" s="1317"/>
      <c r="AI537" s="1317"/>
      <c r="AJ537" s="1315"/>
      <c r="AK537" s="1316"/>
      <c r="AL537" s="280"/>
      <c r="AM537" s="45">
        <f t="shared" ref="AM537:AM589" si="20">AM536</f>
        <v>1</v>
      </c>
      <c r="AN537" s="5" t="b">
        <f>IF(Q563="■",TRUE,FALSE)</f>
        <v>0</v>
      </c>
      <c r="AO537" s="105" t="s">
        <v>781</v>
      </c>
      <c r="AP537" s="105"/>
      <c r="AQ537" s="105"/>
      <c r="AR537" s="105"/>
      <c r="AS537" s="105"/>
      <c r="AT537" s="105"/>
      <c r="AU537" s="105"/>
      <c r="AV537" s="105"/>
      <c r="AW537" s="105"/>
      <c r="AX537" s="45"/>
      <c r="AY537" s="45"/>
      <c r="AZ537" s="45"/>
      <c r="BA537" s="839"/>
    </row>
    <row r="538" spans="1:53" s="175" customFormat="1" ht="12" customHeight="1">
      <c r="A538" s="1238" t="s">
        <v>782</v>
      </c>
      <c r="B538" s="281" t="s">
        <v>783</v>
      </c>
      <c r="C538" s="282"/>
      <c r="D538" s="282"/>
      <c r="E538" s="283"/>
      <c r="F538" s="282" t="s">
        <v>334</v>
      </c>
      <c r="G538" s="282"/>
      <c r="H538" s="281"/>
      <c r="J538" s="283"/>
      <c r="K538" s="1364" t="s">
        <v>784</v>
      </c>
      <c r="L538" s="1179"/>
      <c r="M538" s="1179"/>
      <c r="N538" s="1179"/>
      <c r="O538" s="1179"/>
      <c r="P538" s="1180"/>
      <c r="Q538" s="436" t="s">
        <v>529</v>
      </c>
      <c r="R538" s="282" t="s">
        <v>785</v>
      </c>
      <c r="S538" s="282"/>
      <c r="T538" s="282"/>
      <c r="U538" s="282"/>
      <c r="V538" s="282"/>
      <c r="W538" s="282"/>
      <c r="X538" s="282"/>
      <c r="Y538" s="282"/>
      <c r="Z538" s="282"/>
      <c r="AA538" s="282"/>
      <c r="AB538" s="437"/>
      <c r="AC538" s="437"/>
      <c r="AD538" s="437"/>
      <c r="AE538" s="437"/>
      <c r="AF538" s="438"/>
      <c r="AG538" s="314" t="s">
        <v>73</v>
      </c>
      <c r="AH538" s="1179" t="s">
        <v>442</v>
      </c>
      <c r="AI538" s="1179"/>
      <c r="AJ538" s="281"/>
      <c r="AK538" s="286"/>
      <c r="AL538" s="280"/>
      <c r="AM538" s="45">
        <f t="shared" si="20"/>
        <v>1</v>
      </c>
      <c r="AN538" s="45"/>
      <c r="AO538" s="45"/>
      <c r="AP538" s="45"/>
      <c r="AQ538" s="45"/>
      <c r="AR538" s="45"/>
      <c r="AS538" s="45"/>
      <c r="AT538" s="45"/>
      <c r="AU538" s="45"/>
      <c r="AV538" s="45"/>
      <c r="AW538" s="45"/>
      <c r="AX538" s="45"/>
      <c r="AY538" s="45"/>
      <c r="AZ538" s="45"/>
      <c r="BA538" s="839"/>
    </row>
    <row r="539" spans="1:53" s="175" customFormat="1" ht="12" customHeight="1">
      <c r="A539" s="1239"/>
      <c r="B539" s="209" t="s">
        <v>786</v>
      </c>
      <c r="E539" s="199"/>
      <c r="F539" s="397" t="s">
        <v>225</v>
      </c>
      <c r="G539" s="273">
        <v>4</v>
      </c>
      <c r="H539" s="397" t="s">
        <v>225</v>
      </c>
      <c r="I539" s="175" t="s">
        <v>309</v>
      </c>
      <c r="J539" s="199"/>
      <c r="Q539" s="209"/>
      <c r="S539" s="245" t="s">
        <v>73</v>
      </c>
      <c r="T539" s="175" t="s">
        <v>787</v>
      </c>
      <c r="Z539" s="368"/>
      <c r="AA539" s="368"/>
      <c r="AB539" s="368"/>
      <c r="AC539" s="368"/>
      <c r="AD539" s="368"/>
      <c r="AE539" s="368"/>
      <c r="AF539" s="439"/>
      <c r="AG539" s="397" t="s">
        <v>73</v>
      </c>
      <c r="AH539" s="1181" t="s">
        <v>788</v>
      </c>
      <c r="AI539" s="1181"/>
      <c r="AJ539" s="209"/>
      <c r="AK539" s="290"/>
      <c r="AL539" s="280"/>
      <c r="AM539" s="45">
        <f t="shared" si="20"/>
        <v>1</v>
      </c>
      <c r="AN539" s="45"/>
      <c r="AO539" s="45"/>
      <c r="AP539" s="45"/>
      <c r="AQ539" s="45"/>
      <c r="AR539" s="45"/>
      <c r="AS539" s="45"/>
      <c r="AT539" s="45"/>
      <c r="AU539" s="45"/>
      <c r="AV539" s="45"/>
      <c r="AW539" s="45"/>
      <c r="AX539" s="45"/>
      <c r="AY539" s="45"/>
      <c r="AZ539" s="45"/>
      <c r="BA539" s="839"/>
    </row>
    <row r="540" spans="1:53" s="175" customFormat="1" ht="12" customHeight="1">
      <c r="A540" s="1239"/>
      <c r="B540" s="209"/>
      <c r="E540" s="199"/>
      <c r="F540" s="397" t="s">
        <v>73</v>
      </c>
      <c r="G540" s="273">
        <v>3</v>
      </c>
      <c r="H540" s="397" t="s">
        <v>73</v>
      </c>
      <c r="I540" s="175" t="s">
        <v>348</v>
      </c>
      <c r="J540" s="199"/>
      <c r="Q540" s="223"/>
      <c r="R540" s="186"/>
      <c r="S540" s="294" t="s">
        <v>73</v>
      </c>
      <c r="T540" s="1591" t="s">
        <v>789</v>
      </c>
      <c r="U540" s="1591"/>
      <c r="V540" s="1591"/>
      <c r="W540" s="1591"/>
      <c r="X540" s="1591"/>
      <c r="Y540" s="1591"/>
      <c r="Z540" s="1591"/>
      <c r="AA540" s="1591"/>
      <c r="AB540" s="1591"/>
      <c r="AC540" s="1591"/>
      <c r="AD540" s="1591"/>
      <c r="AE540" s="1591"/>
      <c r="AF540" s="1592"/>
      <c r="AG540" s="397" t="s">
        <v>73</v>
      </c>
      <c r="AH540" s="1181" t="s">
        <v>790</v>
      </c>
      <c r="AI540" s="1182"/>
      <c r="AJ540" s="209"/>
      <c r="AK540" s="290"/>
      <c r="AL540" s="280"/>
      <c r="AM540" s="45">
        <f t="shared" si="20"/>
        <v>1</v>
      </c>
      <c r="AN540" s="45"/>
      <c r="AO540" s="45"/>
      <c r="AP540" s="45"/>
      <c r="AQ540" s="45"/>
      <c r="AR540" s="45"/>
      <c r="AS540" s="45"/>
      <c r="AT540" s="45"/>
      <c r="AU540" s="45"/>
      <c r="AV540" s="45"/>
      <c r="AW540" s="45"/>
      <c r="AX540" s="45"/>
      <c r="AY540" s="45"/>
      <c r="AZ540" s="45"/>
      <c r="BA540" s="839"/>
    </row>
    <row r="541" spans="1:53" s="175" customFormat="1" ht="12" customHeight="1">
      <c r="A541" s="1239"/>
      <c r="B541" s="209" t="s">
        <v>791</v>
      </c>
      <c r="E541" s="199"/>
      <c r="F541" s="397" t="s">
        <v>73</v>
      </c>
      <c r="G541" s="273">
        <v>2</v>
      </c>
      <c r="H541" s="397" t="s">
        <v>73</v>
      </c>
      <c r="I541" s="175" t="s">
        <v>313</v>
      </c>
      <c r="J541" s="199"/>
      <c r="Q541" s="440" t="s">
        <v>529</v>
      </c>
      <c r="R541" s="441" t="s">
        <v>792</v>
      </c>
      <c r="S541" s="274"/>
      <c r="T541" s="274"/>
      <c r="U541" s="274"/>
      <c r="V541" s="274"/>
      <c r="W541" s="274"/>
      <c r="X541" s="274"/>
      <c r="Y541" s="442" t="s">
        <v>73</v>
      </c>
      <c r="Z541" s="274" t="s">
        <v>793</v>
      </c>
      <c r="AA541" s="274"/>
      <c r="AB541" s="274"/>
      <c r="AC541" s="274"/>
      <c r="AD541" s="274"/>
      <c r="AE541" s="274"/>
      <c r="AF541" s="275"/>
      <c r="AG541" s="397" t="s">
        <v>73</v>
      </c>
      <c r="AH541" s="1181"/>
      <c r="AI541" s="1182"/>
      <c r="AJ541" s="209"/>
      <c r="AK541" s="290"/>
      <c r="AL541" s="280"/>
      <c r="AM541" s="45">
        <f t="shared" si="20"/>
        <v>1</v>
      </c>
      <c r="AN541" s="45"/>
      <c r="AO541" s="45"/>
      <c r="AP541" s="45"/>
      <c r="AQ541" s="45"/>
      <c r="AR541" s="45"/>
      <c r="AS541" s="45"/>
      <c r="AT541" s="45"/>
      <c r="AU541" s="45"/>
      <c r="AV541" s="45"/>
      <c r="AW541" s="45"/>
      <c r="AX541" s="45"/>
      <c r="AY541" s="45"/>
      <c r="AZ541" s="45"/>
      <c r="BA541" s="839"/>
    </row>
    <row r="542" spans="1:53" s="175" customFormat="1" ht="12" customHeight="1">
      <c r="A542" s="1239"/>
      <c r="B542" s="209" t="s">
        <v>148</v>
      </c>
      <c r="C542" s="175" t="e">
        <f>IF(AN446=TRUE,地域区分,"")</f>
        <v>#REF!</v>
      </c>
      <c r="D542" s="175" t="s">
        <v>794</v>
      </c>
      <c r="E542" s="199"/>
      <c r="F542" s="397" t="s">
        <v>73</v>
      </c>
      <c r="G542" s="273">
        <v>1</v>
      </c>
      <c r="H542" s="397" t="s">
        <v>73</v>
      </c>
      <c r="I542" s="175" t="s">
        <v>315</v>
      </c>
      <c r="J542" s="199"/>
      <c r="Q542" s="187" t="s">
        <v>529</v>
      </c>
      <c r="R542" s="432" t="s">
        <v>795</v>
      </c>
      <c r="Y542" s="247" t="s">
        <v>73</v>
      </c>
      <c r="Z542" s="175" t="s">
        <v>796</v>
      </c>
      <c r="AF542" s="199"/>
      <c r="AG542" s="397" t="s">
        <v>73</v>
      </c>
      <c r="AH542" s="1181"/>
      <c r="AI542" s="1182"/>
      <c r="AJ542" s="209"/>
      <c r="AK542" s="290"/>
      <c r="AL542" s="280"/>
      <c r="AM542" s="45">
        <f t="shared" si="20"/>
        <v>1</v>
      </c>
      <c r="AN542" s="45"/>
      <c r="AO542" s="45"/>
      <c r="AP542" s="45"/>
      <c r="AQ542" s="45"/>
      <c r="AR542" s="45"/>
      <c r="AS542" s="45"/>
      <c r="AT542" s="45"/>
      <c r="AU542" s="45"/>
      <c r="AV542" s="45"/>
      <c r="AW542" s="45"/>
      <c r="AX542" s="105"/>
      <c r="AY542" s="45"/>
      <c r="AZ542" s="45"/>
      <c r="BA542" s="839"/>
    </row>
    <row r="543" spans="1:53" s="175" customFormat="1" ht="12" customHeight="1">
      <c r="A543" s="1239"/>
      <c r="B543" s="209"/>
      <c r="E543" s="199"/>
      <c r="H543" s="209"/>
      <c r="J543" s="199"/>
      <c r="K543" s="1675" t="s">
        <v>797</v>
      </c>
      <c r="L543" s="1676"/>
      <c r="M543" s="1676"/>
      <c r="N543" s="193" t="s">
        <v>798</v>
      </c>
      <c r="O543" s="194"/>
      <c r="P543" s="225"/>
      <c r="Q543" s="314" t="s">
        <v>73</v>
      </c>
      <c r="R543" s="194" t="s">
        <v>799</v>
      </c>
      <c r="S543" s="194"/>
      <c r="T543" s="194"/>
      <c r="U543" s="194"/>
      <c r="V543" s="194"/>
      <c r="W543" s="194"/>
      <c r="X543" s="194"/>
      <c r="Y543" s="194"/>
      <c r="Z543" s="194"/>
      <c r="AA543" s="194"/>
      <c r="AB543" s="194"/>
      <c r="AC543" s="194"/>
      <c r="AD543" s="194"/>
      <c r="AE543" s="194"/>
      <c r="AF543" s="225"/>
      <c r="AJ543" s="209"/>
      <c r="AK543" s="290"/>
      <c r="AL543" s="280"/>
      <c r="AM543" s="45">
        <f t="shared" si="20"/>
        <v>1</v>
      </c>
      <c r="AN543" s="45"/>
      <c r="AO543" s="45"/>
      <c r="AP543" s="45"/>
      <c r="AQ543" s="45"/>
      <c r="AR543" s="45"/>
      <c r="AS543" s="45"/>
      <c r="AT543" s="45"/>
      <c r="AU543" s="45"/>
      <c r="AV543" s="45"/>
      <c r="AW543" s="45"/>
      <c r="AX543" s="555" t="s">
        <v>800</v>
      </c>
      <c r="AY543" s="45"/>
      <c r="AZ543" s="45"/>
      <c r="BA543" s="839"/>
    </row>
    <row r="544" spans="1:53" s="175" customFormat="1" ht="12" customHeight="1">
      <c r="A544" s="1239"/>
      <c r="B544" s="209"/>
      <c r="E544" s="199"/>
      <c r="H544" s="209"/>
      <c r="J544" s="199"/>
      <c r="K544" s="1678"/>
      <c r="L544" s="1679"/>
      <c r="M544" s="1679"/>
      <c r="N544" s="209" t="s">
        <v>801</v>
      </c>
      <c r="P544" s="199"/>
      <c r="Q544" s="209"/>
      <c r="R544" s="245" t="s">
        <v>73</v>
      </c>
      <c r="S544" s="1597" t="s">
        <v>802</v>
      </c>
      <c r="T544" s="1597"/>
      <c r="U544" s="1597"/>
      <c r="V544" s="1597"/>
      <c r="W544" s="1597"/>
      <c r="X544" s="1597"/>
      <c r="Y544" s="1597"/>
      <c r="Z544" s="175" t="s">
        <v>148</v>
      </c>
      <c r="AA544" s="1511"/>
      <c r="AB544" s="1511"/>
      <c r="AC544" s="175" t="s">
        <v>803</v>
      </c>
      <c r="AF544" s="199"/>
      <c r="AJ544" s="209"/>
      <c r="AK544" s="290"/>
      <c r="AL544" s="280"/>
      <c r="AM544" s="45">
        <f t="shared" si="20"/>
        <v>1</v>
      </c>
      <c r="AN544" s="45"/>
      <c r="AO544" s="45"/>
      <c r="AP544" s="45"/>
      <c r="AQ544" s="45"/>
      <c r="AR544" s="45"/>
      <c r="AS544" s="45"/>
      <c r="AT544" s="45"/>
      <c r="AU544" s="45"/>
      <c r="AV544" s="45"/>
      <c r="AW544" s="45"/>
      <c r="AX544" s="555" t="s">
        <v>804</v>
      </c>
      <c r="AY544" s="45"/>
      <c r="AZ544" s="45"/>
      <c r="BA544" s="839"/>
    </row>
    <row r="545" spans="1:53" s="175" customFormat="1" ht="12" customHeight="1">
      <c r="A545" s="1239"/>
      <c r="B545" s="209"/>
      <c r="E545" s="199"/>
      <c r="H545" s="209"/>
      <c r="J545" s="199"/>
      <c r="K545" s="1678"/>
      <c r="L545" s="1679"/>
      <c r="M545" s="1679"/>
      <c r="N545" s="1232" t="s">
        <v>805</v>
      </c>
      <c r="O545" s="1233"/>
      <c r="P545" s="1234"/>
      <c r="Q545" s="305" t="s">
        <v>73</v>
      </c>
      <c r="R545" s="1474" t="s">
        <v>806</v>
      </c>
      <c r="S545" s="1474"/>
      <c r="T545" s="1474"/>
      <c r="U545" s="1474"/>
      <c r="V545" s="1474"/>
      <c r="W545" s="1474"/>
      <c r="X545" s="1474"/>
      <c r="Y545" s="1474"/>
      <c r="Z545" s="1474"/>
      <c r="AA545" s="1474"/>
      <c r="AB545" s="1474"/>
      <c r="AC545" s="1474"/>
      <c r="AD545" s="1474"/>
      <c r="AE545" s="1474"/>
      <c r="AF545" s="1475"/>
      <c r="AJ545" s="209"/>
      <c r="AK545" s="290"/>
      <c r="AL545" s="280"/>
      <c r="AM545" s="45">
        <f t="shared" si="20"/>
        <v>1</v>
      </c>
      <c r="AN545" s="45"/>
      <c r="AO545" s="45"/>
      <c r="AP545" s="45"/>
      <c r="AQ545" s="45"/>
      <c r="AR545" s="45"/>
      <c r="AS545" s="45"/>
      <c r="AT545" s="45"/>
      <c r="AU545" s="45"/>
      <c r="AV545" s="45"/>
      <c r="AW545" s="45"/>
      <c r="AX545" s="567" t="s">
        <v>807</v>
      </c>
      <c r="AY545" s="45"/>
      <c r="AZ545" s="45"/>
      <c r="BA545" s="839"/>
    </row>
    <row r="546" spans="1:53" s="175" customFormat="1" ht="12" customHeight="1">
      <c r="A546" s="1239"/>
      <c r="B546" s="209"/>
      <c r="E546" s="199"/>
      <c r="H546" s="209"/>
      <c r="J546" s="199"/>
      <c r="K546" s="1681"/>
      <c r="L546" s="1682"/>
      <c r="M546" s="1682"/>
      <c r="N546" s="1170" t="s">
        <v>808</v>
      </c>
      <c r="O546" s="1171"/>
      <c r="P546" s="1172"/>
      <c r="Q546" s="210"/>
      <c r="R546" s="247" t="s">
        <v>73</v>
      </c>
      <c r="S546" s="1598" t="s">
        <v>809</v>
      </c>
      <c r="T546" s="1598"/>
      <c r="U546" s="1598"/>
      <c r="V546" s="1598"/>
      <c r="W546" s="1598"/>
      <c r="X546" s="1598"/>
      <c r="Y546" s="1598"/>
      <c r="Z546" s="211" t="s">
        <v>148</v>
      </c>
      <c r="AA546" s="1590"/>
      <c r="AB546" s="1590"/>
      <c r="AC546" s="211" t="s">
        <v>238</v>
      </c>
      <c r="AD546" s="211"/>
      <c r="AE546" s="211"/>
      <c r="AF546" s="246"/>
      <c r="AJ546" s="209"/>
      <c r="AK546" s="290"/>
      <c r="AL546" s="280"/>
      <c r="AM546" s="45">
        <f t="shared" si="20"/>
        <v>1</v>
      </c>
      <c r="AN546" s="5"/>
      <c r="AO546" s="105"/>
      <c r="AP546" s="105"/>
      <c r="AQ546" s="105"/>
      <c r="AR546" s="105"/>
      <c r="AS546" s="105"/>
      <c r="AT546" s="105"/>
      <c r="AU546" s="105"/>
      <c r="AV546" s="105"/>
      <c r="AW546" s="105"/>
      <c r="AX546" s="555" t="s">
        <v>810</v>
      </c>
      <c r="AY546" s="45"/>
      <c r="AZ546" s="45"/>
      <c r="BA546" s="839"/>
    </row>
    <row r="547" spans="1:53" s="175" customFormat="1" ht="12" customHeight="1" thickBot="1">
      <c r="A547" s="1239"/>
      <c r="B547" s="209"/>
      <c r="E547" s="199"/>
      <c r="H547" s="209"/>
      <c r="J547" s="199"/>
      <c r="K547" s="1250" t="s">
        <v>811</v>
      </c>
      <c r="L547" s="1250"/>
      <c r="M547" s="1250"/>
      <c r="N547" s="193" t="s">
        <v>812</v>
      </c>
      <c r="O547" s="194"/>
      <c r="P547" s="225"/>
      <c r="Q547" s="397" t="s">
        <v>73</v>
      </c>
      <c r="R547" s="175" t="s">
        <v>813</v>
      </c>
      <c r="Y547" s="245" t="s">
        <v>73</v>
      </c>
      <c r="Z547" s="175" t="s">
        <v>814</v>
      </c>
      <c r="AF547" s="199"/>
      <c r="AJ547" s="209"/>
      <c r="AK547" s="290"/>
      <c r="AL547" s="280"/>
      <c r="AM547" s="45">
        <f t="shared" si="20"/>
        <v>1</v>
      </c>
      <c r="AN547" s="5" t="e">
        <f>#REF!</f>
        <v>#REF!</v>
      </c>
      <c r="AO547" s="105" t="s">
        <v>815</v>
      </c>
      <c r="AP547" s="105"/>
      <c r="AQ547" s="105"/>
      <c r="AR547" s="105"/>
      <c r="AS547" s="105"/>
      <c r="AT547" s="105"/>
      <c r="AU547" s="105"/>
      <c r="AV547" s="105"/>
      <c r="AW547" s="105"/>
      <c r="AX547" s="555" t="s">
        <v>816</v>
      </c>
      <c r="AY547" s="45"/>
      <c r="AZ547" s="45"/>
      <c r="BA547" s="839"/>
    </row>
    <row r="548" spans="1:53" s="175" customFormat="1" ht="12" customHeight="1">
      <c r="A548" s="1239"/>
      <c r="B548" s="209"/>
      <c r="E548" s="199"/>
      <c r="H548" s="209"/>
      <c r="J548" s="199"/>
      <c r="K548" s="1250"/>
      <c r="L548" s="1250"/>
      <c r="M548" s="1250"/>
      <c r="N548" s="222" t="s">
        <v>817</v>
      </c>
      <c r="O548" s="180"/>
      <c r="P548" s="201"/>
      <c r="Q548" s="222" t="s">
        <v>427</v>
      </c>
      <c r="R548" s="180" t="s">
        <v>818</v>
      </c>
      <c r="S548" s="180"/>
      <c r="T548" s="180"/>
      <c r="U548" s="180"/>
      <c r="V548" s="180"/>
      <c r="W548" s="180"/>
      <c r="X548" s="180"/>
      <c r="Y548" s="180"/>
      <c r="Z548" s="180"/>
      <c r="AA548" s="180"/>
      <c r="AB548" s="180"/>
      <c r="AC548" s="180"/>
      <c r="AD548" s="180"/>
      <c r="AE548" s="180"/>
      <c r="AF548" s="201"/>
      <c r="AJ548" s="209"/>
      <c r="AK548" s="290"/>
      <c r="AL548" s="280"/>
      <c r="AM548" s="45">
        <f t="shared" si="20"/>
        <v>1</v>
      </c>
      <c r="AN548" s="5" t="b">
        <f>IF(R633="■",TRUE,FALSE)</f>
        <v>0</v>
      </c>
      <c r="AO548" s="105" t="s">
        <v>819</v>
      </c>
      <c r="AP548" s="105"/>
      <c r="AQ548" s="568" t="e">
        <f>IF($AN$547=FALSE,0,IF(AN548=TRUE,1,0))</f>
        <v>#REF!</v>
      </c>
      <c r="AR548" s="105"/>
      <c r="AS548" s="105"/>
      <c r="AT548" s="105"/>
      <c r="AU548" s="105"/>
      <c r="AV548" s="105"/>
      <c r="AW548" s="105"/>
      <c r="AX548" s="555" t="s">
        <v>820</v>
      </c>
      <c r="AY548" s="45"/>
      <c r="AZ548" s="45"/>
      <c r="BA548" s="839"/>
    </row>
    <row r="549" spans="1:53" s="175" customFormat="1" ht="12" customHeight="1">
      <c r="A549" s="1239"/>
      <c r="B549" s="209"/>
      <c r="E549" s="199"/>
      <c r="H549" s="209"/>
      <c r="J549" s="199"/>
      <c r="N549" s="209"/>
      <c r="P549" s="199"/>
      <c r="Q549" s="209"/>
      <c r="R549" s="245" t="s">
        <v>73</v>
      </c>
      <c r="S549" s="1181" t="s">
        <v>821</v>
      </c>
      <c r="T549" s="1181"/>
      <c r="U549" s="245" t="s">
        <v>73</v>
      </c>
      <c r="V549" s="1181" t="s">
        <v>822</v>
      </c>
      <c r="W549" s="1181"/>
      <c r="X549" s="245" t="s">
        <v>73</v>
      </c>
      <c r="Y549" s="1181" t="s">
        <v>823</v>
      </c>
      <c r="Z549" s="1181"/>
      <c r="AA549" s="245" t="s">
        <v>73</v>
      </c>
      <c r="AB549" s="1181" t="s">
        <v>824</v>
      </c>
      <c r="AC549" s="1181"/>
      <c r="AF549" s="199"/>
      <c r="AJ549" s="209"/>
      <c r="AK549" s="290"/>
      <c r="AL549" s="280"/>
      <c r="AM549" s="45">
        <f t="shared" si="20"/>
        <v>1</v>
      </c>
      <c r="AN549" s="5" t="b">
        <f>IF(V633="■",TRUE,FALSE)</f>
        <v>0</v>
      </c>
      <c r="AO549" s="105" t="s">
        <v>825</v>
      </c>
      <c r="AP549" s="105"/>
      <c r="AQ549" s="569" t="e">
        <f>IF($AN$547=FALSE,0,IF(AN549=TRUE,1,0))</f>
        <v>#REF!</v>
      </c>
      <c r="AR549" s="105"/>
      <c r="AS549" s="105"/>
      <c r="AT549" s="105"/>
      <c r="AU549" s="105"/>
      <c r="AV549" s="105"/>
      <c r="AW549" s="105"/>
      <c r="AX549" s="555" t="s">
        <v>826</v>
      </c>
      <c r="AY549" s="45"/>
      <c r="AZ549" s="45"/>
      <c r="BA549" s="839"/>
    </row>
    <row r="550" spans="1:53" s="175" customFormat="1" ht="12" customHeight="1" thickBot="1">
      <c r="A550" s="1239"/>
      <c r="B550" s="209"/>
      <c r="E550" s="199"/>
      <c r="H550" s="209"/>
      <c r="J550" s="199"/>
      <c r="N550" s="193" t="s">
        <v>827</v>
      </c>
      <c r="O550" s="194"/>
      <c r="P550" s="225"/>
      <c r="Q550" s="314" t="s">
        <v>73</v>
      </c>
      <c r="R550" s="194" t="s">
        <v>828</v>
      </c>
      <c r="S550" s="194"/>
      <c r="T550" s="194"/>
      <c r="U550" s="194"/>
      <c r="V550" s="194"/>
      <c r="W550" s="194"/>
      <c r="X550" s="194"/>
      <c r="Y550" s="194"/>
      <c r="Z550" s="194"/>
      <c r="AA550" s="194"/>
      <c r="AB550" s="194"/>
      <c r="AC550" s="194"/>
      <c r="AD550" s="194"/>
      <c r="AE550" s="194"/>
      <c r="AF550" s="225"/>
      <c r="AJ550" s="209"/>
      <c r="AK550" s="290"/>
      <c r="AL550" s="280"/>
      <c r="AM550" s="45">
        <f t="shared" si="20"/>
        <v>1</v>
      </c>
      <c r="AN550" s="5" t="b">
        <f>IF(AA633="■",TRUE,FALSE)</f>
        <v>0</v>
      </c>
      <c r="AO550" s="45" t="s">
        <v>829</v>
      </c>
      <c r="AP550" s="105"/>
      <c r="AQ550" s="570" t="e">
        <f>IF($AN$547=FALSE,0,IF(AN550=TRUE,1,0))</f>
        <v>#REF!</v>
      </c>
      <c r="AR550" s="105"/>
      <c r="AS550" s="105"/>
      <c r="AT550" s="105"/>
      <c r="AU550" s="105"/>
      <c r="AV550" s="105"/>
      <c r="AW550" s="105"/>
      <c r="AX550" s="555" t="s">
        <v>830</v>
      </c>
      <c r="AY550" s="45"/>
      <c r="AZ550" s="45"/>
      <c r="BA550" s="839"/>
    </row>
    <row r="551" spans="1:53" s="175" customFormat="1" ht="12" customHeight="1" thickBot="1">
      <c r="A551" s="1239"/>
      <c r="B551" s="209"/>
      <c r="E551" s="199"/>
      <c r="H551" s="209"/>
      <c r="J551" s="199"/>
      <c r="K551" s="193" t="s">
        <v>831</v>
      </c>
      <c r="L551" s="194"/>
      <c r="M551" s="194"/>
      <c r="N551" s="1214" t="s">
        <v>832</v>
      </c>
      <c r="O551" s="1215"/>
      <c r="P551" s="1216"/>
      <c r="Q551" s="193" t="s">
        <v>427</v>
      </c>
      <c r="R551" s="1205" t="s">
        <v>833</v>
      </c>
      <c r="S551" s="1205"/>
      <c r="T551" s="1205"/>
      <c r="U551" s="1205"/>
      <c r="V551" s="1205"/>
      <c r="W551" s="1205"/>
      <c r="X551" s="194" t="s">
        <v>148</v>
      </c>
      <c r="Y551" s="301" t="s">
        <v>73</v>
      </c>
      <c r="Z551" s="194" t="s">
        <v>0</v>
      </c>
      <c r="AA551" s="194"/>
      <c r="AB551" s="301" t="s">
        <v>73</v>
      </c>
      <c r="AC551" s="194" t="s">
        <v>834</v>
      </c>
      <c r="AD551" s="194"/>
      <c r="AE551" s="194"/>
      <c r="AF551" s="225"/>
      <c r="AJ551" s="209"/>
      <c r="AK551" s="290"/>
      <c r="AL551" s="280"/>
      <c r="AM551" s="45">
        <f t="shared" si="20"/>
        <v>1</v>
      </c>
      <c r="AN551" s="5" t="b">
        <f>IF(R636="■",TRUE,FALSE)</f>
        <v>0</v>
      </c>
      <c r="AO551" s="105" t="s">
        <v>283</v>
      </c>
      <c r="AP551" s="105"/>
      <c r="AQ551" s="557" t="e">
        <f>IF(AN547=FALSE,0,IF(AN554=TRUE,0,IF(AN553=TRUE,1,IF(AN552=TRUE,2,IF(AN551=TRUE,3,0)))))</f>
        <v>#REF!</v>
      </c>
      <c r="AR551" s="105"/>
      <c r="AS551" s="105"/>
      <c r="AT551" s="105"/>
      <c r="AU551" s="105"/>
      <c r="AV551" s="105"/>
      <c r="AW551" s="105"/>
      <c r="AX551" s="555" t="s">
        <v>835</v>
      </c>
      <c r="AY551" s="45"/>
      <c r="AZ551" s="45"/>
      <c r="BA551" s="839"/>
    </row>
    <row r="552" spans="1:53" s="175" customFormat="1" ht="12" customHeight="1">
      <c r="A552" s="1239"/>
      <c r="B552" s="209"/>
      <c r="E552" s="199"/>
      <c r="H552" s="209"/>
      <c r="J552" s="199"/>
      <c r="K552" s="209" t="s">
        <v>836</v>
      </c>
      <c r="N552" s="193" t="s">
        <v>837</v>
      </c>
      <c r="O552" s="194"/>
      <c r="P552" s="225"/>
      <c r="Q552" s="193" t="s">
        <v>427</v>
      </c>
      <c r="R552" s="194" t="s">
        <v>838</v>
      </c>
      <c r="S552" s="194"/>
      <c r="T552" s="194"/>
      <c r="U552" s="194"/>
      <c r="V552" s="194"/>
      <c r="W552" s="194"/>
      <c r="X552" s="194" t="s">
        <v>148</v>
      </c>
      <c r="Y552" s="301" t="s">
        <v>73</v>
      </c>
      <c r="Z552" s="194" t="s">
        <v>0</v>
      </c>
      <c r="AA552" s="194"/>
      <c r="AB552" s="301" t="s">
        <v>73</v>
      </c>
      <c r="AC552" s="194" t="s">
        <v>834</v>
      </c>
      <c r="AD552" s="194"/>
      <c r="AE552" s="194"/>
      <c r="AF552" s="225"/>
      <c r="AJ552" s="209"/>
      <c r="AK552" s="290"/>
      <c r="AL552" s="280"/>
      <c r="AM552" s="45">
        <f t="shared" si="20"/>
        <v>1</v>
      </c>
      <c r="AN552" s="5" t="b">
        <f>IF(W636="■",TRUE,FALSE)</f>
        <v>0</v>
      </c>
      <c r="AO552" s="105" t="s">
        <v>286</v>
      </c>
      <c r="AP552" s="105"/>
      <c r="AQ552" s="105"/>
      <c r="AR552" s="105"/>
      <c r="AS552" s="105"/>
      <c r="AT552" s="105"/>
      <c r="AU552" s="105"/>
      <c r="AV552" s="105"/>
      <c r="AW552" s="105"/>
      <c r="AX552" s="555" t="s">
        <v>839</v>
      </c>
      <c r="AY552" s="45"/>
      <c r="AZ552" s="45"/>
      <c r="BA552" s="839"/>
    </row>
    <row r="553" spans="1:53" s="175" customFormat="1" ht="12" customHeight="1">
      <c r="A553" s="1239"/>
      <c r="B553" s="209"/>
      <c r="E553" s="199"/>
      <c r="H553" s="209"/>
      <c r="J553" s="199"/>
      <c r="K553" s="209"/>
      <c r="N553" s="210" t="s">
        <v>840</v>
      </c>
      <c r="O553" s="211"/>
      <c r="P553" s="246"/>
      <c r="Q553" s="399" t="s">
        <v>73</v>
      </c>
      <c r="R553" s="211" t="s">
        <v>841</v>
      </c>
      <c r="S553" s="211"/>
      <c r="T553" s="211"/>
      <c r="U553" s="211"/>
      <c r="V553" s="211"/>
      <c r="W553" s="211"/>
      <c r="X553" s="211"/>
      <c r="Y553" s="211"/>
      <c r="Z553" s="211"/>
      <c r="AA553" s="211"/>
      <c r="AB553" s="211"/>
      <c r="AC553" s="211"/>
      <c r="AD553" s="211"/>
      <c r="AE553" s="211"/>
      <c r="AF553" s="246"/>
      <c r="AJ553" s="209"/>
      <c r="AK553" s="290"/>
      <c r="AL553" s="280"/>
      <c r="AM553" s="45">
        <f t="shared" si="20"/>
        <v>1</v>
      </c>
      <c r="AN553" s="5" t="b">
        <f>IF(AB636="■",TRUE,FALSE)</f>
        <v>0</v>
      </c>
      <c r="AO553" s="105" t="s">
        <v>289</v>
      </c>
      <c r="AP553" s="45"/>
      <c r="AQ553" s="45"/>
      <c r="AR553" s="105"/>
      <c r="AS553" s="105"/>
      <c r="AT553" s="105"/>
      <c r="AU553" s="105"/>
      <c r="AV553" s="105"/>
      <c r="AW553" s="105"/>
      <c r="AX553" s="45"/>
      <c r="AY553" s="45"/>
      <c r="AZ553" s="45"/>
      <c r="BA553" s="839"/>
    </row>
    <row r="554" spans="1:53" s="175" customFormat="1" ht="12" customHeight="1" thickBot="1">
      <c r="A554" s="1239"/>
      <c r="B554" s="209"/>
      <c r="E554" s="199"/>
      <c r="H554" s="209"/>
      <c r="J554" s="199"/>
      <c r="K554" s="209"/>
      <c r="N554" s="209" t="s">
        <v>842</v>
      </c>
      <c r="P554" s="199"/>
      <c r="Q554" s="209" t="s">
        <v>427</v>
      </c>
      <c r="R554" s="175" t="s">
        <v>843</v>
      </c>
      <c r="X554" s="175" t="s">
        <v>148</v>
      </c>
      <c r="Y554" s="245" t="s">
        <v>73</v>
      </c>
      <c r="Z554" s="175" t="s">
        <v>0</v>
      </c>
      <c r="AB554" s="245" t="s">
        <v>73</v>
      </c>
      <c r="AC554" s="175" t="s">
        <v>834</v>
      </c>
      <c r="AF554" s="199"/>
      <c r="AJ554" s="209"/>
      <c r="AK554" s="290"/>
      <c r="AL554" s="280"/>
      <c r="AM554" s="45">
        <f t="shared" si="20"/>
        <v>1</v>
      </c>
      <c r="AN554" s="5" t="b">
        <f>IF(N637="■",TRUE,FALSE)</f>
        <v>0</v>
      </c>
      <c r="AO554" s="45" t="s">
        <v>481</v>
      </c>
      <c r="AP554" s="105"/>
      <c r="AQ554" s="570" t="e">
        <f>IF($AN$547=FALSE,0,IF(AN554=TRUE,1,0))</f>
        <v>#REF!</v>
      </c>
      <c r="AR554" s="105"/>
      <c r="AS554" s="105"/>
      <c r="AT554" s="105"/>
      <c r="AU554" s="105"/>
      <c r="AV554" s="105"/>
      <c r="AW554" s="105"/>
      <c r="AX554" s="562" t="s">
        <v>844</v>
      </c>
      <c r="AY554" s="45"/>
      <c r="AZ554" s="45"/>
      <c r="BA554" s="839"/>
    </row>
    <row r="555" spans="1:53" s="175" customFormat="1" ht="12" customHeight="1" thickBot="1">
      <c r="A555" s="1239"/>
      <c r="B555" s="209"/>
      <c r="E555" s="199"/>
      <c r="H555" s="209"/>
      <c r="J555" s="199"/>
      <c r="K555" s="209"/>
      <c r="N555" s="209" t="s">
        <v>840</v>
      </c>
      <c r="P555" s="199"/>
      <c r="Q555" s="209" t="s">
        <v>427</v>
      </c>
      <c r="R555" s="175" t="s">
        <v>845</v>
      </c>
      <c r="X555" s="175" t="s">
        <v>148</v>
      </c>
      <c r="Y555" s="245" t="s">
        <v>73</v>
      </c>
      <c r="Z555" s="175" t="s">
        <v>0</v>
      </c>
      <c r="AB555" s="245" t="s">
        <v>73</v>
      </c>
      <c r="AC555" s="175" t="s">
        <v>834</v>
      </c>
      <c r="AF555" s="199"/>
      <c r="AJ555" s="209"/>
      <c r="AK555" s="290"/>
      <c r="AL555" s="280"/>
      <c r="AM555" s="45">
        <f t="shared" si="20"/>
        <v>1</v>
      </c>
      <c r="AN555" s="5" t="b">
        <f>IF(R640="■",TRUE,FALSE)</f>
        <v>0</v>
      </c>
      <c r="AO555" s="105" t="s">
        <v>283</v>
      </c>
      <c r="AP555" s="105"/>
      <c r="AQ555" s="557" t="e">
        <f>IF(AN547=FALSE,0,IF(AN557=TRUE,0,IF(AN556=TRUE,2,IF(AN555=TRUE,3,0))))</f>
        <v>#REF!</v>
      </c>
      <c r="AR555" s="105"/>
      <c r="AS555" s="105"/>
      <c r="AT555" s="105"/>
      <c r="AU555" s="105"/>
      <c r="AV555" s="105"/>
      <c r="AW555" s="105"/>
      <c r="AX555" s="562" t="s">
        <v>846</v>
      </c>
      <c r="AY555" s="45"/>
      <c r="AZ555" s="45"/>
      <c r="BA555" s="839"/>
    </row>
    <row r="556" spans="1:53" s="175" customFormat="1" ht="12" customHeight="1">
      <c r="A556" s="1239"/>
      <c r="B556" s="209"/>
      <c r="E556" s="199"/>
      <c r="H556" s="209"/>
      <c r="J556" s="199"/>
      <c r="K556" s="209"/>
      <c r="N556" s="209"/>
      <c r="P556" s="199"/>
      <c r="Q556" s="397" t="s">
        <v>73</v>
      </c>
      <c r="R556" s="175" t="s">
        <v>847</v>
      </c>
      <c r="AF556" s="199"/>
      <c r="AJ556" s="209"/>
      <c r="AK556" s="290"/>
      <c r="AL556" s="280"/>
      <c r="AM556" s="45">
        <f t="shared" si="20"/>
        <v>1</v>
      </c>
      <c r="AN556" s="5" t="b">
        <f>IF(W640="■",TRUE,FALSE)</f>
        <v>0</v>
      </c>
      <c r="AO556" s="105" t="s">
        <v>286</v>
      </c>
      <c r="AP556" s="105"/>
      <c r="AQ556" s="105"/>
      <c r="AR556" s="105"/>
      <c r="AS556" s="105"/>
      <c r="AT556" s="105"/>
      <c r="AU556" s="105"/>
      <c r="AV556" s="105"/>
      <c r="AW556" s="105"/>
      <c r="AX556" s="562" t="s">
        <v>821</v>
      </c>
      <c r="AY556" s="45"/>
      <c r="AZ556" s="45"/>
      <c r="BA556" s="839"/>
    </row>
    <row r="557" spans="1:53" s="175" customFormat="1" ht="12" customHeight="1" thickBot="1">
      <c r="A557" s="1239"/>
      <c r="B557" s="209"/>
      <c r="E557" s="199"/>
      <c r="H557" s="209"/>
      <c r="J557" s="199"/>
      <c r="K557" s="209"/>
      <c r="N557" s="193" t="s">
        <v>848</v>
      </c>
      <c r="O557" s="194"/>
      <c r="P557" s="225"/>
      <c r="Q557" s="314" t="s">
        <v>73</v>
      </c>
      <c r="R557" s="194" t="s">
        <v>849</v>
      </c>
      <c r="S557" s="194"/>
      <c r="T557" s="194"/>
      <c r="U557" s="1192"/>
      <c r="V557" s="1192"/>
      <c r="W557" s="1192"/>
      <c r="X557" s="1192"/>
      <c r="Y557" s="1192"/>
      <c r="Z557" s="1192"/>
      <c r="AA557" s="1192"/>
      <c r="AB557" s="1192"/>
      <c r="AC557" s="1192"/>
      <c r="AD557" s="1192"/>
      <c r="AE557" s="1192"/>
      <c r="AF557" s="1193"/>
      <c r="AJ557" s="209"/>
      <c r="AK557" s="290"/>
      <c r="AL557" s="280"/>
      <c r="AM557" s="45">
        <f t="shared" si="20"/>
        <v>1</v>
      </c>
      <c r="AN557" s="5" t="b">
        <f>IF(N641="■",TRUE,FALSE)</f>
        <v>0</v>
      </c>
      <c r="AO557" s="45" t="s">
        <v>481</v>
      </c>
      <c r="AP557" s="105"/>
      <c r="AQ557" s="570" t="e">
        <f>IF($AN$547=FALSE,0,IF(AN557=TRUE,1,0))</f>
        <v>#REF!</v>
      </c>
      <c r="AR557" s="105"/>
      <c r="AS557" s="105"/>
      <c r="AT557" s="105"/>
      <c r="AU557" s="105"/>
      <c r="AV557" s="105"/>
      <c r="AW557" s="105"/>
      <c r="AX557" s="562" t="s">
        <v>850</v>
      </c>
      <c r="AY557" s="45"/>
      <c r="AZ557" s="45"/>
      <c r="BA557" s="839"/>
    </row>
    <row r="558" spans="1:53" s="175" customFormat="1" ht="12" customHeight="1">
      <c r="A558" s="1239"/>
      <c r="B558" s="209"/>
      <c r="E558" s="199"/>
      <c r="H558" s="209"/>
      <c r="J558" s="199"/>
      <c r="K558" s="209"/>
      <c r="N558" s="209" t="s">
        <v>851</v>
      </c>
      <c r="P558" s="199"/>
      <c r="Q558" s="209"/>
      <c r="U558" s="1194"/>
      <c r="V558" s="1194"/>
      <c r="W558" s="1194"/>
      <c r="X558" s="1194"/>
      <c r="Y558" s="1194"/>
      <c r="Z558" s="1194"/>
      <c r="AA558" s="1194"/>
      <c r="AB558" s="1194"/>
      <c r="AC558" s="1194"/>
      <c r="AD558" s="1194"/>
      <c r="AE558" s="1194"/>
      <c r="AF558" s="1195"/>
      <c r="AJ558" s="209"/>
      <c r="AK558" s="290"/>
      <c r="AL558" s="280"/>
      <c r="AM558" s="45">
        <f t="shared" si="20"/>
        <v>1</v>
      </c>
      <c r="AN558" s="5" t="b">
        <f>IF(H634="■",TRUE,FALSE)</f>
        <v>0</v>
      </c>
      <c r="AO558" s="105" t="s">
        <v>309</v>
      </c>
      <c r="AP558" s="105"/>
      <c r="AQ558" s="105"/>
      <c r="AR558" s="105"/>
      <c r="AS558" s="105"/>
      <c r="AT558" s="105"/>
      <c r="AU558" s="105"/>
      <c r="AV558" s="105"/>
      <c r="AW558" s="105"/>
      <c r="AX558" s="562" t="s">
        <v>852</v>
      </c>
      <c r="AY558" s="45"/>
      <c r="AZ558" s="45"/>
      <c r="BA558" s="839"/>
    </row>
    <row r="559" spans="1:53" s="175" customFormat="1" ht="12" customHeight="1">
      <c r="A559" s="1239"/>
      <c r="B559" s="209"/>
      <c r="E559" s="199"/>
      <c r="H559" s="209"/>
      <c r="J559" s="199"/>
      <c r="K559" s="209"/>
      <c r="N559" s="209"/>
      <c r="P559" s="199"/>
      <c r="Q559" s="305" t="s">
        <v>73</v>
      </c>
      <c r="R559" s="180" t="s">
        <v>853</v>
      </c>
      <c r="S559" s="180"/>
      <c r="T559" s="180"/>
      <c r="U559" s="1196"/>
      <c r="V559" s="1196"/>
      <c r="W559" s="1196"/>
      <c r="X559" s="1196"/>
      <c r="Y559" s="1196"/>
      <c r="Z559" s="1196"/>
      <c r="AA559" s="1196"/>
      <c r="AB559" s="1196"/>
      <c r="AC559" s="1196"/>
      <c r="AD559" s="1196"/>
      <c r="AE559" s="1196"/>
      <c r="AF559" s="1197"/>
      <c r="AJ559" s="209"/>
      <c r="AK559" s="290"/>
      <c r="AL559" s="280"/>
      <c r="AM559" s="45">
        <f t="shared" si="20"/>
        <v>1</v>
      </c>
      <c r="AN559" s="5" t="b">
        <f>IF(H635="■",TRUE,FALSE)</f>
        <v>0</v>
      </c>
      <c r="AO559" s="105" t="s">
        <v>311</v>
      </c>
      <c r="AP559" s="105"/>
      <c r="AQ559" s="105"/>
      <c r="AR559" s="105"/>
      <c r="AS559" s="105"/>
      <c r="AT559" s="105"/>
      <c r="AU559" s="105"/>
      <c r="AV559" s="105"/>
      <c r="AW559" s="105"/>
      <c r="AX559" s="562" t="s">
        <v>854</v>
      </c>
      <c r="AY559" s="45"/>
      <c r="AZ559" s="45"/>
      <c r="BA559" s="839"/>
    </row>
    <row r="560" spans="1:53" s="175" customFormat="1" ht="12" customHeight="1" thickBot="1">
      <c r="A560" s="1239"/>
      <c r="B560" s="209"/>
      <c r="E560" s="199"/>
      <c r="H560" s="209"/>
      <c r="J560" s="199"/>
      <c r="K560" s="209"/>
      <c r="N560" s="209"/>
      <c r="P560" s="199"/>
      <c r="Q560" s="397" t="s">
        <v>73</v>
      </c>
      <c r="R560" s="175" t="s">
        <v>855</v>
      </c>
      <c r="U560" s="1198"/>
      <c r="V560" s="1198"/>
      <c r="W560" s="1198"/>
      <c r="X560" s="1198"/>
      <c r="Y560" s="1198"/>
      <c r="Z560" s="1198"/>
      <c r="AA560" s="1198"/>
      <c r="AB560" s="1198"/>
      <c r="AC560" s="1198"/>
      <c r="AD560" s="1198"/>
      <c r="AE560" s="1198"/>
      <c r="AF560" s="1199"/>
      <c r="AJ560" s="209"/>
      <c r="AK560" s="290"/>
      <c r="AL560" s="280"/>
      <c r="AM560" s="45">
        <f t="shared" si="20"/>
        <v>1</v>
      </c>
      <c r="AN560" s="5" t="b">
        <f>IF(H636="■",TRUE,FALSE)</f>
        <v>0</v>
      </c>
      <c r="AO560" s="105" t="s">
        <v>313</v>
      </c>
      <c r="AP560" s="105"/>
      <c r="AQ560" s="105"/>
      <c r="AR560" s="105"/>
      <c r="AS560" s="105"/>
      <c r="AT560" s="105"/>
      <c r="AU560" s="105"/>
      <c r="AV560" s="105"/>
      <c r="AW560" s="105"/>
      <c r="AX560" s="555" t="s">
        <v>856</v>
      </c>
      <c r="AY560" s="45"/>
      <c r="AZ560" s="45"/>
      <c r="BA560" s="839"/>
    </row>
    <row r="561" spans="1:74" s="175" customFormat="1" ht="12" customHeight="1">
      <c r="A561" s="1239"/>
      <c r="B561" s="281" t="s">
        <v>857</v>
      </c>
      <c r="C561" s="282"/>
      <c r="D561" s="282"/>
      <c r="E561" s="283"/>
      <c r="F561" s="282" t="s">
        <v>334</v>
      </c>
      <c r="G561" s="282"/>
      <c r="H561" s="281"/>
      <c r="I561" s="282"/>
      <c r="J561" s="283"/>
      <c r="K561" s="1364" t="s">
        <v>784</v>
      </c>
      <c r="L561" s="1179"/>
      <c r="M561" s="1179"/>
      <c r="N561" s="1179"/>
      <c r="O561" s="1179"/>
      <c r="P561" s="1180"/>
      <c r="Q561" s="443" t="s">
        <v>73</v>
      </c>
      <c r="R561" s="1280" t="s">
        <v>858</v>
      </c>
      <c r="S561" s="1280"/>
      <c r="T561" s="1280"/>
      <c r="U561" s="1280"/>
      <c r="V561" s="1280"/>
      <c r="W561" s="1280"/>
      <c r="X561" s="1280"/>
      <c r="Y561" s="1280"/>
      <c r="Z561" s="1280"/>
      <c r="AA561" s="1280"/>
      <c r="AB561" s="1280"/>
      <c r="AC561" s="1280"/>
      <c r="AD561" s="1280"/>
      <c r="AE561" s="1280"/>
      <c r="AF561" s="1452"/>
      <c r="AG561" s="443" t="s">
        <v>73</v>
      </c>
      <c r="AH561" s="1556" t="s">
        <v>859</v>
      </c>
      <c r="AI561" s="1556"/>
      <c r="AJ561" s="281"/>
      <c r="AK561" s="286"/>
      <c r="AL561" s="280"/>
      <c r="AM561" s="45">
        <f t="shared" si="20"/>
        <v>1</v>
      </c>
      <c r="AN561" s="5" t="b">
        <f>IF(H637="■",TRUE,FALSE)</f>
        <v>0</v>
      </c>
      <c r="AO561" s="105" t="s">
        <v>315</v>
      </c>
      <c r="AP561" s="105"/>
      <c r="AQ561" s="105"/>
      <c r="AR561" s="105"/>
      <c r="AS561" s="105"/>
      <c r="AT561" s="105"/>
      <c r="AU561" s="105"/>
      <c r="AV561" s="105"/>
      <c r="AW561" s="105"/>
      <c r="AX561" s="555" t="s">
        <v>860</v>
      </c>
      <c r="AY561" s="45"/>
      <c r="AZ561" s="45"/>
      <c r="BA561" s="839"/>
    </row>
    <row r="562" spans="1:74" s="175" customFormat="1" ht="12" customHeight="1">
      <c r="A562" s="1239"/>
      <c r="B562" s="1189" t="s">
        <v>861</v>
      </c>
      <c r="C562" s="1190"/>
      <c r="D562" s="1190"/>
      <c r="E562" s="1191"/>
      <c r="F562" s="397" t="s">
        <v>225</v>
      </c>
      <c r="G562" s="273">
        <v>5</v>
      </c>
      <c r="H562" s="444" t="s">
        <v>73</v>
      </c>
      <c r="I562" s="175" t="s">
        <v>309</v>
      </c>
      <c r="J562" s="199"/>
      <c r="Q562" s="445" t="s">
        <v>73</v>
      </c>
      <c r="R562" s="327" t="s">
        <v>795</v>
      </c>
      <c r="S562" s="327"/>
      <c r="T562" s="327"/>
      <c r="U562" s="327"/>
      <c r="V562" s="327"/>
      <c r="W562" s="327"/>
      <c r="X562" s="327"/>
      <c r="Y562" s="327"/>
      <c r="Z562" s="327"/>
      <c r="AA562" s="327"/>
      <c r="AB562" s="327"/>
      <c r="AC562" s="327"/>
      <c r="AD562" s="327"/>
      <c r="AE562" s="327"/>
      <c r="AF562" s="329"/>
      <c r="AG562" s="397" t="s">
        <v>73</v>
      </c>
      <c r="AH562" s="1190" t="s">
        <v>862</v>
      </c>
      <c r="AI562" s="1190"/>
      <c r="AJ562" s="209"/>
      <c r="AK562" s="290"/>
      <c r="AL562" s="280"/>
      <c r="AM562" s="45">
        <f t="shared" si="20"/>
        <v>1</v>
      </c>
      <c r="AN562" s="5"/>
      <c r="AO562" s="105"/>
      <c r="AP562" s="105"/>
      <c r="AQ562" s="105"/>
      <c r="AR562" s="105"/>
      <c r="AS562" s="105"/>
      <c r="AT562" s="105"/>
      <c r="AU562" s="105"/>
      <c r="AV562" s="105"/>
      <c r="AW562" s="105"/>
      <c r="AX562" s="555" t="s">
        <v>863</v>
      </c>
      <c r="AY562" s="45"/>
      <c r="AZ562" s="45"/>
      <c r="BA562" s="839"/>
    </row>
    <row r="563" spans="1:74" s="175" customFormat="1" ht="12" customHeight="1" thickBot="1">
      <c r="A563" s="1239"/>
      <c r="B563" s="209" t="s">
        <v>864</v>
      </c>
      <c r="E563" s="199"/>
      <c r="F563" s="397" t="s">
        <v>73</v>
      </c>
      <c r="G563" s="273">
        <v>4</v>
      </c>
      <c r="H563" s="444" t="s">
        <v>73</v>
      </c>
      <c r="I563" s="175" t="s">
        <v>348</v>
      </c>
      <c r="J563" s="199"/>
      <c r="K563" s="1214" t="s">
        <v>865</v>
      </c>
      <c r="L563" s="1215"/>
      <c r="M563" s="1215"/>
      <c r="N563" s="1215"/>
      <c r="O563" s="1215"/>
      <c r="P563" s="1216"/>
      <c r="Q563" s="314" t="s">
        <v>73</v>
      </c>
      <c r="R563" s="194" t="s">
        <v>866</v>
      </c>
      <c r="S563" s="194"/>
      <c r="T563" s="194"/>
      <c r="U563" s="194"/>
      <c r="V563" s="194"/>
      <c r="W563" s="194"/>
      <c r="X563" s="194"/>
      <c r="Y563" s="194"/>
      <c r="Z563" s="194"/>
      <c r="AA563" s="194"/>
      <c r="AB563" s="194"/>
      <c r="AC563" s="194"/>
      <c r="AD563" s="194"/>
      <c r="AE563" s="194"/>
      <c r="AF563" s="225"/>
      <c r="AG563" s="397" t="s">
        <v>73</v>
      </c>
      <c r="AH563" s="1190" t="s">
        <v>867</v>
      </c>
      <c r="AI563" s="1190"/>
      <c r="AJ563" s="209"/>
      <c r="AK563" s="290"/>
      <c r="AL563" s="280"/>
      <c r="AM563" s="45">
        <f t="shared" si="20"/>
        <v>1</v>
      </c>
      <c r="AN563" s="5" t="e">
        <f>#REF!</f>
        <v>#REF!</v>
      </c>
      <c r="AO563" s="105" t="s">
        <v>868</v>
      </c>
      <c r="AP563" s="105"/>
      <c r="AQ563" s="105"/>
      <c r="AR563" s="105"/>
      <c r="AS563" s="105"/>
      <c r="AT563" s="105"/>
      <c r="AU563" s="105"/>
      <c r="AV563" s="105"/>
      <c r="AW563" s="105"/>
      <c r="AX563" s="555" t="s">
        <v>869</v>
      </c>
      <c r="AY563" s="45"/>
      <c r="AZ563" s="45"/>
      <c r="BA563" s="839"/>
    </row>
    <row r="564" spans="1:74" s="175" customFormat="1" ht="12" customHeight="1" thickBot="1">
      <c r="A564" s="1239"/>
      <c r="B564" s="209" t="s">
        <v>148</v>
      </c>
      <c r="C564" s="175" t="e">
        <f>IF(AN528=TRUE,地域区分,"")</f>
        <v>#REF!</v>
      </c>
      <c r="D564" s="175" t="s">
        <v>794</v>
      </c>
      <c r="E564" s="199"/>
      <c r="F564" s="397" t="s">
        <v>73</v>
      </c>
      <c r="G564" s="273">
        <v>1</v>
      </c>
      <c r="H564" s="444" t="s">
        <v>73</v>
      </c>
      <c r="I564" s="175" t="s">
        <v>313</v>
      </c>
      <c r="J564" s="199"/>
      <c r="K564" s="210" t="s">
        <v>870</v>
      </c>
      <c r="L564" s="211"/>
      <c r="M564" s="211"/>
      <c r="N564" s="211"/>
      <c r="O564" s="211"/>
      <c r="P564" s="211"/>
      <c r="Q564" s="210"/>
      <c r="R564" s="211"/>
      <c r="S564" s="211"/>
      <c r="T564" s="211"/>
      <c r="U564" s="211"/>
      <c r="V564" s="211"/>
      <c r="W564" s="211" t="s">
        <v>148</v>
      </c>
      <c r="X564" s="1208"/>
      <c r="Y564" s="1208"/>
      <c r="Z564" s="1208"/>
      <c r="AA564" s="211" t="s">
        <v>238</v>
      </c>
      <c r="AB564" s="211" t="s">
        <v>871</v>
      </c>
      <c r="AC564" s="211"/>
      <c r="AD564" s="211"/>
      <c r="AE564" s="211"/>
      <c r="AF564" s="246"/>
      <c r="AG564" s="397" t="s">
        <v>73</v>
      </c>
      <c r="AH564" s="1190"/>
      <c r="AI564" s="1190"/>
      <c r="AJ564" s="209"/>
      <c r="AK564" s="290"/>
      <c r="AL564" s="280"/>
      <c r="AM564" s="45">
        <f t="shared" si="20"/>
        <v>1</v>
      </c>
      <c r="AN564" s="5" t="b">
        <f>IF(R642="■",TRUE,FALSE)</f>
        <v>0</v>
      </c>
      <c r="AO564" s="45" t="s">
        <v>872</v>
      </c>
      <c r="AP564" s="45"/>
      <c r="AQ564" s="558" t="e">
        <f>IF($AN$563=FALSE,0,IF(AN564=TRUE,1,0))</f>
        <v>#REF!</v>
      </c>
      <c r="AR564" s="105"/>
      <c r="AS564" s="105"/>
      <c r="AT564" s="105"/>
      <c r="AU564" s="105"/>
      <c r="AV564" s="105"/>
      <c r="AW564" s="105"/>
      <c r="AX564" s="555" t="s">
        <v>873</v>
      </c>
      <c r="AY564" s="45"/>
      <c r="AZ564" s="45"/>
      <c r="BA564" s="839"/>
    </row>
    <row r="565" spans="1:74" s="175" customFormat="1" ht="12" customHeight="1" thickBot="1">
      <c r="A565" s="1239"/>
      <c r="B565" s="209"/>
      <c r="E565" s="199"/>
      <c r="H565" s="444" t="s">
        <v>73</v>
      </c>
      <c r="I565" s="175" t="s">
        <v>315</v>
      </c>
      <c r="J565" s="199"/>
      <c r="K565" s="175" t="s">
        <v>874</v>
      </c>
      <c r="Q565" s="1213" t="s">
        <v>875</v>
      </c>
      <c r="R565" s="1205"/>
      <c r="S565" s="1205"/>
      <c r="T565" s="1205"/>
      <c r="U565" s="1205"/>
      <c r="V565" s="1205"/>
      <c r="W565" s="1205"/>
      <c r="X565" s="1205"/>
      <c r="Y565" s="1205"/>
      <c r="Z565" s="1205"/>
      <c r="AA565" s="1205"/>
      <c r="AB565" s="1205"/>
      <c r="AC565" s="1205"/>
      <c r="AD565" s="1467"/>
      <c r="AE565" s="1467"/>
      <c r="AF565" s="311"/>
      <c r="AG565" s="397" t="s">
        <v>73</v>
      </c>
      <c r="AH565" s="1190"/>
      <c r="AI565" s="1190"/>
      <c r="AJ565" s="209"/>
      <c r="AK565" s="290"/>
      <c r="AL565" s="280"/>
      <c r="AM565" s="45">
        <f t="shared" si="20"/>
        <v>1</v>
      </c>
      <c r="AN565" s="5" t="b">
        <f>IF(W642="■",TRUE,FALSE)</f>
        <v>0</v>
      </c>
      <c r="AO565" s="45" t="s">
        <v>28</v>
      </c>
      <c r="AP565" s="45"/>
      <c r="AQ565" s="558" t="e">
        <f>IF($AN$563=FALSE,0,IF(AN565=TRUE,1,0))</f>
        <v>#REF!</v>
      </c>
      <c r="AR565" s="557" t="str">
        <f>IF(AN565=TRUE,AA642,"")</f>
        <v/>
      </c>
      <c r="AS565" s="105"/>
      <c r="AT565" s="105"/>
      <c r="AU565" s="105"/>
      <c r="AV565" s="105"/>
      <c r="AW565" s="105"/>
      <c r="AX565" s="555" t="s">
        <v>876</v>
      </c>
      <c r="AY565" s="45"/>
      <c r="AZ565" s="45"/>
      <c r="BA565" s="839"/>
    </row>
    <row r="566" spans="1:74" s="175" customFormat="1" ht="12" customHeight="1" thickBot="1">
      <c r="A566" s="1239"/>
      <c r="B566" s="209"/>
      <c r="E566" s="199"/>
      <c r="H566" s="209"/>
      <c r="J566" s="199"/>
      <c r="K566" s="309" t="s">
        <v>877</v>
      </c>
      <c r="L566" s="310"/>
      <c r="M566" s="310"/>
      <c r="N566" s="310"/>
      <c r="O566" s="310"/>
      <c r="P566" s="310"/>
      <c r="Q566" s="309" t="s">
        <v>878</v>
      </c>
      <c r="R566" s="310"/>
      <c r="S566" s="310"/>
      <c r="T566" s="310"/>
      <c r="U566" s="310"/>
      <c r="V566" s="310"/>
      <c r="W566" s="310"/>
      <c r="X566" s="310"/>
      <c r="Y566" s="310"/>
      <c r="Z566" s="310"/>
      <c r="AA566" s="310"/>
      <c r="AB566" s="310"/>
      <c r="AC566" s="310"/>
      <c r="AD566" s="1645"/>
      <c r="AE566" s="1645"/>
      <c r="AF566" s="311"/>
      <c r="AJ566" s="209"/>
      <c r="AK566" s="290"/>
      <c r="AL566" s="280"/>
      <c r="AM566" s="45">
        <f t="shared" si="20"/>
        <v>1</v>
      </c>
      <c r="AN566" s="5" t="b">
        <f>IF(AB643="■",TRUE,FALSE)</f>
        <v>0</v>
      </c>
      <c r="AO566" s="45" t="s">
        <v>879</v>
      </c>
      <c r="AP566" s="571" t="b">
        <f>IF(AD643="■",TRUE,FALSE)</f>
        <v>0</v>
      </c>
      <c r="AQ566" s="558" t="e">
        <f>IF($AN$563=FALSE,0,IF($AN$568=TRUE,0,IF(AN566=TRUE,1,0)))</f>
        <v>#REF!</v>
      </c>
      <c r="AR566" s="558" t="e">
        <f>IF($AN$563=FALSE,0,IF($AN$568=TRUE,0,IF(AP566=TRUE,1,0)))</f>
        <v>#REF!</v>
      </c>
      <c r="AS566" s="105"/>
      <c r="AT566" s="105"/>
      <c r="AU566" s="105"/>
      <c r="AV566" s="105"/>
      <c r="AW566" s="105"/>
      <c r="AX566" s="555" t="s">
        <v>880</v>
      </c>
      <c r="AY566" s="45"/>
      <c r="AZ566" s="45"/>
      <c r="BA566" s="839"/>
    </row>
    <row r="567" spans="1:74" s="175" customFormat="1" ht="12" customHeight="1" thickBot="1">
      <c r="A567" s="1239"/>
      <c r="B567" s="209"/>
      <c r="E567" s="199"/>
      <c r="H567" s="209"/>
      <c r="J567" s="199"/>
      <c r="K567" s="175" t="s">
        <v>881</v>
      </c>
      <c r="N567" s="193" t="s">
        <v>882</v>
      </c>
      <c r="O567" s="194"/>
      <c r="P567" s="225"/>
      <c r="Q567" s="397" t="s">
        <v>73</v>
      </c>
      <c r="R567" s="175" t="s">
        <v>883</v>
      </c>
      <c r="AF567" s="199"/>
      <c r="AJ567" s="209"/>
      <c r="AK567" s="290"/>
      <c r="AL567" s="280"/>
      <c r="AM567" s="45">
        <f t="shared" si="20"/>
        <v>1</v>
      </c>
      <c r="AN567" s="5" t="b">
        <f>IF(AB644="■",TRUE,FALSE)</f>
        <v>0</v>
      </c>
      <c r="AO567" s="45" t="s">
        <v>884</v>
      </c>
      <c r="AP567" s="571" t="b">
        <f>IF(AD644="■",TRUE,FALSE)</f>
        <v>0</v>
      </c>
      <c r="AQ567" s="558" t="e">
        <f>IF($AN$563=FALSE,0,IF($AN$568=TRUE,0,IF(AN567=TRUE,1,0)))</f>
        <v>#REF!</v>
      </c>
      <c r="AR567" s="558" t="e">
        <f>IF($AN$563=FALSE,0,IF($AN$568=TRUE,0,IF(AP567=TRUE,1,0)))</f>
        <v>#REF!</v>
      </c>
      <c r="AS567" s="105"/>
      <c r="AT567" s="105"/>
      <c r="AU567" s="105"/>
      <c r="AV567" s="105"/>
      <c r="AW567" s="105"/>
      <c r="AX567" s="555" t="s">
        <v>885</v>
      </c>
      <c r="AY567" s="45"/>
      <c r="AZ567" s="45"/>
      <c r="BA567" s="839"/>
    </row>
    <row r="568" spans="1:74" s="175" customFormat="1" ht="12" customHeight="1" thickBot="1">
      <c r="A568" s="1239"/>
      <c r="B568" s="209"/>
      <c r="E568" s="199"/>
      <c r="H568" s="209"/>
      <c r="J568" s="199"/>
      <c r="N568" s="209"/>
      <c r="P568" s="199"/>
      <c r="Q568" s="397" t="s">
        <v>73</v>
      </c>
      <c r="R568" s="175" t="s">
        <v>886</v>
      </c>
      <c r="AF568" s="199"/>
      <c r="AJ568" s="209"/>
      <c r="AK568" s="290"/>
      <c r="AL568" s="280"/>
      <c r="AM568" s="45">
        <f t="shared" si="20"/>
        <v>1</v>
      </c>
      <c r="AN568" s="5" t="b">
        <f>IF(N644="■",TRUE,FALSE)</f>
        <v>0</v>
      </c>
      <c r="AO568" s="45" t="s">
        <v>481</v>
      </c>
      <c r="AP568" s="45"/>
      <c r="AQ568" s="558" t="e">
        <f>IF($AN$563=FALSE,0,IF($AN$568=TRUE,1,0))</f>
        <v>#REF!</v>
      </c>
      <c r="AR568" s="105"/>
      <c r="AS568" s="105"/>
      <c r="AT568" s="105"/>
      <c r="AU568" s="105"/>
      <c r="AV568" s="105"/>
      <c r="AW568" s="105"/>
      <c r="AX568" s="555" t="s">
        <v>887</v>
      </c>
      <c r="AY568" s="45"/>
      <c r="AZ568" s="45"/>
      <c r="BA568" s="839"/>
    </row>
    <row r="569" spans="1:74" s="175" customFormat="1" ht="12" customHeight="1" thickBot="1">
      <c r="A569" s="1239"/>
      <c r="B569" s="209"/>
      <c r="E569" s="199"/>
      <c r="H569" s="209"/>
      <c r="J569" s="199"/>
      <c r="N569" s="209"/>
      <c r="P569" s="199"/>
      <c r="Q569" s="209"/>
      <c r="R569" s="175" t="s">
        <v>529</v>
      </c>
      <c r="S569" s="1639" t="s">
        <v>888</v>
      </c>
      <c r="T569" s="1639"/>
      <c r="U569" s="1639"/>
      <c r="V569" s="1639"/>
      <c r="W569" s="175" t="s">
        <v>148</v>
      </c>
      <c r="X569" s="1176"/>
      <c r="Y569" s="1176"/>
      <c r="Z569" s="1176"/>
      <c r="AA569" s="1176"/>
      <c r="AB569" s="1176"/>
      <c r="AC569" s="1176"/>
      <c r="AD569" s="1176"/>
      <c r="AE569" s="1176"/>
      <c r="AF569" s="199" t="s">
        <v>4</v>
      </c>
      <c r="AJ569" s="209"/>
      <c r="AK569" s="290"/>
      <c r="AL569" s="280"/>
      <c r="AM569" s="45">
        <f t="shared" si="20"/>
        <v>1</v>
      </c>
      <c r="AN569" s="5" t="b">
        <f>IF(AB645="■",TRUE,FALSE)</f>
        <v>0</v>
      </c>
      <c r="AO569" s="45" t="s">
        <v>889</v>
      </c>
      <c r="AP569" s="571" t="b">
        <f>IF(AD645="■",TRUE,FALSE)</f>
        <v>0</v>
      </c>
      <c r="AQ569" s="558" t="e">
        <f>IF($AN$563=FALSE,0,IF($AN$571=TRUE,0,IF(AN569=TRUE,1,0)))</f>
        <v>#REF!</v>
      </c>
      <c r="AR569" s="558" t="e">
        <f>IF($AN$563=FALSE,0,IF($AN$571=TRUE,0,IF(AP569=TRUE,1,0)))</f>
        <v>#REF!</v>
      </c>
      <c r="AS569" s="105"/>
      <c r="AT569" s="105"/>
      <c r="AU569" s="105"/>
      <c r="AV569" s="105"/>
      <c r="AW569" s="105"/>
      <c r="AX569" s="105"/>
      <c r="AY569" s="45"/>
      <c r="AZ569" s="45"/>
      <c r="BA569" s="839"/>
    </row>
    <row r="570" spans="1:74" s="175" customFormat="1" ht="12" customHeight="1" thickBot="1">
      <c r="A570" s="1239"/>
      <c r="B570" s="209"/>
      <c r="E570" s="199"/>
      <c r="H570" s="209"/>
      <c r="J570" s="199"/>
      <c r="N570" s="209"/>
      <c r="P570" s="199"/>
      <c r="Q570" s="209"/>
      <c r="R570" s="175" t="s">
        <v>529</v>
      </c>
      <c r="S570" s="303" t="s">
        <v>890</v>
      </c>
      <c r="V570" s="175" t="s">
        <v>148</v>
      </c>
      <c r="W570" s="1176"/>
      <c r="X570" s="1176"/>
      <c r="Y570" s="1176"/>
      <c r="Z570" s="1176"/>
      <c r="AA570" s="1176"/>
      <c r="AB570" s="1176"/>
      <c r="AC570" s="1176"/>
      <c r="AD570" s="1176"/>
      <c r="AE570" s="1176"/>
      <c r="AF570" s="199" t="s">
        <v>4</v>
      </c>
      <c r="AJ570" s="209"/>
      <c r="AK570" s="290"/>
      <c r="AL570" s="280"/>
      <c r="AM570" s="45">
        <f t="shared" si="20"/>
        <v>1</v>
      </c>
      <c r="AN570" s="5" t="b">
        <f>IF(AB646="■",TRUE,FALSE)</f>
        <v>0</v>
      </c>
      <c r="AO570" s="45" t="s">
        <v>891</v>
      </c>
      <c r="AP570" s="571" t="b">
        <f>IF(AD646="■",TRUE,FALSE)</f>
        <v>0</v>
      </c>
      <c r="AQ570" s="558" t="e">
        <f>IF($AN$563=FALSE,0,IF($AN$571=TRUE,0,IF(AN570=TRUE,1,0)))</f>
        <v>#REF!</v>
      </c>
      <c r="AR570" s="558" t="e">
        <f>IF($AN$563=FALSE,0,IF($AN$571=TRUE,0,IF(AP570=TRUE,1,0)))</f>
        <v>#REF!</v>
      </c>
      <c r="AS570" s="105"/>
      <c r="AT570" s="105"/>
      <c r="AU570" s="105"/>
      <c r="AV570" s="105"/>
      <c r="AW570" s="105"/>
      <c r="AX570" s="555" t="s">
        <v>892</v>
      </c>
      <c r="AY570" s="45"/>
      <c r="AZ570" s="45"/>
      <c r="BA570" s="839"/>
    </row>
    <row r="571" spans="1:74" s="175" customFormat="1" ht="12" customHeight="1" thickBot="1">
      <c r="A571" s="1239"/>
      <c r="B571" s="209"/>
      <c r="E571" s="199"/>
      <c r="H571" s="209"/>
      <c r="J571" s="199"/>
      <c r="K571" s="1468" t="s">
        <v>893</v>
      </c>
      <c r="L571" s="1469"/>
      <c r="M571" s="1469"/>
      <c r="N571" s="1469"/>
      <c r="O571" s="1469"/>
      <c r="P571" s="1470"/>
      <c r="Q571" s="301" t="s">
        <v>73</v>
      </c>
      <c r="R571" s="1226" t="s">
        <v>894</v>
      </c>
      <c r="S571" s="1226"/>
      <c r="T571" s="1226"/>
      <c r="U571" s="1226"/>
      <c r="V571" s="1226"/>
      <c r="W571" s="1226"/>
      <c r="X571" s="1226"/>
      <c r="Y571" s="1226"/>
      <c r="Z571" s="1226"/>
      <c r="AA571" s="1226"/>
      <c r="AB571" s="1226"/>
      <c r="AC571" s="1226"/>
      <c r="AD571" s="1226"/>
      <c r="AE571" s="1226"/>
      <c r="AF571" s="1227"/>
      <c r="AJ571" s="209"/>
      <c r="AK571" s="290"/>
      <c r="AL571" s="280"/>
      <c r="AM571" s="45">
        <f t="shared" si="20"/>
        <v>1</v>
      </c>
      <c r="AN571" s="5" t="b">
        <f>IF(N646="■",TRUE,FALSE)</f>
        <v>0</v>
      </c>
      <c r="AO571" s="45" t="s">
        <v>481</v>
      </c>
      <c r="AP571" s="45"/>
      <c r="AQ571" s="558" t="e">
        <f>IF($AN$563=FALSE,0,IF($AN$571=TRUE,1,0))</f>
        <v>#REF!</v>
      </c>
      <c r="AR571" s="105"/>
      <c r="AS571" s="105"/>
      <c r="AT571" s="105"/>
      <c r="AU571" s="105"/>
      <c r="AV571" s="105"/>
      <c r="AW571" s="105"/>
      <c r="AX571" s="555" t="s">
        <v>895</v>
      </c>
      <c r="AY571" s="45"/>
      <c r="AZ571" s="45"/>
      <c r="BA571" s="839"/>
    </row>
    <row r="572" spans="1:74" s="175" customFormat="1" ht="12" customHeight="1" thickBot="1">
      <c r="A572" s="1239"/>
      <c r="B572" s="209"/>
      <c r="E572" s="199"/>
      <c r="H572" s="209"/>
      <c r="J572" s="199"/>
      <c r="K572" s="1471"/>
      <c r="L572" s="1472"/>
      <c r="M572" s="1472"/>
      <c r="N572" s="1472"/>
      <c r="O572" s="1472"/>
      <c r="P572" s="1473"/>
      <c r="Q572" s="247" t="s">
        <v>73</v>
      </c>
      <c r="R572" s="1228" t="s">
        <v>896</v>
      </c>
      <c r="S572" s="1228"/>
      <c r="T572" s="1228"/>
      <c r="U572" s="1228"/>
      <c r="V572" s="1228"/>
      <c r="W572" s="1228"/>
      <c r="X572" s="1228"/>
      <c r="Y572" s="1228"/>
      <c r="Z572" s="1228"/>
      <c r="AA572" s="1228"/>
      <c r="AB572" s="1228"/>
      <c r="AC572" s="1228"/>
      <c r="AD572" s="1228"/>
      <c r="AE572" s="1228"/>
      <c r="AF572" s="1229"/>
      <c r="AJ572" s="209"/>
      <c r="AK572" s="290"/>
      <c r="AL572" s="280"/>
      <c r="AM572" s="45">
        <f t="shared" si="20"/>
        <v>1</v>
      </c>
      <c r="AN572" s="5" t="b">
        <f>IF(AB647="■",TRUE,FALSE)</f>
        <v>0</v>
      </c>
      <c r="AO572" s="45" t="s">
        <v>897</v>
      </c>
      <c r="AP572" s="571" t="b">
        <f>IF(AD647="■",TRUE,FALSE)</f>
        <v>0</v>
      </c>
      <c r="AQ572" s="558" t="e">
        <f>IF($AN$563=FALSE,0,IF($AN$574=TRUE,0,IF(AN572=TRUE,1,0)))</f>
        <v>#REF!</v>
      </c>
      <c r="AR572" s="558" t="e">
        <f>IF($AN$563=FALSE,0,IF($AN$574=TRUE,0,IF(AP572=TRUE,1,0)))</f>
        <v>#REF!</v>
      </c>
      <c r="AS572" s="105"/>
      <c r="AT572" s="105"/>
      <c r="AU572" s="105"/>
      <c r="AV572" s="105"/>
      <c r="AW572" s="105"/>
      <c r="AX572" s="555" t="s">
        <v>780</v>
      </c>
      <c r="AY572" s="45"/>
      <c r="AZ572" s="45"/>
      <c r="BA572" s="839"/>
    </row>
    <row r="573" spans="1:74" s="175" customFormat="1" ht="12" customHeight="1" thickBot="1">
      <c r="A573" s="1239"/>
      <c r="B573" s="209"/>
      <c r="E573" s="199"/>
      <c r="H573" s="209"/>
      <c r="J573" s="199"/>
      <c r="K573" s="193" t="s">
        <v>898</v>
      </c>
      <c r="L573" s="194"/>
      <c r="M573" s="194"/>
      <c r="N573" s="1214" t="s">
        <v>899</v>
      </c>
      <c r="O573" s="1215"/>
      <c r="P573" s="1216"/>
      <c r="Q573" s="193" t="s">
        <v>427</v>
      </c>
      <c r="R573" s="1688"/>
      <c r="S573" s="1688"/>
      <c r="T573" s="1688"/>
      <c r="U573" s="1688"/>
      <c r="V573" s="1688"/>
      <c r="W573" s="1688"/>
      <c r="X573" s="1688"/>
      <c r="Y573" s="1688"/>
      <c r="Z573" s="1688"/>
      <c r="AA573" s="1688"/>
      <c r="AB573" s="1688"/>
      <c r="AC573" s="1688"/>
      <c r="AD573" s="1688"/>
      <c r="AE573" s="1688"/>
      <c r="AF573" s="1689"/>
      <c r="AJ573" s="209"/>
      <c r="AK573" s="290"/>
      <c r="AL573" s="280"/>
      <c r="AM573" s="45">
        <f t="shared" si="20"/>
        <v>1</v>
      </c>
      <c r="AN573" s="5" t="b">
        <f>IF(H649="■",TRUE,FALSE)</f>
        <v>0</v>
      </c>
      <c r="AO573" s="45" t="s">
        <v>900</v>
      </c>
      <c r="AP573" s="571" t="b">
        <f>IF(AD648="■",TRUE,FALSE)</f>
        <v>0</v>
      </c>
      <c r="AQ573" s="558" t="e">
        <f>IF($AN$563=FALSE,0,IF($AN$574=TRUE,0,IF(AN573=TRUE,1,0)))</f>
        <v>#REF!</v>
      </c>
      <c r="AR573" s="558" t="e">
        <f>IF($AN$563=FALSE,0,IF($AN$574=TRUE,0,IF(AP573=TRUE,1,0)))</f>
        <v>#REF!</v>
      </c>
      <c r="AS573" s="105"/>
      <c r="AT573" s="105"/>
      <c r="AU573" s="105"/>
      <c r="AV573" s="105"/>
      <c r="AW573" s="105"/>
      <c r="AX573" s="105"/>
      <c r="AY573" s="45"/>
      <c r="AZ573" s="45"/>
      <c r="BA573" s="839"/>
    </row>
    <row r="574" spans="1:74" s="175" customFormat="1" ht="12" customHeight="1" thickBot="1">
      <c r="A574" s="1239"/>
      <c r="B574" s="209"/>
      <c r="E574" s="199"/>
      <c r="H574" s="209"/>
      <c r="J574" s="199"/>
      <c r="K574" s="209"/>
      <c r="N574" s="1213" t="s">
        <v>901</v>
      </c>
      <c r="O574" s="1205"/>
      <c r="P574" s="1206"/>
      <c r="Q574" s="309" t="s">
        <v>427</v>
      </c>
      <c r="R574" s="1230"/>
      <c r="S574" s="1230"/>
      <c r="T574" s="1230"/>
      <c r="U574" s="1230"/>
      <c r="V574" s="1230"/>
      <c r="W574" s="1230"/>
      <c r="X574" s="1230"/>
      <c r="Y574" s="1230"/>
      <c r="Z574" s="1230"/>
      <c r="AA574" s="1230"/>
      <c r="AB574" s="1230"/>
      <c r="AC574" s="1230"/>
      <c r="AD574" s="1230"/>
      <c r="AE574" s="1230"/>
      <c r="AF574" s="1231"/>
      <c r="AJ574" s="209"/>
      <c r="AK574" s="290"/>
      <c r="AL574" s="280"/>
      <c r="AM574" s="45">
        <f t="shared" si="20"/>
        <v>1</v>
      </c>
      <c r="AN574" s="5" t="b">
        <f>IF(AB648="■",TRUE,FALSE)</f>
        <v>0</v>
      </c>
      <c r="AO574" s="45" t="s">
        <v>481</v>
      </c>
      <c r="AP574" s="105"/>
      <c r="AQ574" s="558" t="e">
        <f>IF($AN$563=FALSE,0,IF($AN$574=TRUE,1,0))</f>
        <v>#REF!</v>
      </c>
      <c r="AR574" s="105"/>
      <c r="AS574" s="105"/>
      <c r="AT574" s="105"/>
      <c r="AU574" s="105"/>
      <c r="AV574" s="105"/>
      <c r="AW574" s="105"/>
      <c r="AX574" s="555" t="s">
        <v>902</v>
      </c>
      <c r="AY574" s="45"/>
      <c r="AZ574" s="45"/>
      <c r="BA574" s="839"/>
    </row>
    <row r="575" spans="1:74" s="175" customFormat="1" ht="12" customHeight="1">
      <c r="A575" s="1239"/>
      <c r="B575" s="209"/>
      <c r="E575" s="199"/>
      <c r="H575" s="209"/>
      <c r="J575" s="199"/>
      <c r="K575" s="209"/>
      <c r="M575" s="199"/>
      <c r="N575" s="1235" t="s">
        <v>903</v>
      </c>
      <c r="O575" s="1236"/>
      <c r="P575" s="1237"/>
      <c r="Q575" s="209" t="s">
        <v>529</v>
      </c>
      <c r="R575" s="1386"/>
      <c r="S575" s="1386"/>
      <c r="T575" s="1386"/>
      <c r="U575" s="1386"/>
      <c r="V575" s="1386"/>
      <c r="W575" s="1386"/>
      <c r="X575" s="1386"/>
      <c r="Y575" s="1386"/>
      <c r="Z575" s="1386"/>
      <c r="AA575" s="1386"/>
      <c r="AB575" s="1386"/>
      <c r="AC575" s="1386"/>
      <c r="AD575" s="1386"/>
      <c r="AE575" s="1386"/>
      <c r="AF575" s="1387"/>
      <c r="AJ575" s="209"/>
      <c r="AK575" s="290"/>
      <c r="AL575" s="280"/>
      <c r="AM575" s="45">
        <f t="shared" si="20"/>
        <v>1</v>
      </c>
      <c r="AN575" s="5" t="b">
        <f>IF(H643="■",TRUE,FALSE)</f>
        <v>0</v>
      </c>
      <c r="AO575" s="105" t="s">
        <v>309</v>
      </c>
      <c r="AP575" s="105"/>
      <c r="AQ575" s="105"/>
      <c r="AR575" s="105"/>
      <c r="AS575" s="105"/>
      <c r="AT575" s="105"/>
      <c r="AU575" s="105"/>
      <c r="AV575" s="105"/>
      <c r="AW575" s="105"/>
      <c r="AX575" s="555" t="s">
        <v>904</v>
      </c>
      <c r="AY575" s="45"/>
      <c r="AZ575" s="45"/>
      <c r="BA575" s="839"/>
    </row>
    <row r="576" spans="1:74" s="175" customFormat="1" ht="12" customHeight="1">
      <c r="A576" s="1239"/>
      <c r="B576" s="209"/>
      <c r="E576" s="199"/>
      <c r="H576" s="209"/>
      <c r="J576" s="199"/>
      <c r="N576" s="446"/>
      <c r="O576" s="433"/>
      <c r="P576" s="447"/>
      <c r="Q576" s="209" t="s">
        <v>529</v>
      </c>
      <c r="R576" s="1299"/>
      <c r="S576" s="1299"/>
      <c r="T576" s="1299"/>
      <c r="U576" s="1299"/>
      <c r="V576" s="1299"/>
      <c r="W576" s="1299"/>
      <c r="X576" s="1299"/>
      <c r="Y576" s="1299"/>
      <c r="Z576" s="1299"/>
      <c r="AA576" s="1299"/>
      <c r="AB576" s="1299"/>
      <c r="AC576" s="1299"/>
      <c r="AD576" s="1299"/>
      <c r="AE576" s="1299"/>
      <c r="AF576" s="1456"/>
      <c r="AJ576" s="209"/>
      <c r="AK576" s="290"/>
      <c r="AL576" s="280"/>
      <c r="AM576" s="45">
        <f t="shared" si="20"/>
        <v>1</v>
      </c>
      <c r="AN576" s="5" t="b">
        <f>IF(H644="■",TRUE,FALSE)</f>
        <v>0</v>
      </c>
      <c r="AO576" s="105" t="s">
        <v>311</v>
      </c>
      <c r="AP576" s="105"/>
      <c r="AQ576" s="105"/>
      <c r="AR576" s="105"/>
      <c r="AS576" s="105"/>
      <c r="AT576" s="105"/>
      <c r="AU576" s="105"/>
      <c r="AV576" s="105"/>
      <c r="AW576" s="105"/>
      <c r="AX576" s="555" t="s">
        <v>905</v>
      </c>
      <c r="AY576" s="1"/>
      <c r="AZ576" s="1"/>
      <c r="BA576" s="834"/>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row>
    <row r="577" spans="1:74" s="117" customFormat="1" ht="12" customHeight="1">
      <c r="A577" s="1239"/>
      <c r="B577" s="209"/>
      <c r="C577" s="175"/>
      <c r="D577" s="175"/>
      <c r="E577" s="199"/>
      <c r="F577" s="175"/>
      <c r="G577" s="175"/>
      <c r="H577" s="209"/>
      <c r="I577" s="175"/>
      <c r="J577" s="199"/>
      <c r="K577" s="175"/>
      <c r="L577" s="175"/>
      <c r="M577" s="175"/>
      <c r="N577" s="448"/>
      <c r="O577" s="449"/>
      <c r="P577" s="450"/>
      <c r="Q577" s="209" t="s">
        <v>529</v>
      </c>
      <c r="R577" s="1476"/>
      <c r="S577" s="1476"/>
      <c r="T577" s="1476"/>
      <c r="U577" s="1476"/>
      <c r="V577" s="1476"/>
      <c r="W577" s="1476"/>
      <c r="X577" s="1476"/>
      <c r="Y577" s="1476"/>
      <c r="Z577" s="1476"/>
      <c r="AA577" s="1476"/>
      <c r="AB577" s="1476"/>
      <c r="AC577" s="1476"/>
      <c r="AD577" s="1476"/>
      <c r="AE577" s="1476"/>
      <c r="AF577" s="1477"/>
      <c r="AG577" s="175"/>
      <c r="AH577" s="175"/>
      <c r="AI577" s="175"/>
      <c r="AJ577" s="209"/>
      <c r="AK577" s="290"/>
      <c r="AL577" s="118"/>
      <c r="AM577" s="45">
        <f t="shared" si="20"/>
        <v>1</v>
      </c>
      <c r="AN577" s="5" t="b">
        <f>IF(H645="■",TRUE,FALSE)</f>
        <v>0</v>
      </c>
      <c r="AO577" s="105" t="s">
        <v>313</v>
      </c>
      <c r="AP577" s="105"/>
      <c r="AQ577" s="105"/>
      <c r="AR577" s="105"/>
      <c r="AS577" s="105"/>
      <c r="AT577" s="105"/>
      <c r="AU577" s="105"/>
      <c r="AV577" s="105"/>
      <c r="AW577" s="105"/>
      <c r="AX577" s="105"/>
      <c r="AY577" s="1"/>
      <c r="AZ577" s="1"/>
      <c r="BA577" s="834"/>
    </row>
    <row r="578" spans="1:74" s="117" customFormat="1" ht="12" customHeight="1">
      <c r="A578" s="1239"/>
      <c r="B578" s="209"/>
      <c r="C578" s="175"/>
      <c r="D578" s="175"/>
      <c r="E578" s="199"/>
      <c r="F578" s="175"/>
      <c r="G578" s="175"/>
      <c r="H578" s="209"/>
      <c r="I578" s="175"/>
      <c r="J578" s="199"/>
      <c r="K578" s="193" t="s">
        <v>906</v>
      </c>
      <c r="L578" s="194"/>
      <c r="M578" s="225"/>
      <c r="N578" s="1223" t="s">
        <v>907</v>
      </c>
      <c r="O578" s="1224"/>
      <c r="P578" s="1225"/>
      <c r="Q578" s="193" t="s">
        <v>427</v>
      </c>
      <c r="R578" s="1463"/>
      <c r="S578" s="1463"/>
      <c r="T578" s="1463"/>
      <c r="U578" s="1463"/>
      <c r="V578" s="1463"/>
      <c r="W578" s="1463"/>
      <c r="X578" s="1463"/>
      <c r="Y578" s="1463"/>
      <c r="Z578" s="1463"/>
      <c r="AA578" s="1463"/>
      <c r="AB578" s="1463"/>
      <c r="AC578" s="1463"/>
      <c r="AD578" s="1463"/>
      <c r="AE578" s="1463"/>
      <c r="AF578" s="1464"/>
      <c r="AG578" s="175"/>
      <c r="AH578" s="175"/>
      <c r="AI578" s="175"/>
      <c r="AJ578" s="209"/>
      <c r="AK578" s="290"/>
      <c r="AL578" s="118"/>
      <c r="AM578" s="45">
        <f t="shared" si="20"/>
        <v>1</v>
      </c>
      <c r="AN578" s="5" t="b">
        <f>IF(H646="■",TRUE,FALSE)</f>
        <v>0</v>
      </c>
      <c r="AO578" s="105" t="s">
        <v>315</v>
      </c>
      <c r="AP578" s="105"/>
      <c r="AQ578" s="105"/>
      <c r="AR578" s="105"/>
      <c r="AS578" s="105"/>
      <c r="AT578" s="105"/>
      <c r="AU578" s="105"/>
      <c r="AV578" s="105"/>
      <c r="AW578" s="105"/>
      <c r="AX578" s="562" t="s">
        <v>844</v>
      </c>
      <c r="AY578" s="1"/>
      <c r="AZ578" s="1"/>
      <c r="BA578" s="834"/>
    </row>
    <row r="579" spans="1:74" s="117" customFormat="1" ht="12" customHeight="1" thickBot="1">
      <c r="A579" s="1239"/>
      <c r="B579" s="209"/>
      <c r="C579" s="175"/>
      <c r="D579" s="175"/>
      <c r="E579" s="199"/>
      <c r="F579" s="175"/>
      <c r="G579" s="175"/>
      <c r="H579" s="209"/>
      <c r="I579" s="175"/>
      <c r="J579" s="199"/>
      <c r="K579" s="175"/>
      <c r="L579" s="175"/>
      <c r="M579" s="175"/>
      <c r="N579" s="1214" t="s">
        <v>908</v>
      </c>
      <c r="O579" s="1215"/>
      <c r="P579" s="1216"/>
      <c r="Q579" s="193" t="s">
        <v>427</v>
      </c>
      <c r="R579" s="1230"/>
      <c r="S579" s="1230"/>
      <c r="T579" s="1230"/>
      <c r="U579" s="1230"/>
      <c r="V579" s="1230"/>
      <c r="W579" s="1230"/>
      <c r="X579" s="1230"/>
      <c r="Y579" s="1230"/>
      <c r="Z579" s="1230"/>
      <c r="AA579" s="1230"/>
      <c r="AB579" s="1230"/>
      <c r="AC579" s="1230"/>
      <c r="AD579" s="1230"/>
      <c r="AE579" s="1230"/>
      <c r="AF579" s="1231"/>
      <c r="AG579" s="175"/>
      <c r="AH579" s="175"/>
      <c r="AI579" s="175"/>
      <c r="AJ579" s="209"/>
      <c r="AK579" s="290"/>
      <c r="AL579" s="118"/>
      <c r="AM579" s="45">
        <f t="shared" si="20"/>
        <v>1</v>
      </c>
      <c r="AN579" s="5"/>
      <c r="AO579" s="105"/>
      <c r="AP579" s="105"/>
      <c r="AQ579" s="105"/>
      <c r="AR579" s="105"/>
      <c r="AS579" s="105"/>
      <c r="AT579" s="105"/>
      <c r="AU579" s="105"/>
      <c r="AV579" s="105"/>
      <c r="AW579" s="105"/>
      <c r="AX579" s="562" t="s">
        <v>821</v>
      </c>
      <c r="AY579" s="45"/>
      <c r="AZ579" s="45"/>
      <c r="BA579" s="839"/>
      <c r="BB579" s="175"/>
      <c r="BC579" s="175"/>
      <c r="BD579" s="175"/>
      <c r="BE579" s="175"/>
      <c r="BF579" s="175"/>
      <c r="BG579" s="175"/>
      <c r="BH579" s="175"/>
      <c r="BI579" s="175"/>
      <c r="BJ579" s="175"/>
      <c r="BK579" s="175"/>
      <c r="BL579" s="175"/>
      <c r="BM579" s="175"/>
      <c r="BN579" s="175"/>
      <c r="BO579" s="175"/>
      <c r="BP579" s="175"/>
      <c r="BQ579" s="175"/>
      <c r="BR579" s="175"/>
      <c r="BS579" s="175"/>
      <c r="BT579" s="175"/>
      <c r="BU579" s="175"/>
      <c r="BV579" s="175"/>
    </row>
    <row r="580" spans="1:74" s="175" customFormat="1" ht="12" customHeight="1" thickBot="1">
      <c r="A580" s="1239"/>
      <c r="B580" s="209"/>
      <c r="E580" s="199"/>
      <c r="H580" s="209"/>
      <c r="J580" s="199"/>
      <c r="N580" s="1235" t="s">
        <v>903</v>
      </c>
      <c r="O580" s="1236"/>
      <c r="P580" s="1237"/>
      <c r="Q580" s="193" t="s">
        <v>529</v>
      </c>
      <c r="R580" s="1463"/>
      <c r="S580" s="1463"/>
      <c r="T580" s="1463"/>
      <c r="U580" s="1463"/>
      <c r="V580" s="1463"/>
      <c r="W580" s="1463"/>
      <c r="X580" s="1463"/>
      <c r="Y580" s="1463"/>
      <c r="Z580" s="1463"/>
      <c r="AA580" s="1463"/>
      <c r="AB580" s="1463"/>
      <c r="AC580" s="1463"/>
      <c r="AD580" s="1463"/>
      <c r="AE580" s="1463"/>
      <c r="AF580" s="1464"/>
      <c r="AJ580" s="209"/>
      <c r="AK580" s="290"/>
      <c r="AL580" s="280"/>
      <c r="AM580" s="45">
        <f t="shared" si="20"/>
        <v>1</v>
      </c>
      <c r="AN580" s="5" t="e">
        <f>#REF!</f>
        <v>#REF!</v>
      </c>
      <c r="AO580" s="105" t="s">
        <v>909</v>
      </c>
      <c r="AP580" s="105"/>
      <c r="AQ580" s="557" t="e">
        <f>IF(AN580=TRUE,AB654,"")</f>
        <v>#REF!</v>
      </c>
      <c r="AR580" s="557" t="e">
        <f>IF(AN580=TRUE,AD654,"")</f>
        <v>#REF!</v>
      </c>
      <c r="AS580" s="105"/>
      <c r="AT580" s="105"/>
      <c r="AU580" s="105"/>
      <c r="AV580" s="105"/>
      <c r="AW580" s="105"/>
      <c r="AX580" s="562" t="s">
        <v>850</v>
      </c>
      <c r="AY580" s="45"/>
      <c r="AZ580" s="45"/>
      <c r="BA580" s="839"/>
    </row>
    <row r="581" spans="1:74" s="175" customFormat="1" ht="12" customHeight="1" thickBot="1">
      <c r="A581" s="1239"/>
      <c r="B581" s="209"/>
      <c r="E581" s="199"/>
      <c r="H581" s="209"/>
      <c r="J581" s="199"/>
      <c r="N581" s="448"/>
      <c r="O581" s="449"/>
      <c r="P581" s="450"/>
      <c r="Q581" s="209" t="s">
        <v>529</v>
      </c>
      <c r="R581" s="1465"/>
      <c r="S581" s="1465"/>
      <c r="T581" s="1465"/>
      <c r="U581" s="1465"/>
      <c r="V581" s="1465"/>
      <c r="W581" s="1465"/>
      <c r="X581" s="1465"/>
      <c r="Y581" s="1465"/>
      <c r="Z581" s="1465"/>
      <c r="AA581" s="1465"/>
      <c r="AB581" s="1465"/>
      <c r="AC581" s="1465"/>
      <c r="AD581" s="1465"/>
      <c r="AE581" s="1465"/>
      <c r="AF581" s="1466"/>
      <c r="AJ581" s="209"/>
      <c r="AK581" s="290"/>
      <c r="AL581" s="280"/>
      <c r="AM581" s="45">
        <f t="shared" si="20"/>
        <v>1</v>
      </c>
      <c r="AN581" s="5" t="e">
        <f>#REF!</f>
        <v>#REF!</v>
      </c>
      <c r="AO581" s="105" t="s">
        <v>910</v>
      </c>
      <c r="AP581" s="105"/>
      <c r="AQ581"/>
      <c r="AR581" s="105"/>
      <c r="AS581" s="105"/>
      <c r="AT581" s="105"/>
      <c r="AU581" s="105"/>
      <c r="AV581" s="105"/>
      <c r="AW581" s="105"/>
      <c r="AX581" s="562" t="s">
        <v>852</v>
      </c>
      <c r="AY581" s="45"/>
      <c r="AZ581" s="45"/>
      <c r="BA581" s="839"/>
    </row>
    <row r="582" spans="1:74" s="175" customFormat="1" ht="12" customHeight="1" thickBot="1">
      <c r="A582" s="1239"/>
      <c r="B582" s="209"/>
      <c r="E582" s="199"/>
      <c r="H582" s="209"/>
      <c r="J582" s="199"/>
      <c r="K582" s="193" t="s">
        <v>911</v>
      </c>
      <c r="L582" s="194"/>
      <c r="M582" s="194"/>
      <c r="N582" s="1220" t="s">
        <v>912</v>
      </c>
      <c r="O582" s="1221"/>
      <c r="P582" s="1222"/>
      <c r="Q582" s="193" t="s">
        <v>427</v>
      </c>
      <c r="R582" s="194" t="s">
        <v>913</v>
      </c>
      <c r="S582" s="194"/>
      <c r="T582" s="194"/>
      <c r="U582" s="194"/>
      <c r="V582" s="194"/>
      <c r="W582" s="1478"/>
      <c r="X582" s="1478"/>
      <c r="Y582" s="1478"/>
      <c r="Z582" s="1478"/>
      <c r="AA582" s="1478"/>
      <c r="AB582" s="1478"/>
      <c r="AC582" s="1478"/>
      <c r="AD582" s="1478"/>
      <c r="AE582" s="1478"/>
      <c r="AF582" s="1479"/>
      <c r="AJ582" s="209"/>
      <c r="AK582" s="290"/>
      <c r="AL582" s="280"/>
      <c r="AM582" s="45">
        <f t="shared" si="20"/>
        <v>1</v>
      </c>
      <c r="AN582" s="45"/>
      <c r="AO582" s="45" t="s">
        <v>914</v>
      </c>
      <c r="AP582" s="105"/>
      <c r="AQ582" s="557" t="e">
        <f>IF($AN$581=TRUE,T655,"")</f>
        <v>#REF!</v>
      </c>
      <c r="AR582" s="557" t="e">
        <f>IF($AN$581=TRUE,V655,"")</f>
        <v>#REF!</v>
      </c>
      <c r="AS582" s="105"/>
      <c r="AT582" s="105"/>
      <c r="AU582" s="105"/>
      <c r="AV582" s="105"/>
      <c r="AW582" s="105"/>
      <c r="AX582" s="562" t="s">
        <v>854</v>
      </c>
      <c r="AY582" s="45"/>
      <c r="AZ582" s="45"/>
      <c r="BA582" s="839"/>
    </row>
    <row r="583" spans="1:74" s="175" customFormat="1" ht="12" customHeight="1" thickBot="1">
      <c r="A583" s="1239"/>
      <c r="B583" s="209"/>
      <c r="E583" s="199"/>
      <c r="H583" s="209"/>
      <c r="J583" s="199"/>
      <c r="K583" s="210"/>
      <c r="L583" s="211"/>
      <c r="M583" s="211"/>
      <c r="N583" s="210"/>
      <c r="O583" s="211"/>
      <c r="P583" s="246"/>
      <c r="Q583" s="451" t="s">
        <v>529</v>
      </c>
      <c r="R583" s="327" t="s">
        <v>915</v>
      </c>
      <c r="S583" s="327"/>
      <c r="T583" s="327"/>
      <c r="U583" s="327"/>
      <c r="V583" s="327"/>
      <c r="W583" s="1480"/>
      <c r="X583" s="1480"/>
      <c r="Y583" s="1480"/>
      <c r="Z583" s="1480"/>
      <c r="AA583" s="1480"/>
      <c r="AB583" s="1480"/>
      <c r="AC583" s="1480"/>
      <c r="AD583" s="1480"/>
      <c r="AE583" s="1480"/>
      <c r="AF583" s="1481"/>
      <c r="AJ583" s="209"/>
      <c r="AK583" s="290"/>
      <c r="AL583" s="280"/>
      <c r="AM583" s="45">
        <f t="shared" si="20"/>
        <v>1</v>
      </c>
      <c r="AN583" s="5"/>
      <c r="AO583" s="105" t="s">
        <v>916</v>
      </c>
      <c r="AP583" s="105"/>
      <c r="AQ583" s="557" t="e">
        <f>IF($AN$581=TRUE,AB655,"")</f>
        <v>#REF!</v>
      </c>
      <c r="AR583" s="557" t="e">
        <f>IF($AN$581=TRUE,AD655,"")</f>
        <v>#REF!</v>
      </c>
      <c r="AS583" s="105"/>
      <c r="AT583" s="105"/>
      <c r="AU583" s="105"/>
      <c r="AV583" s="105"/>
      <c r="AW583" s="105"/>
      <c r="AX583" s="555" t="s">
        <v>856</v>
      </c>
      <c r="AY583" s="45"/>
      <c r="AZ583" s="45"/>
      <c r="BA583" s="839"/>
    </row>
    <row r="584" spans="1:74" s="175" customFormat="1" ht="12" customHeight="1" thickBot="1">
      <c r="A584" s="1239"/>
      <c r="B584" s="209"/>
      <c r="E584" s="199"/>
      <c r="H584" s="209"/>
      <c r="J584" s="199"/>
      <c r="K584" s="175" t="s">
        <v>917</v>
      </c>
      <c r="N584" s="1189" t="s">
        <v>918</v>
      </c>
      <c r="O584" s="1190"/>
      <c r="P584" s="1191"/>
      <c r="Q584" s="209" t="s">
        <v>427</v>
      </c>
      <c r="R584" s="1457"/>
      <c r="S584" s="1457"/>
      <c r="T584" s="1457"/>
      <c r="U584" s="1457"/>
      <c r="V584" s="1457"/>
      <c r="W584" s="1457"/>
      <c r="X584" s="1457"/>
      <c r="Y584" s="1457"/>
      <c r="Z584" s="1457"/>
      <c r="AA584" s="1457"/>
      <c r="AB584" s="1457"/>
      <c r="AC584" s="1457"/>
      <c r="AD584" s="1457"/>
      <c r="AE584" s="1457"/>
      <c r="AF584" s="1690"/>
      <c r="AJ584" s="209"/>
      <c r="AK584" s="290"/>
      <c r="AL584" s="280"/>
      <c r="AM584" s="45">
        <f t="shared" si="20"/>
        <v>1</v>
      </c>
      <c r="AN584" s="5"/>
      <c r="AO584" s="105" t="s">
        <v>919</v>
      </c>
      <c r="AP584" s="105"/>
      <c r="AQ584" s="557" t="e">
        <f>IF($AN$581=TRUE,T656,"")</f>
        <v>#REF!</v>
      </c>
      <c r="AR584" s="557" t="e">
        <f>IF($AN$581=TRUE,V656,"")</f>
        <v>#REF!</v>
      </c>
      <c r="AS584" s="105"/>
      <c r="AT584" s="105"/>
      <c r="AU584" s="105"/>
      <c r="AV584" s="105"/>
      <c r="AW584" s="105"/>
      <c r="AX584" s="555" t="s">
        <v>887</v>
      </c>
      <c r="AY584" s="1"/>
      <c r="AZ584" s="1"/>
      <c r="BA584" s="834"/>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row>
    <row r="585" spans="1:74" s="117" customFormat="1" ht="12" customHeight="1" thickBot="1">
      <c r="A585" s="1239"/>
      <c r="B585" s="209"/>
      <c r="C585" s="175"/>
      <c r="D585" s="175"/>
      <c r="E585" s="199"/>
      <c r="F585" s="175"/>
      <c r="G585" s="175"/>
      <c r="H585" s="209"/>
      <c r="I585" s="175"/>
      <c r="J585" s="199"/>
      <c r="K585" s="175"/>
      <c r="L585" s="175"/>
      <c r="M585" s="175"/>
      <c r="N585" s="1217" t="s">
        <v>920</v>
      </c>
      <c r="O585" s="1218"/>
      <c r="P585" s="1219"/>
      <c r="Q585" s="309" t="s">
        <v>529</v>
      </c>
      <c r="R585" s="1691"/>
      <c r="S585" s="1691"/>
      <c r="T585" s="1691"/>
      <c r="U585" s="1691"/>
      <c r="V585" s="1691"/>
      <c r="W585" s="1691"/>
      <c r="X585" s="1691"/>
      <c r="Y585" s="1691"/>
      <c r="Z585" s="1691"/>
      <c r="AA585" s="1691"/>
      <c r="AB585" s="1691"/>
      <c r="AC585" s="1691"/>
      <c r="AD585" s="1691"/>
      <c r="AE585" s="1691"/>
      <c r="AF585" s="1692"/>
      <c r="AG585" s="175"/>
      <c r="AH585" s="175"/>
      <c r="AI585" s="175"/>
      <c r="AJ585" s="209"/>
      <c r="AK585" s="290"/>
      <c r="AL585" s="118"/>
      <c r="AM585" s="45">
        <f t="shared" si="20"/>
        <v>1</v>
      </c>
      <c r="AN585" s="5"/>
      <c r="AO585" s="105" t="s">
        <v>921</v>
      </c>
      <c r="AP585" s="105"/>
      <c r="AQ585" s="557" t="e">
        <f>IF($AN$581=TRUE,AB656,"")</f>
        <v>#REF!</v>
      </c>
      <c r="AR585" s="557" t="e">
        <f>IF($AN$581=TRUE,AD656,"")</f>
        <v>#REF!</v>
      </c>
      <c r="AS585" s="105"/>
      <c r="AT585" s="105"/>
      <c r="AU585" s="105"/>
      <c r="AV585" s="105"/>
      <c r="AW585" s="105"/>
      <c r="AX585" s="105"/>
      <c r="AY585" s="1"/>
      <c r="AZ585" s="1"/>
      <c r="BA585" s="834"/>
    </row>
    <row r="586" spans="1:74" s="117" customFormat="1" ht="12" customHeight="1" thickBot="1">
      <c r="A586" s="1239"/>
      <c r="B586" s="209"/>
      <c r="C586" s="175"/>
      <c r="D586" s="175"/>
      <c r="E586" s="199"/>
      <c r="F586" s="175"/>
      <c r="G586" s="175"/>
      <c r="H586" s="209"/>
      <c r="I586" s="175"/>
      <c r="J586" s="199"/>
      <c r="K586" s="175"/>
      <c r="L586" s="175"/>
      <c r="M586" s="175"/>
      <c r="N586" s="313" t="s">
        <v>922</v>
      </c>
      <c r="O586" s="175"/>
      <c r="P586" s="199"/>
      <c r="Q586" s="209" t="s">
        <v>148</v>
      </c>
      <c r="R586" s="1457"/>
      <c r="S586" s="1457"/>
      <c r="T586" s="1457"/>
      <c r="U586" s="1457"/>
      <c r="V586" s="1457"/>
      <c r="W586" s="1457"/>
      <c r="X586" s="1457"/>
      <c r="Y586" s="1457"/>
      <c r="Z586" s="1457"/>
      <c r="AA586" s="1457"/>
      <c r="AB586" s="1457"/>
      <c r="AC586" s="1457"/>
      <c r="AD586" s="1457"/>
      <c r="AE586" s="1457"/>
      <c r="AF586" s="199" t="s">
        <v>4</v>
      </c>
      <c r="AG586" s="175"/>
      <c r="AH586" s="175"/>
      <c r="AI586" s="175"/>
      <c r="AJ586" s="209"/>
      <c r="AK586" s="290"/>
      <c r="AL586" s="118"/>
      <c r="AM586" s="45">
        <f t="shared" si="20"/>
        <v>1</v>
      </c>
      <c r="AN586" s="5"/>
      <c r="AO586" s="105" t="s">
        <v>923</v>
      </c>
      <c r="AP586" s="105"/>
      <c r="AQ586" s="557" t="e">
        <f>IF($AN$581=TRUE,T657,"")</f>
        <v>#REF!</v>
      </c>
      <c r="AR586" s="557" t="e">
        <f>IF($AN$581=TRUE,V657,"")</f>
        <v>#REF!</v>
      </c>
      <c r="AS586" s="105"/>
      <c r="AT586" s="105"/>
      <c r="AU586" s="105"/>
      <c r="AV586" s="105"/>
      <c r="AW586" s="105"/>
      <c r="AX586" s="555" t="s">
        <v>924</v>
      </c>
      <c r="AY586" s="1"/>
      <c r="AZ586" s="1"/>
      <c r="BA586" s="834"/>
    </row>
    <row r="587" spans="1:74" s="117" customFormat="1" ht="12" customHeight="1">
      <c r="A587" s="1239"/>
      <c r="B587" s="209"/>
      <c r="C587" s="175"/>
      <c r="D587" s="175"/>
      <c r="E587" s="199"/>
      <c r="F587" s="175"/>
      <c r="G587" s="175"/>
      <c r="H587" s="209"/>
      <c r="I587" s="175"/>
      <c r="J587" s="199"/>
      <c r="K587" s="175"/>
      <c r="L587" s="175"/>
      <c r="M587" s="175"/>
      <c r="N587" s="1183" t="s">
        <v>925</v>
      </c>
      <c r="O587" s="1184"/>
      <c r="P587" s="1185"/>
      <c r="Q587" s="309" t="s">
        <v>926</v>
      </c>
      <c r="R587" s="452"/>
      <c r="S587" s="452"/>
      <c r="T587" s="452"/>
      <c r="U587" s="310"/>
      <c r="V587" s="453"/>
      <c r="W587" s="453"/>
      <c r="X587" s="453" t="s">
        <v>148</v>
      </c>
      <c r="Y587" s="1447"/>
      <c r="Z587" s="1447"/>
      <c r="AA587" s="1447"/>
      <c r="AB587" s="1447"/>
      <c r="AC587" s="1447"/>
      <c r="AD587" s="1447"/>
      <c r="AE587" s="1447"/>
      <c r="AF587" s="311" t="s">
        <v>238</v>
      </c>
      <c r="AG587" s="175"/>
      <c r="AH587" s="175"/>
      <c r="AI587" s="175"/>
      <c r="AJ587" s="209"/>
      <c r="AK587" s="290"/>
      <c r="AL587" s="118"/>
      <c r="AM587" s="45">
        <f t="shared" si="20"/>
        <v>1</v>
      </c>
      <c r="AN587" s="5"/>
      <c r="AO587" s="105"/>
      <c r="AP587" s="105"/>
      <c r="AQ587" s="105"/>
      <c r="AR587" s="105"/>
      <c r="AS587" s="105"/>
      <c r="AT587" s="105"/>
      <c r="AU587" s="105"/>
      <c r="AV587" s="105"/>
      <c r="AW587" s="105"/>
      <c r="AX587" s="555" t="s">
        <v>927</v>
      </c>
      <c r="AY587" s="1"/>
      <c r="AZ587" s="1"/>
      <c r="BA587" s="834"/>
    </row>
    <row r="588" spans="1:74" s="117" customFormat="1" ht="12" customHeight="1" thickBot="1">
      <c r="A588" s="1240"/>
      <c r="B588" s="230"/>
      <c r="C588" s="235"/>
      <c r="D588" s="235"/>
      <c r="E588" s="231"/>
      <c r="F588" s="235"/>
      <c r="G588" s="235"/>
      <c r="H588" s="230"/>
      <c r="I588" s="235"/>
      <c r="J588" s="231"/>
      <c r="K588" s="235"/>
      <c r="L588" s="235"/>
      <c r="M588" s="235"/>
      <c r="N588" s="1310" t="s">
        <v>928</v>
      </c>
      <c r="O588" s="1311"/>
      <c r="P588" s="1312"/>
      <c r="Q588" s="252" t="s">
        <v>73</v>
      </c>
      <c r="R588" s="235" t="s">
        <v>929</v>
      </c>
      <c r="S588" s="235"/>
      <c r="T588" s="235"/>
      <c r="U588" s="235"/>
      <c r="V588" s="418" t="s">
        <v>73</v>
      </c>
      <c r="W588" s="235" t="s">
        <v>930</v>
      </c>
      <c r="X588" s="235"/>
      <c r="Y588" s="235"/>
      <c r="Z588" s="418" t="s">
        <v>73</v>
      </c>
      <c r="AA588" s="1445" t="s">
        <v>931</v>
      </c>
      <c r="AB588" s="1445"/>
      <c r="AC588" s="1445"/>
      <c r="AD588" s="1445"/>
      <c r="AE588" s="1445"/>
      <c r="AF588" s="1446"/>
      <c r="AG588" s="235"/>
      <c r="AH588" s="235"/>
      <c r="AI588" s="235"/>
      <c r="AJ588" s="230"/>
      <c r="AK588" s="324"/>
      <c r="AL588" s="118"/>
      <c r="AM588" s="45">
        <f t="shared" si="20"/>
        <v>1</v>
      </c>
      <c r="AN588" s="5"/>
      <c r="AO588" s="105"/>
      <c r="AP588" s="105"/>
      <c r="AQ588" s="105"/>
      <c r="AR588" s="105"/>
      <c r="AS588" s="105"/>
      <c r="AT588" s="105"/>
      <c r="AU588" s="105"/>
      <c r="AV588" s="105"/>
      <c r="AW588" s="105"/>
      <c r="AX588" s="555" t="s">
        <v>932</v>
      </c>
      <c r="AY588" s="1"/>
      <c r="AZ588" s="1"/>
      <c r="BA588" s="834"/>
    </row>
    <row r="589" spans="1:74" s="117" customFormat="1" ht="12" customHeight="1" thickBot="1">
      <c r="A589" s="175" t="s">
        <v>933</v>
      </c>
      <c r="B589" s="175"/>
      <c r="C589" s="175"/>
      <c r="D589" s="175"/>
      <c r="E589" s="175"/>
      <c r="F589" s="175"/>
      <c r="G589" s="175"/>
      <c r="H589" s="175"/>
      <c r="I589" s="175"/>
      <c r="J589" s="175"/>
      <c r="K589" s="175"/>
      <c r="L589" s="175"/>
      <c r="M589" s="175"/>
      <c r="N589" s="454"/>
      <c r="O589" s="454"/>
      <c r="P589" s="454"/>
      <c r="Q589" s="175"/>
      <c r="R589" s="317"/>
      <c r="S589" s="317"/>
      <c r="T589" s="317"/>
      <c r="U589" s="317"/>
      <c r="V589" s="175"/>
      <c r="W589" s="175"/>
      <c r="X589" s="175"/>
      <c r="Y589" s="175"/>
      <c r="Z589" s="175"/>
      <c r="AA589" s="175"/>
      <c r="AB589" s="175"/>
      <c r="AC589" s="175"/>
      <c r="AD589" s="175"/>
      <c r="AE589" s="175"/>
      <c r="AF589" s="175"/>
      <c r="AG589" s="175"/>
      <c r="AH589" s="175"/>
      <c r="AI589" s="175"/>
      <c r="AJ589" s="175"/>
      <c r="AK589" s="175"/>
      <c r="AL589" s="118"/>
      <c r="AM589" s="45">
        <f t="shared" si="20"/>
        <v>1</v>
      </c>
      <c r="AN589" s="5" t="b">
        <f>IF(B669="■",TRUE,FALSE)</f>
        <v>0</v>
      </c>
      <c r="AO589" s="105" t="s">
        <v>934</v>
      </c>
      <c r="AP589" s="105"/>
      <c r="AQ589" s="558" t="e">
        <f>IF($AN$594=FALSE,0,IF(AN589=TRUE,1,0))</f>
        <v>#REF!</v>
      </c>
      <c r="AR589" s="105"/>
      <c r="AS589" s="105"/>
      <c r="AT589" s="105"/>
      <c r="AU589" s="105"/>
      <c r="AV589" s="105"/>
      <c r="AW589" s="105"/>
      <c r="AX589" s="105"/>
      <c r="AY589" s="1"/>
      <c r="AZ589" s="1"/>
      <c r="BA589" s="834"/>
    </row>
    <row r="590" spans="1:74" s="117" customFormat="1" ht="12.95" customHeight="1" thickBot="1">
      <c r="A590" s="172" t="s">
        <v>578</v>
      </c>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341" t="s">
        <v>935</v>
      </c>
      <c r="AI590" s="1341"/>
      <c r="AJ590" s="1341"/>
      <c r="AK590" s="1341"/>
      <c r="AL590" s="118">
        <v>13</v>
      </c>
      <c r="AM590" s="552">
        <v>1</v>
      </c>
      <c r="AN590" s="5" t="b">
        <f>IF(B670="■",TRUE,FALSE)</f>
        <v>0</v>
      </c>
      <c r="AO590" s="105" t="s">
        <v>936</v>
      </c>
      <c r="AP590" s="105"/>
      <c r="AQ590" s="558" t="e">
        <f>IF($AN$594=FALSE,0,IF(AN590=TRUE,1,0))</f>
        <v>#REF!</v>
      </c>
      <c r="AR590" s="105"/>
      <c r="AS590" s="105"/>
      <c r="AT590" s="105"/>
      <c r="AU590" s="105"/>
      <c r="AV590" s="105"/>
      <c r="AW590" s="105"/>
      <c r="AX590" s="555" t="s">
        <v>937</v>
      </c>
      <c r="AY590" s="1"/>
      <c r="AZ590" s="1"/>
      <c r="BA590" s="834"/>
    </row>
    <row r="591" spans="1:74" s="117" customFormat="1" ht="12" customHeight="1" thickBot="1">
      <c r="A591" s="455"/>
      <c r="B591" s="1327" t="s">
        <v>686</v>
      </c>
      <c r="C591" s="1328"/>
      <c r="D591" s="1328"/>
      <c r="E591" s="1329"/>
      <c r="F591" s="1333" t="s">
        <v>322</v>
      </c>
      <c r="G591" s="1334"/>
      <c r="H591" s="1328" t="s">
        <v>323</v>
      </c>
      <c r="I591" s="1328"/>
      <c r="J591" s="1328"/>
      <c r="K591" s="1337" t="s">
        <v>938</v>
      </c>
      <c r="L591" s="1338"/>
      <c r="M591" s="1339"/>
      <c r="N591" s="1296" t="s">
        <v>325</v>
      </c>
      <c r="O591" s="1297"/>
      <c r="P591" s="1297"/>
      <c r="Q591" s="1297"/>
      <c r="R591" s="1297"/>
      <c r="S591" s="1297"/>
      <c r="T591" s="1297"/>
      <c r="U591" s="1297"/>
      <c r="V591" s="1297"/>
      <c r="W591" s="1297"/>
      <c r="X591" s="1297"/>
      <c r="Y591" s="1297"/>
      <c r="Z591" s="1297"/>
      <c r="AA591" s="1297"/>
      <c r="AB591" s="1297"/>
      <c r="AC591" s="1297"/>
      <c r="AD591" s="1297"/>
      <c r="AE591" s="1297"/>
      <c r="AF591" s="1297"/>
      <c r="AG591" s="1297"/>
      <c r="AH591" s="1297"/>
      <c r="AI591" s="1298"/>
      <c r="AJ591" s="1360" t="s">
        <v>326</v>
      </c>
      <c r="AK591" s="1361"/>
      <c r="AL591" s="118"/>
      <c r="AM591" s="1">
        <f>AM590</f>
        <v>1</v>
      </c>
      <c r="AN591" s="5" t="b">
        <f>IF(B671="■",TRUE,FALSE)</f>
        <v>0</v>
      </c>
      <c r="AO591" s="105" t="s">
        <v>939</v>
      </c>
      <c r="AP591" s="105"/>
      <c r="AQ591" s="558" t="e">
        <f>IF($AN$594=FALSE,0,IF(AN591=TRUE,1,0))</f>
        <v>#REF!</v>
      </c>
      <c r="AR591" s="105"/>
      <c r="AS591" s="105"/>
      <c r="AT591" s="105"/>
      <c r="AU591" s="105"/>
      <c r="AV591" s="105"/>
      <c r="AW591" s="105"/>
      <c r="AX591" s="555" t="s">
        <v>940</v>
      </c>
      <c r="AY591" s="1"/>
      <c r="AZ591" s="1"/>
      <c r="BA591" s="834"/>
    </row>
    <row r="592" spans="1:74" s="117" customFormat="1" ht="12" customHeight="1" thickBot="1">
      <c r="A592" s="483"/>
      <c r="B592" s="1330" t="s">
        <v>687</v>
      </c>
      <c r="C592" s="1331"/>
      <c r="D592" s="1331"/>
      <c r="E592" s="1332"/>
      <c r="F592" s="1335"/>
      <c r="G592" s="1336"/>
      <c r="H592" s="1331"/>
      <c r="I592" s="1331"/>
      <c r="J592" s="1331"/>
      <c r="K592" s="1340"/>
      <c r="L592" s="1341"/>
      <c r="M592" s="1342"/>
      <c r="N592" s="1187" t="s">
        <v>328</v>
      </c>
      <c r="O592" s="1187"/>
      <c r="P592" s="1187"/>
      <c r="Q592" s="1186" t="s">
        <v>329</v>
      </c>
      <c r="R592" s="1187"/>
      <c r="S592" s="1187"/>
      <c r="T592" s="1187"/>
      <c r="U592" s="1187"/>
      <c r="V592" s="1187"/>
      <c r="W592" s="1187"/>
      <c r="X592" s="1187"/>
      <c r="Y592" s="1187"/>
      <c r="Z592" s="1187"/>
      <c r="AA592" s="1187"/>
      <c r="AB592" s="1187"/>
      <c r="AC592" s="1187"/>
      <c r="AD592" s="1187"/>
      <c r="AE592" s="1187"/>
      <c r="AF592" s="1188"/>
      <c r="AG592" s="1317" t="s">
        <v>330</v>
      </c>
      <c r="AH592" s="1317"/>
      <c r="AI592" s="1317"/>
      <c r="AJ592" s="1362"/>
      <c r="AK592" s="1363"/>
      <c r="AL592" s="118"/>
      <c r="AM592" s="1">
        <f t="shared" ref="AM592:AM649" si="21">AM591</f>
        <v>1</v>
      </c>
      <c r="AN592" s="5" t="b">
        <f>IF(B672="■",TRUE,FALSE)</f>
        <v>0</v>
      </c>
      <c r="AO592" s="105" t="s">
        <v>941</v>
      </c>
      <c r="AP592" s="105"/>
      <c r="AQ592" s="558" t="e">
        <f>IF($AN$594=FALSE,0,IF(AN592=TRUE,1,0))</f>
        <v>#REF!</v>
      </c>
      <c r="AR592" s="105"/>
      <c r="AS592" s="105"/>
      <c r="AT592" s="105"/>
      <c r="AU592" s="105"/>
      <c r="AV592" s="105"/>
      <c r="AW592" s="105"/>
      <c r="AX592" s="572" t="s">
        <v>942</v>
      </c>
      <c r="AY592" s="1"/>
      <c r="AZ592" s="1"/>
      <c r="BA592" s="834"/>
    </row>
    <row r="593" spans="1:53" s="117" customFormat="1" ht="12" customHeight="1">
      <c r="A593" s="1238" t="s">
        <v>943</v>
      </c>
      <c r="B593" s="281" t="s">
        <v>944</v>
      </c>
      <c r="C593" s="282"/>
      <c r="D593" s="282"/>
      <c r="E593" s="283"/>
      <c r="F593" s="282"/>
      <c r="G593" s="282"/>
      <c r="H593" s="281"/>
      <c r="I593" s="282"/>
      <c r="J593" s="283"/>
      <c r="K593" s="282" t="s">
        <v>945</v>
      </c>
      <c r="L593" s="282"/>
      <c r="M593" s="282"/>
      <c r="N593" s="1364" t="s">
        <v>946</v>
      </c>
      <c r="O593" s="1179"/>
      <c r="P593" s="1180"/>
      <c r="Q593" s="282" t="s">
        <v>529</v>
      </c>
      <c r="R593" s="1388"/>
      <c r="S593" s="1389"/>
      <c r="T593" s="1389"/>
      <c r="U593" s="1389"/>
      <c r="V593" s="1389"/>
      <c r="W593" s="1389"/>
      <c r="X593" s="1389"/>
      <c r="Y593" s="1389"/>
      <c r="Z593" s="1389"/>
      <c r="AA593" s="1389"/>
      <c r="AB593" s="1389"/>
      <c r="AC593" s="1389"/>
      <c r="AD593" s="1389"/>
      <c r="AE593" s="1389"/>
      <c r="AF593" s="1390"/>
      <c r="AG593" s="314" t="s">
        <v>73</v>
      </c>
      <c r="AH593" s="1556"/>
      <c r="AI593" s="1557"/>
      <c r="AJ593" s="282"/>
      <c r="AK593" s="286"/>
      <c r="AL593" s="118"/>
      <c r="AM593" s="1">
        <f t="shared" si="21"/>
        <v>1</v>
      </c>
      <c r="AN593" s="5"/>
      <c r="AO593" s="105"/>
      <c r="AP593" s="105"/>
      <c r="AQ593" s="105"/>
      <c r="AR593" s="105"/>
      <c r="AS593" s="105"/>
      <c r="AT593" s="105"/>
      <c r="AU593" s="105"/>
      <c r="AV593" s="105"/>
      <c r="AW593" s="105"/>
      <c r="AX593" s="555" t="s">
        <v>947</v>
      </c>
      <c r="AY593" s="1"/>
      <c r="AZ593" s="1"/>
      <c r="BA593" s="834"/>
    </row>
    <row r="594" spans="1:53" s="117" customFormat="1" ht="12" customHeight="1" thickBot="1">
      <c r="A594" s="1239"/>
      <c r="B594" s="209" t="s">
        <v>857</v>
      </c>
      <c r="C594" s="175"/>
      <c r="D594" s="175"/>
      <c r="E594" s="199"/>
      <c r="F594" s="175"/>
      <c r="G594" s="175"/>
      <c r="H594" s="209"/>
      <c r="I594" s="175"/>
      <c r="J594" s="199"/>
      <c r="K594" s="175"/>
      <c r="L594" s="175"/>
      <c r="M594" s="175"/>
      <c r="N594" s="446"/>
      <c r="O594" s="433"/>
      <c r="P594" s="447"/>
      <c r="Q594" s="175"/>
      <c r="R594" s="1391"/>
      <c r="S594" s="1391"/>
      <c r="T594" s="1391"/>
      <c r="U594" s="1391"/>
      <c r="V594" s="1391"/>
      <c r="W594" s="1391"/>
      <c r="X594" s="1391"/>
      <c r="Y594" s="1391"/>
      <c r="Z594" s="1391"/>
      <c r="AA594" s="1391"/>
      <c r="AB594" s="1391"/>
      <c r="AC594" s="1391"/>
      <c r="AD594" s="1391"/>
      <c r="AE594" s="1391"/>
      <c r="AF594" s="1392"/>
      <c r="AG594" s="397" t="s">
        <v>73</v>
      </c>
      <c r="AH594" s="1190"/>
      <c r="AI594" s="1191"/>
      <c r="AJ594" s="175"/>
      <c r="AK594" s="290"/>
      <c r="AL594" s="118"/>
      <c r="AM594" s="1">
        <f t="shared" si="21"/>
        <v>1</v>
      </c>
      <c r="AN594" s="5" t="e">
        <f>#REF!</f>
        <v>#REF!</v>
      </c>
      <c r="AO594" s="105" t="s">
        <v>948</v>
      </c>
      <c r="AP594" s="105"/>
      <c r="AQ594" s="105"/>
      <c r="AR594" s="105"/>
      <c r="AS594" s="105"/>
      <c r="AT594" s="105"/>
      <c r="AU594" s="105"/>
      <c r="AV594" s="105"/>
      <c r="AW594" s="105"/>
      <c r="AX594" s="105"/>
      <c r="AY594" s="1"/>
      <c r="AZ594" s="1"/>
      <c r="BA594" s="834"/>
    </row>
    <row r="595" spans="1:53" s="117" customFormat="1" ht="12" customHeight="1" thickBot="1">
      <c r="A595" s="1239"/>
      <c r="B595" s="1189" t="s">
        <v>861</v>
      </c>
      <c r="C595" s="1190"/>
      <c r="D595" s="1190"/>
      <c r="E595" s="1191"/>
      <c r="F595" s="175"/>
      <c r="G595" s="175"/>
      <c r="H595" s="209"/>
      <c r="I595" s="175"/>
      <c r="J595" s="199"/>
      <c r="K595" s="175"/>
      <c r="L595" s="175"/>
      <c r="M595" s="175"/>
      <c r="N595" s="446"/>
      <c r="O595" s="433"/>
      <c r="P595" s="447"/>
      <c r="Q595" s="175"/>
      <c r="R595" s="1393"/>
      <c r="S595" s="1393"/>
      <c r="T595" s="1393"/>
      <c r="U595" s="1393"/>
      <c r="V595" s="1393"/>
      <c r="W595" s="1393"/>
      <c r="X595" s="1393"/>
      <c r="Y595" s="1393"/>
      <c r="Z595" s="1393"/>
      <c r="AA595" s="1393"/>
      <c r="AB595" s="1393"/>
      <c r="AC595" s="1393"/>
      <c r="AD595" s="1393"/>
      <c r="AE595" s="1393"/>
      <c r="AF595" s="1394"/>
      <c r="AG595" s="397" t="s">
        <v>73</v>
      </c>
      <c r="AH595" s="1190"/>
      <c r="AI595" s="1191"/>
      <c r="AJ595" s="175"/>
      <c r="AK595" s="290"/>
      <c r="AL595" s="118"/>
      <c r="AM595" s="1">
        <f t="shared" si="21"/>
        <v>1</v>
      </c>
      <c r="AN595" s="5"/>
      <c r="AO595" s="105" t="s">
        <v>914</v>
      </c>
      <c r="AP595" s="105"/>
      <c r="AQ595" s="557" t="e">
        <f>IF(AN594=FALSE,0,IF(AN589=TRUE,0,IF(AN598=TRUE,1,IF(AN597=TRUE,2,IF(AN596=TRUE,3,0)))))</f>
        <v>#REF!</v>
      </c>
      <c r="AR595" s="105"/>
      <c r="AS595" s="105"/>
      <c r="AT595" s="105"/>
      <c r="AU595" s="105"/>
      <c r="AV595" s="105"/>
      <c r="AW595" s="105"/>
      <c r="AX595" s="555" t="s">
        <v>949</v>
      </c>
      <c r="AY595" s="1"/>
      <c r="AZ595" s="1"/>
      <c r="BA595" s="834"/>
    </row>
    <row r="596" spans="1:53" s="117" customFormat="1" ht="12" customHeight="1">
      <c r="A596" s="1239"/>
      <c r="B596" s="209" t="s">
        <v>864</v>
      </c>
      <c r="C596" s="175"/>
      <c r="D596" s="175"/>
      <c r="E596" s="199"/>
      <c r="F596" s="175"/>
      <c r="G596" s="175"/>
      <c r="H596" s="209"/>
      <c r="I596" s="175"/>
      <c r="J596" s="199"/>
      <c r="K596" s="175"/>
      <c r="L596" s="175"/>
      <c r="M596" s="175"/>
      <c r="N596" s="1235" t="s">
        <v>950</v>
      </c>
      <c r="O596" s="1236"/>
      <c r="P596" s="1237"/>
      <c r="Q596" s="194" t="s">
        <v>427</v>
      </c>
      <c r="R596" s="1209"/>
      <c r="S596" s="1209"/>
      <c r="T596" s="1209"/>
      <c r="U596" s="1209"/>
      <c r="V596" s="1209"/>
      <c r="W596" s="1209"/>
      <c r="X596" s="1209"/>
      <c r="Y596" s="1209"/>
      <c r="Z596" s="1209"/>
      <c r="AA596" s="1209"/>
      <c r="AB596" s="1209"/>
      <c r="AC596" s="1209"/>
      <c r="AD596" s="1209"/>
      <c r="AE596" s="1209"/>
      <c r="AF596" s="1210"/>
      <c r="AG596" s="209"/>
      <c r="AH596" s="175"/>
      <c r="AI596" s="199"/>
      <c r="AJ596" s="175"/>
      <c r="AK596" s="290"/>
      <c r="AL596" s="118"/>
      <c r="AM596" s="1">
        <f t="shared" si="21"/>
        <v>1</v>
      </c>
      <c r="AN596" s="5" t="b">
        <f>IF(F659="■",TRUE,FALSE)</f>
        <v>0</v>
      </c>
      <c r="AO596" s="105" t="s">
        <v>283</v>
      </c>
      <c r="AP596" s="105"/>
      <c r="AQ596" s="105"/>
      <c r="AR596" s="105"/>
      <c r="AS596" s="105"/>
      <c r="AT596" s="105"/>
      <c r="AU596" s="105"/>
      <c r="AV596" s="105"/>
      <c r="AW596" s="105"/>
      <c r="AX596" s="555" t="s">
        <v>951</v>
      </c>
      <c r="AY596" s="1"/>
      <c r="AZ596" s="1"/>
      <c r="BA596" s="834"/>
    </row>
    <row r="597" spans="1:53" s="117" customFormat="1" ht="12" customHeight="1">
      <c r="A597" s="1239"/>
      <c r="B597" s="209"/>
      <c r="C597" s="175"/>
      <c r="D597" s="175"/>
      <c r="E597" s="199"/>
      <c r="F597" s="175"/>
      <c r="G597" s="175"/>
      <c r="H597" s="209"/>
      <c r="I597" s="175"/>
      <c r="J597" s="199"/>
      <c r="K597" s="175"/>
      <c r="L597" s="175"/>
      <c r="M597" s="175"/>
      <c r="N597" s="456"/>
      <c r="O597" s="457"/>
      <c r="P597" s="458"/>
      <c r="Q597" s="211"/>
      <c r="R597" s="1211"/>
      <c r="S597" s="1211"/>
      <c r="T597" s="1211"/>
      <c r="U597" s="1211"/>
      <c r="V597" s="1211"/>
      <c r="W597" s="1211"/>
      <c r="X597" s="1211"/>
      <c r="Y597" s="1211"/>
      <c r="Z597" s="1211"/>
      <c r="AA597" s="1211"/>
      <c r="AB597" s="1211"/>
      <c r="AC597" s="1211"/>
      <c r="AD597" s="1211"/>
      <c r="AE597" s="1211"/>
      <c r="AF597" s="1212"/>
      <c r="AG597" s="209"/>
      <c r="AH597" s="175"/>
      <c r="AI597" s="199"/>
      <c r="AJ597" s="175"/>
      <c r="AK597" s="290"/>
      <c r="AL597" s="118"/>
      <c r="AM597" s="1">
        <f t="shared" si="21"/>
        <v>1</v>
      </c>
      <c r="AN597" s="5" t="b">
        <f>IF(F660="■",TRUE,FALSE)</f>
        <v>0</v>
      </c>
      <c r="AO597" s="105" t="s">
        <v>286</v>
      </c>
      <c r="AP597" s="105"/>
      <c r="AQ597" s="105"/>
      <c r="AR597" s="105"/>
      <c r="AS597" s="105"/>
      <c r="AT597" s="105"/>
      <c r="AU597" s="105"/>
      <c r="AV597" s="105"/>
      <c r="AW597" s="105"/>
      <c r="AX597" s="555" t="s">
        <v>952</v>
      </c>
      <c r="AY597" s="1"/>
      <c r="AZ597" s="1"/>
      <c r="BA597" s="834"/>
    </row>
    <row r="598" spans="1:53" s="117" customFormat="1" ht="12" customHeight="1" thickBot="1">
      <c r="A598" s="1239"/>
      <c r="B598" s="459"/>
      <c r="C598" s="368"/>
      <c r="D598" s="368"/>
      <c r="E598" s="439"/>
      <c r="F598" s="175"/>
      <c r="G598" s="175"/>
      <c r="H598" s="209"/>
      <c r="I598" s="175"/>
      <c r="J598" s="199"/>
      <c r="K598" s="175"/>
      <c r="L598" s="175"/>
      <c r="M598" s="175"/>
      <c r="N598" s="209" t="s">
        <v>953</v>
      </c>
      <c r="O598" s="175"/>
      <c r="P598" s="199"/>
      <c r="Q598" s="245" t="s">
        <v>73</v>
      </c>
      <c r="R598" s="175" t="s">
        <v>954</v>
      </c>
      <c r="S598" s="175"/>
      <c r="T598" s="175"/>
      <c r="U598" s="175"/>
      <c r="V598" s="175"/>
      <c r="W598" s="175"/>
      <c r="X598" s="175"/>
      <c r="Y598" s="175"/>
      <c r="Z598" s="175"/>
      <c r="AA598" s="175"/>
      <c r="AB598" s="175"/>
      <c r="AC598" s="175"/>
      <c r="AD598" s="175"/>
      <c r="AE598" s="175"/>
      <c r="AF598" s="175"/>
      <c r="AG598" s="209"/>
      <c r="AH598" s="175"/>
      <c r="AI598" s="199"/>
      <c r="AJ598" s="175"/>
      <c r="AK598" s="290"/>
      <c r="AL598" s="118"/>
      <c r="AM598" s="1">
        <f t="shared" si="21"/>
        <v>1</v>
      </c>
      <c r="AN598" s="5" t="b">
        <f>IF(F661="■",TRUE,FALSE)</f>
        <v>0</v>
      </c>
      <c r="AO598" s="105" t="s">
        <v>289</v>
      </c>
      <c r="AP598" s="105"/>
      <c r="AQ598" s="105"/>
      <c r="AR598" s="105"/>
      <c r="AS598" s="105"/>
      <c r="AT598" s="105"/>
      <c r="AU598" s="105"/>
      <c r="AV598" s="105"/>
      <c r="AW598" s="105"/>
      <c r="AX598" s="555" t="s">
        <v>955</v>
      </c>
      <c r="AY598" s="1"/>
      <c r="AZ598" s="1"/>
      <c r="BA598" s="834"/>
    </row>
    <row r="599" spans="1:53" s="117" customFormat="1" ht="12" customHeight="1" thickBot="1">
      <c r="A599" s="1239"/>
      <c r="B599" s="209"/>
      <c r="C599" s="175"/>
      <c r="D599" s="175"/>
      <c r="E599" s="199"/>
      <c r="F599" s="175"/>
      <c r="G599" s="175"/>
      <c r="H599" s="209"/>
      <c r="I599" s="175"/>
      <c r="J599" s="199"/>
      <c r="K599" s="175"/>
      <c r="L599" s="175"/>
      <c r="M599" s="175"/>
      <c r="N599" s="209" t="s">
        <v>956</v>
      </c>
      <c r="O599" s="175"/>
      <c r="P599" s="199"/>
      <c r="Q599" s="245" t="s">
        <v>73</v>
      </c>
      <c r="R599" s="1171" t="s">
        <v>957</v>
      </c>
      <c r="S599" s="1171"/>
      <c r="T599" s="1171"/>
      <c r="U599" s="1171"/>
      <c r="V599" s="1171"/>
      <c r="W599" s="1171"/>
      <c r="X599" s="1171"/>
      <c r="Y599" s="245" t="s">
        <v>73</v>
      </c>
      <c r="Z599" s="1171" t="s">
        <v>958</v>
      </c>
      <c r="AA599" s="1171"/>
      <c r="AB599" s="1171"/>
      <c r="AC599" s="1171"/>
      <c r="AD599" s="1171"/>
      <c r="AE599" s="1171"/>
      <c r="AF599" s="1172"/>
      <c r="AG599" s="209"/>
      <c r="AH599" s="175"/>
      <c r="AI599" s="199"/>
      <c r="AJ599" s="175"/>
      <c r="AK599" s="290"/>
      <c r="AL599" s="118"/>
      <c r="AM599" s="1">
        <f t="shared" si="21"/>
        <v>1</v>
      </c>
      <c r="AN599" s="5"/>
      <c r="AO599" s="105" t="s">
        <v>916</v>
      </c>
      <c r="AP599" s="105"/>
      <c r="AQ599" s="557" t="e">
        <f>IF(AN594=FALSE,0,IF(AN590=TRUE,0,IF(AN602=TRUE,1,IF(AN601=TRUE,2,IF(AN600=TRUE,3,0)))))</f>
        <v>#REF!</v>
      </c>
      <c r="AR599" s="105"/>
      <c r="AS599" s="105"/>
      <c r="AT599" s="105"/>
      <c r="AU599" s="105"/>
      <c r="AV599" s="105"/>
      <c r="AW599" s="105"/>
      <c r="AX599" s="105"/>
      <c r="AY599" s="1"/>
      <c r="AZ599" s="1"/>
      <c r="BA599" s="834"/>
    </row>
    <row r="600" spans="1:53" s="117" customFormat="1" ht="12" customHeight="1">
      <c r="A600" s="1239"/>
      <c r="B600" s="209"/>
      <c r="C600" s="175"/>
      <c r="D600" s="175"/>
      <c r="E600" s="199"/>
      <c r="F600" s="175"/>
      <c r="G600" s="175"/>
      <c r="H600" s="209"/>
      <c r="I600" s="175"/>
      <c r="J600" s="199"/>
      <c r="K600" s="175"/>
      <c r="L600" s="175"/>
      <c r="M600" s="175"/>
      <c r="N600" s="379" t="s">
        <v>959</v>
      </c>
      <c r="O600" s="299" t="s">
        <v>960</v>
      </c>
      <c r="P600" s="300"/>
      <c r="Q600" s="314" t="s">
        <v>73</v>
      </c>
      <c r="R600" s="194" t="s">
        <v>961</v>
      </c>
      <c r="S600" s="194"/>
      <c r="T600" s="194"/>
      <c r="U600" s="194"/>
      <c r="V600" s="194"/>
      <c r="W600" s="194"/>
      <c r="X600" s="194"/>
      <c r="Y600" s="194"/>
      <c r="Z600" s="194"/>
      <c r="AA600" s="194"/>
      <c r="AB600" s="194"/>
      <c r="AC600" s="194"/>
      <c r="AD600" s="194"/>
      <c r="AE600" s="194"/>
      <c r="AF600" s="225"/>
      <c r="AG600" s="209"/>
      <c r="AH600" s="175"/>
      <c r="AI600" s="199"/>
      <c r="AJ600" s="175"/>
      <c r="AK600" s="290"/>
      <c r="AL600" s="118"/>
      <c r="AM600" s="1">
        <f t="shared" si="21"/>
        <v>1</v>
      </c>
      <c r="AN600" s="5" t="b">
        <f>IF(F663="■",TRUE,FALSE)</f>
        <v>0</v>
      </c>
      <c r="AO600" s="105" t="s">
        <v>283</v>
      </c>
      <c r="AP600" s="105"/>
      <c r="AQ600" s="105"/>
      <c r="AR600" s="105"/>
      <c r="AS600" s="105"/>
      <c r="AT600" s="105"/>
      <c r="AU600" s="105"/>
      <c r="AV600" s="105"/>
      <c r="AW600" s="105"/>
      <c r="AX600" s="555" t="s">
        <v>962</v>
      </c>
      <c r="AY600" s="1"/>
      <c r="AZ600" s="1"/>
      <c r="BA600" s="834"/>
    </row>
    <row r="601" spans="1:53" s="117" customFormat="1" ht="12" customHeight="1">
      <c r="A601" s="1239"/>
      <c r="B601" s="209"/>
      <c r="C601" s="175"/>
      <c r="D601" s="175"/>
      <c r="E601" s="199"/>
      <c r="F601" s="175"/>
      <c r="G601" s="175"/>
      <c r="H601" s="209"/>
      <c r="I601" s="175"/>
      <c r="J601" s="199"/>
      <c r="K601" s="175"/>
      <c r="L601" s="175"/>
      <c r="M601" s="175"/>
      <c r="N601" s="387" t="s">
        <v>963</v>
      </c>
      <c r="O601" s="303" t="s">
        <v>964</v>
      </c>
      <c r="P601" s="304"/>
      <c r="Q601" s="245" t="s">
        <v>73</v>
      </c>
      <c r="R601" s="1171" t="s">
        <v>965</v>
      </c>
      <c r="S601" s="1171"/>
      <c r="T601" s="1171"/>
      <c r="U601" s="1171"/>
      <c r="V601" s="175" t="s">
        <v>966</v>
      </c>
      <c r="W601" s="1207" t="s">
        <v>967</v>
      </c>
      <c r="X601" s="1207"/>
      <c r="Y601" s="1207"/>
      <c r="Z601" s="1207"/>
      <c r="AA601" s="1207"/>
      <c r="AB601" s="1208"/>
      <c r="AC601" s="1208"/>
      <c r="AD601" s="1208"/>
      <c r="AE601" s="1208"/>
      <c r="AF601" s="271" t="s">
        <v>238</v>
      </c>
      <c r="AG601" s="209"/>
      <c r="AH601" s="175"/>
      <c r="AI601" s="199"/>
      <c r="AJ601" s="175"/>
      <c r="AK601" s="290"/>
      <c r="AL601" s="118"/>
      <c r="AM601" s="1">
        <f t="shared" si="21"/>
        <v>1</v>
      </c>
      <c r="AN601" s="5" t="b">
        <f>IF(F664="■",TRUE,FALSE)</f>
        <v>0</v>
      </c>
      <c r="AO601" s="105" t="s">
        <v>286</v>
      </c>
      <c r="AP601" s="105"/>
      <c r="AQ601" s="105"/>
      <c r="AR601" s="105"/>
      <c r="AS601" s="105"/>
      <c r="AT601" s="105"/>
      <c r="AU601" s="105"/>
      <c r="AV601" s="105"/>
      <c r="AW601" s="105"/>
      <c r="AX601" s="555" t="s">
        <v>968</v>
      </c>
      <c r="AY601" s="1"/>
      <c r="AZ601" s="1"/>
      <c r="BA601" s="834"/>
    </row>
    <row r="602" spans="1:53" s="117" customFormat="1" ht="12" customHeight="1" thickBot="1">
      <c r="A602" s="1239"/>
      <c r="B602" s="209"/>
      <c r="C602" s="175"/>
      <c r="D602" s="175"/>
      <c r="E602" s="199"/>
      <c r="F602" s="175"/>
      <c r="G602" s="175"/>
      <c r="H602" s="209"/>
      <c r="I602" s="175"/>
      <c r="J602" s="199"/>
      <c r="K602" s="175"/>
      <c r="L602" s="175"/>
      <c r="M602" s="175"/>
      <c r="N602" s="387" t="s">
        <v>969</v>
      </c>
      <c r="O602" s="1235" t="s">
        <v>970</v>
      </c>
      <c r="P602" s="1237"/>
      <c r="Q602" s="194" t="s">
        <v>427</v>
      </c>
      <c r="R602" s="1386"/>
      <c r="S602" s="1386"/>
      <c r="T602" s="1386"/>
      <c r="U602" s="1386"/>
      <c r="V602" s="1386"/>
      <c r="W602" s="1386"/>
      <c r="X602" s="1386"/>
      <c r="Y602" s="1386"/>
      <c r="Z602" s="1386"/>
      <c r="AA602" s="1386"/>
      <c r="AB602" s="1386"/>
      <c r="AC602" s="1386"/>
      <c r="AD602" s="1386"/>
      <c r="AE602" s="1386"/>
      <c r="AF602" s="1387"/>
      <c r="AG602" s="209"/>
      <c r="AH602" s="175"/>
      <c r="AI602" s="199"/>
      <c r="AJ602" s="175"/>
      <c r="AK602" s="290"/>
      <c r="AL602" s="118"/>
      <c r="AM602" s="1">
        <f t="shared" si="21"/>
        <v>1</v>
      </c>
      <c r="AN602" s="5" t="b">
        <f>IF(F665="■",TRUE,FALSE)</f>
        <v>0</v>
      </c>
      <c r="AO602" s="105" t="s">
        <v>289</v>
      </c>
      <c r="AP602" s="105"/>
      <c r="AQ602" s="105"/>
      <c r="AR602" s="105"/>
      <c r="AS602" s="105"/>
      <c r="AT602" s="105"/>
      <c r="AU602" s="105"/>
      <c r="AV602" s="105"/>
      <c r="AW602" s="105"/>
      <c r="AX602" s="555" t="s">
        <v>971</v>
      </c>
      <c r="AY602" s="1"/>
      <c r="AZ602" s="1"/>
      <c r="BA602" s="834"/>
    </row>
    <row r="603" spans="1:53" s="117" customFormat="1" ht="12" customHeight="1" thickBot="1">
      <c r="A603" s="1239"/>
      <c r="B603" s="209"/>
      <c r="C603" s="175"/>
      <c r="D603" s="175"/>
      <c r="E603" s="199"/>
      <c r="F603" s="175"/>
      <c r="G603" s="175"/>
      <c r="H603" s="209"/>
      <c r="I603" s="175"/>
      <c r="J603" s="199"/>
      <c r="K603" s="175"/>
      <c r="L603" s="175"/>
      <c r="M603" s="175"/>
      <c r="N603" s="387" t="s">
        <v>972</v>
      </c>
      <c r="O603" s="209"/>
      <c r="P603" s="199"/>
      <c r="Q603" s="175"/>
      <c r="R603" s="1245" t="s">
        <v>973</v>
      </c>
      <c r="S603" s="1245"/>
      <c r="T603" s="1245"/>
      <c r="U603" s="1245"/>
      <c r="V603" s="1245"/>
      <c r="W603" s="1245"/>
      <c r="X603" s="1245"/>
      <c r="Y603" s="175" t="s">
        <v>974</v>
      </c>
      <c r="Z603" s="1299"/>
      <c r="AA603" s="1299"/>
      <c r="AB603" s="1299"/>
      <c r="AC603" s="1299"/>
      <c r="AD603" s="1299"/>
      <c r="AE603" s="1299"/>
      <c r="AF603" s="1456"/>
      <c r="AG603" s="209"/>
      <c r="AH603" s="175"/>
      <c r="AI603" s="199"/>
      <c r="AJ603" s="175"/>
      <c r="AK603" s="290"/>
      <c r="AL603" s="118"/>
      <c r="AM603" s="1">
        <f t="shared" si="21"/>
        <v>1</v>
      </c>
      <c r="AN603" s="5"/>
      <c r="AO603" s="105" t="s">
        <v>919</v>
      </c>
      <c r="AP603" s="105"/>
      <c r="AQ603" s="557" t="e">
        <f>IF(AN594=FALSE,0,IF(AN591=TRUE,0,IF(AN606=TRUE,1,IF(AN605=TRUE,2,IF(AN604=TRUE,3,0)))))</f>
        <v>#REF!</v>
      </c>
      <c r="AR603" s="105"/>
      <c r="AS603" s="105"/>
      <c r="AT603" s="105"/>
      <c r="AU603" s="105"/>
      <c r="AV603" s="105"/>
      <c r="AW603" s="105"/>
      <c r="AX603" s="105"/>
      <c r="AY603" s="1"/>
      <c r="AZ603" s="1"/>
      <c r="BA603" s="834"/>
    </row>
    <row r="604" spans="1:53" s="117" customFormat="1" ht="12" customHeight="1">
      <c r="A604" s="1239"/>
      <c r="B604" s="209"/>
      <c r="C604" s="175"/>
      <c r="D604" s="175"/>
      <c r="E604" s="199"/>
      <c r="F604" s="175"/>
      <c r="G604" s="175"/>
      <c r="H604" s="209"/>
      <c r="I604" s="175"/>
      <c r="J604" s="199"/>
      <c r="K604" s="175"/>
      <c r="L604" s="175"/>
      <c r="M604" s="175"/>
      <c r="N604" s="460"/>
      <c r="O604" s="210"/>
      <c r="P604" s="246"/>
      <c r="Q604" s="211"/>
      <c r="R604" s="1385" t="s">
        <v>975</v>
      </c>
      <c r="S604" s="1385"/>
      <c r="T604" s="1385"/>
      <c r="U604" s="1385"/>
      <c r="V604" s="1385"/>
      <c r="W604" s="1385"/>
      <c r="X604" s="1385"/>
      <c r="Y604" s="211" t="s">
        <v>974</v>
      </c>
      <c r="Z604" s="1395"/>
      <c r="AA604" s="1395"/>
      <c r="AB604" s="1395"/>
      <c r="AC604" s="1395"/>
      <c r="AD604" s="1395"/>
      <c r="AE604" s="1395"/>
      <c r="AF604" s="1396"/>
      <c r="AG604" s="209"/>
      <c r="AH604" s="175"/>
      <c r="AI604" s="199"/>
      <c r="AJ604" s="175"/>
      <c r="AK604" s="290"/>
      <c r="AL604" s="118"/>
      <c r="AM604" s="1">
        <f t="shared" si="21"/>
        <v>1</v>
      </c>
      <c r="AN604" s="5" t="b">
        <f>IF(F667="■",TRUE,FALSE)</f>
        <v>0</v>
      </c>
      <c r="AO604" s="105" t="s">
        <v>283</v>
      </c>
      <c r="AP604" s="105"/>
      <c r="AQ604" s="105"/>
      <c r="AR604" s="105"/>
      <c r="AS604" s="105"/>
      <c r="AT604" s="105"/>
      <c r="AU604" s="105"/>
      <c r="AV604" s="105"/>
      <c r="AW604" s="105"/>
      <c r="AX604" s="562" t="s">
        <v>976</v>
      </c>
      <c r="AY604" s="1"/>
      <c r="AZ604" s="1"/>
      <c r="BA604" s="834"/>
    </row>
    <row r="605" spans="1:53" s="117" customFormat="1" ht="12" customHeight="1">
      <c r="A605" s="1239"/>
      <c r="B605" s="209"/>
      <c r="C605" s="175"/>
      <c r="D605" s="175"/>
      <c r="E605" s="199"/>
      <c r="F605" s="175"/>
      <c r="G605" s="175"/>
      <c r="H605" s="209"/>
      <c r="I605" s="175"/>
      <c r="J605" s="199"/>
      <c r="K605" s="175"/>
      <c r="L605" s="175"/>
      <c r="M605" s="175"/>
      <c r="N605" s="460"/>
      <c r="O605" s="193" t="s">
        <v>977</v>
      </c>
      <c r="P605" s="225"/>
      <c r="Q605" s="194" t="s">
        <v>427</v>
      </c>
      <c r="R605" s="1386"/>
      <c r="S605" s="1386"/>
      <c r="T605" s="1386"/>
      <c r="U605" s="1386"/>
      <c r="V605" s="1386"/>
      <c r="W605" s="1386"/>
      <c r="X605" s="1386"/>
      <c r="Y605" s="1386"/>
      <c r="Z605" s="1386"/>
      <c r="AA605" s="1386"/>
      <c r="AB605" s="1386"/>
      <c r="AC605" s="1386"/>
      <c r="AD605" s="1386"/>
      <c r="AE605" s="1386"/>
      <c r="AF605" s="1387"/>
      <c r="AG605" s="209"/>
      <c r="AH605" s="175"/>
      <c r="AI605" s="199"/>
      <c r="AJ605" s="175"/>
      <c r="AK605" s="290"/>
      <c r="AL605" s="118"/>
      <c r="AM605" s="1">
        <f t="shared" si="21"/>
        <v>1</v>
      </c>
      <c r="AN605" s="5" t="b">
        <f>IF(F668="■",TRUE,FALSE)</f>
        <v>0</v>
      </c>
      <c r="AO605" s="105" t="s">
        <v>286</v>
      </c>
      <c r="AP605" s="105"/>
      <c r="AQ605" s="105"/>
      <c r="AR605" s="105"/>
      <c r="AS605" s="105"/>
      <c r="AT605" s="105"/>
      <c r="AU605" s="105"/>
      <c r="AV605" s="105"/>
      <c r="AW605" s="105"/>
      <c r="AX605" s="555" t="s">
        <v>978</v>
      </c>
      <c r="AY605" s="1"/>
      <c r="AZ605" s="1"/>
      <c r="BA605" s="834"/>
    </row>
    <row r="606" spans="1:53" s="117" customFormat="1" ht="12" customHeight="1" thickBot="1">
      <c r="A606" s="1239"/>
      <c r="B606" s="209"/>
      <c r="C606" s="175"/>
      <c r="D606" s="175"/>
      <c r="E606" s="199"/>
      <c r="F606" s="175"/>
      <c r="G606" s="175"/>
      <c r="H606" s="209"/>
      <c r="I606" s="175"/>
      <c r="J606" s="199"/>
      <c r="K606" s="175"/>
      <c r="L606" s="175"/>
      <c r="M606" s="175"/>
      <c r="N606" s="460"/>
      <c r="O606" s="209" t="s">
        <v>979</v>
      </c>
      <c r="P606" s="199"/>
      <c r="Q606" s="175"/>
      <c r="R606" s="175" t="s">
        <v>973</v>
      </c>
      <c r="S606" s="175"/>
      <c r="T606" s="175"/>
      <c r="U606" s="175"/>
      <c r="V606" s="175"/>
      <c r="W606" s="175"/>
      <c r="X606" s="175"/>
      <c r="Y606" s="175" t="s">
        <v>974</v>
      </c>
      <c r="Z606" s="1299"/>
      <c r="AA606" s="1299"/>
      <c r="AB606" s="1299"/>
      <c r="AC606" s="1299"/>
      <c r="AD606" s="1299"/>
      <c r="AE606" s="1299"/>
      <c r="AF606" s="1456"/>
      <c r="AG606" s="209"/>
      <c r="AH606" s="175"/>
      <c r="AI606" s="199"/>
      <c r="AJ606" s="175"/>
      <c r="AK606" s="290"/>
      <c r="AL606" s="118"/>
      <c r="AM606" s="1">
        <f t="shared" si="21"/>
        <v>1</v>
      </c>
      <c r="AN606" s="5" t="b">
        <f>IF(F669="■",TRUE,FALSE)</f>
        <v>0</v>
      </c>
      <c r="AO606" s="105" t="s">
        <v>289</v>
      </c>
      <c r="AP606" s="105"/>
      <c r="AQ606" s="105"/>
      <c r="AR606" s="105"/>
      <c r="AS606" s="105"/>
      <c r="AT606" s="105"/>
      <c r="AU606" s="105"/>
      <c r="AV606" s="105"/>
      <c r="AW606" s="105"/>
      <c r="AX606" s="555" t="s">
        <v>980</v>
      </c>
      <c r="AY606" s="1"/>
      <c r="AZ606" s="1"/>
      <c r="BA606" s="834"/>
    </row>
    <row r="607" spans="1:53" s="117" customFormat="1" ht="12" customHeight="1" thickBot="1">
      <c r="A607" s="1239"/>
      <c r="B607" s="209"/>
      <c r="C607" s="175"/>
      <c r="D607" s="175"/>
      <c r="E607" s="199"/>
      <c r="F607" s="175"/>
      <c r="G607" s="175"/>
      <c r="H607" s="209"/>
      <c r="I607" s="175"/>
      <c r="J607" s="199"/>
      <c r="K607" s="175"/>
      <c r="L607" s="175"/>
      <c r="M607" s="175"/>
      <c r="N607" s="460"/>
      <c r="O607" s="210"/>
      <c r="P607" s="246"/>
      <c r="Q607" s="211"/>
      <c r="R607" s="211" t="s">
        <v>981</v>
      </c>
      <c r="S607" s="211"/>
      <c r="T607" s="211"/>
      <c r="U607" s="211"/>
      <c r="V607" s="211"/>
      <c r="W607" s="211"/>
      <c r="X607" s="211"/>
      <c r="Y607" s="211" t="s">
        <v>974</v>
      </c>
      <c r="Z607" s="1203"/>
      <c r="AA607" s="1203"/>
      <c r="AB607" s="1203"/>
      <c r="AC607" s="1203"/>
      <c r="AD607" s="1203"/>
      <c r="AE607" s="1203"/>
      <c r="AF607" s="1204"/>
      <c r="AG607" s="209"/>
      <c r="AH607" s="175"/>
      <c r="AI607" s="199"/>
      <c r="AJ607" s="175"/>
      <c r="AK607" s="290"/>
      <c r="AL607" s="118"/>
      <c r="AM607" s="1">
        <f t="shared" si="21"/>
        <v>1</v>
      </c>
      <c r="AN607" s="5"/>
      <c r="AO607" s="105" t="s">
        <v>921</v>
      </c>
      <c r="AP607" s="105"/>
      <c r="AQ607" s="557" t="e">
        <f>IF(AN594=FALSE,0,IF(AN592=TRUE,0,IF(AN610=TRUE,1,IF(AN609=TRUE,2,IF(AN608=TRUE,3,0)))))</f>
        <v>#REF!</v>
      </c>
      <c r="AR607" s="105"/>
      <c r="AS607" s="105"/>
      <c r="AT607" s="105"/>
      <c r="AU607" s="105"/>
      <c r="AV607" s="105"/>
      <c r="AW607" s="105"/>
      <c r="AX607" s="555" t="s">
        <v>982</v>
      </c>
      <c r="AY607" s="1"/>
      <c r="AZ607" s="1"/>
      <c r="BA607" s="834"/>
    </row>
    <row r="608" spans="1:53" s="117" customFormat="1" ht="12" customHeight="1">
      <c r="A608" s="1239"/>
      <c r="B608" s="209"/>
      <c r="C608" s="175"/>
      <c r="D608" s="175"/>
      <c r="E608" s="199"/>
      <c r="F608" s="175"/>
      <c r="G608" s="175"/>
      <c r="H608" s="209"/>
      <c r="I608" s="175"/>
      <c r="J608" s="199"/>
      <c r="K608" s="175"/>
      <c r="L608" s="175"/>
      <c r="M608" s="175"/>
      <c r="N608" s="460"/>
      <c r="O608" s="175" t="s">
        <v>983</v>
      </c>
      <c r="P608" s="199"/>
      <c r="Q608" s="175" t="s">
        <v>427</v>
      </c>
      <c r="R608" s="1386"/>
      <c r="S608" s="1386"/>
      <c r="T608" s="1386"/>
      <c r="U608" s="1386"/>
      <c r="V608" s="1386"/>
      <c r="W608" s="1386"/>
      <c r="X608" s="1386"/>
      <c r="Y608" s="1386"/>
      <c r="Z608" s="1386"/>
      <c r="AA608" s="1386"/>
      <c r="AB608" s="1386"/>
      <c r="AC608" s="1386"/>
      <c r="AD608" s="1386"/>
      <c r="AE608" s="1386"/>
      <c r="AF608" s="1387"/>
      <c r="AG608" s="209"/>
      <c r="AH608" s="175"/>
      <c r="AI608" s="199"/>
      <c r="AJ608" s="175"/>
      <c r="AK608" s="290"/>
      <c r="AL608" s="118"/>
      <c r="AM608" s="1">
        <f t="shared" si="21"/>
        <v>1</v>
      </c>
      <c r="AN608" s="5" t="b">
        <f>IF(F671="■",TRUE,FALSE)</f>
        <v>0</v>
      </c>
      <c r="AO608" s="105" t="s">
        <v>283</v>
      </c>
      <c r="AP608" s="105"/>
      <c r="AQ608" s="105"/>
      <c r="AR608" s="105"/>
      <c r="AS608" s="105"/>
      <c r="AT608" s="105"/>
      <c r="AU608" s="105"/>
      <c r="AV608" s="105"/>
      <c r="AW608" s="105"/>
      <c r="AX608" s="555" t="s">
        <v>984</v>
      </c>
      <c r="AY608" s="1"/>
      <c r="AZ608" s="1"/>
      <c r="BA608" s="834"/>
    </row>
    <row r="609" spans="1:53" s="117" customFormat="1" ht="12" customHeight="1">
      <c r="A609" s="1239"/>
      <c r="B609" s="209"/>
      <c r="C609" s="175"/>
      <c r="D609" s="175"/>
      <c r="E609" s="199"/>
      <c r="F609" s="175"/>
      <c r="G609" s="175"/>
      <c r="H609" s="209"/>
      <c r="I609" s="175"/>
      <c r="J609" s="199"/>
      <c r="K609" s="175"/>
      <c r="L609" s="175"/>
      <c r="M609" s="175"/>
      <c r="N609" s="460"/>
      <c r="O609" s="175" t="s">
        <v>979</v>
      </c>
      <c r="P609" s="199"/>
      <c r="Q609" s="175"/>
      <c r="R609" s="175" t="s">
        <v>975</v>
      </c>
      <c r="S609" s="175"/>
      <c r="T609" s="175"/>
      <c r="U609" s="175"/>
      <c r="V609" s="175"/>
      <c r="W609" s="175"/>
      <c r="X609" s="175"/>
      <c r="Y609" s="175" t="s">
        <v>974</v>
      </c>
      <c r="Z609" s="1395"/>
      <c r="AA609" s="1395"/>
      <c r="AB609" s="1395"/>
      <c r="AC609" s="1395"/>
      <c r="AD609" s="1395"/>
      <c r="AE609" s="1395"/>
      <c r="AF609" s="1396"/>
      <c r="AG609" s="209"/>
      <c r="AH609" s="175"/>
      <c r="AI609" s="199"/>
      <c r="AJ609" s="175"/>
      <c r="AK609" s="290"/>
      <c r="AL609" s="118"/>
      <c r="AM609" s="1">
        <f t="shared" si="21"/>
        <v>1</v>
      </c>
      <c r="AN609" s="5" t="b">
        <f>IF(F672="■",TRUE,FALSE)</f>
        <v>0</v>
      </c>
      <c r="AO609" s="105" t="s">
        <v>286</v>
      </c>
      <c r="AP609" s="105"/>
      <c r="AQ609" s="105"/>
      <c r="AR609" s="105"/>
      <c r="AS609" s="105"/>
      <c r="AT609" s="105"/>
      <c r="AU609" s="105"/>
      <c r="AV609" s="105"/>
      <c r="AW609" s="105"/>
      <c r="AX609" s="555" t="s">
        <v>985</v>
      </c>
      <c r="AY609" s="1"/>
      <c r="AZ609" s="1"/>
      <c r="BA609" s="834"/>
    </row>
    <row r="610" spans="1:53" s="117" customFormat="1" ht="12" customHeight="1">
      <c r="A610" s="1239"/>
      <c r="B610" s="209"/>
      <c r="C610" s="175"/>
      <c r="D610" s="175"/>
      <c r="E610" s="199"/>
      <c r="F610" s="175"/>
      <c r="G610" s="175"/>
      <c r="H610" s="209"/>
      <c r="I610" s="175"/>
      <c r="J610" s="199"/>
      <c r="K610" s="175"/>
      <c r="L610" s="175"/>
      <c r="M610" s="175"/>
      <c r="N610" s="460"/>
      <c r="O610" s="1213" t="s">
        <v>986</v>
      </c>
      <c r="P610" s="1206"/>
      <c r="Q610" s="461" t="s">
        <v>73</v>
      </c>
      <c r="R610" s="1205" t="s">
        <v>987</v>
      </c>
      <c r="S610" s="1205"/>
      <c r="T610" s="1205"/>
      <c r="U610" s="1205"/>
      <c r="V610" s="1205"/>
      <c r="W610" s="1205"/>
      <c r="X610" s="1205"/>
      <c r="Y610" s="461" t="s">
        <v>73</v>
      </c>
      <c r="Z610" s="1205" t="s">
        <v>988</v>
      </c>
      <c r="AA610" s="1205"/>
      <c r="AB610" s="1205"/>
      <c r="AC610" s="1205"/>
      <c r="AD610" s="1205"/>
      <c r="AE610" s="1205"/>
      <c r="AF610" s="1206"/>
      <c r="AG610" s="209"/>
      <c r="AH610" s="175"/>
      <c r="AI610" s="199"/>
      <c r="AJ610" s="175"/>
      <c r="AK610" s="290"/>
      <c r="AL610" s="118"/>
      <c r="AM610" s="1">
        <f t="shared" si="21"/>
        <v>1</v>
      </c>
      <c r="AN610" s="5" t="b">
        <f>IF(F673="■",TRUE,FALSE)</f>
        <v>0</v>
      </c>
      <c r="AO610" s="105" t="s">
        <v>289</v>
      </c>
      <c r="AP610" s="105"/>
      <c r="AQ610" s="105"/>
      <c r="AR610" s="105"/>
      <c r="AS610" s="105"/>
      <c r="AT610" s="105"/>
      <c r="AU610" s="105"/>
      <c r="AV610" s="105"/>
      <c r="AW610" s="105"/>
      <c r="AX610" s="555" t="s">
        <v>989</v>
      </c>
      <c r="AY610" s="1"/>
      <c r="AZ610" s="1"/>
      <c r="BA610" s="834"/>
    </row>
    <row r="611" spans="1:53" s="117" customFormat="1" ht="12" customHeight="1" thickBot="1">
      <c r="A611" s="1239"/>
      <c r="B611" s="209"/>
      <c r="C611" s="175"/>
      <c r="D611" s="175"/>
      <c r="E611" s="199"/>
      <c r="F611" s="175"/>
      <c r="G611" s="175"/>
      <c r="H611" s="209"/>
      <c r="I611" s="175"/>
      <c r="J611" s="199"/>
      <c r="K611" s="175"/>
      <c r="L611" s="175"/>
      <c r="M611" s="175"/>
      <c r="N611" s="460"/>
      <c r="O611" s="1347" t="s">
        <v>990</v>
      </c>
      <c r="P611" s="1348"/>
      <c r="Q611" s="175" t="s">
        <v>427</v>
      </c>
      <c r="R611" s="1386"/>
      <c r="S611" s="1386"/>
      <c r="T611" s="1386"/>
      <c r="U611" s="1386"/>
      <c r="V611" s="1386"/>
      <c r="W611" s="1386"/>
      <c r="X611" s="1386"/>
      <c r="Y611" s="1386"/>
      <c r="Z611" s="1386"/>
      <c r="AA611" s="1386"/>
      <c r="AB611" s="1386"/>
      <c r="AC611" s="1386"/>
      <c r="AD611" s="1386"/>
      <c r="AE611" s="1386"/>
      <c r="AF611" s="1387"/>
      <c r="AG611" s="209"/>
      <c r="AH611" s="175"/>
      <c r="AI611" s="199"/>
      <c r="AJ611" s="175"/>
      <c r="AK611" s="290"/>
      <c r="AL611" s="118"/>
      <c r="AM611" s="1">
        <f t="shared" si="21"/>
        <v>1</v>
      </c>
      <c r="AN611" s="5"/>
      <c r="AO611" s="105"/>
      <c r="AP611" s="105"/>
      <c r="AQ611" s="105"/>
      <c r="AR611" s="105"/>
      <c r="AS611" s="105"/>
      <c r="AT611" s="105"/>
      <c r="AU611" s="105"/>
      <c r="AV611" s="105"/>
      <c r="AW611" s="105"/>
      <c r="AX611" s="555" t="s">
        <v>991</v>
      </c>
      <c r="AY611" s="1"/>
      <c r="AZ611" s="1"/>
      <c r="BA611" s="834"/>
    </row>
    <row r="612" spans="1:53" s="117" customFormat="1" ht="12" customHeight="1" thickBot="1">
      <c r="A612" s="1239"/>
      <c r="B612" s="209"/>
      <c r="C612" s="175"/>
      <c r="D612" s="175"/>
      <c r="E612" s="199"/>
      <c r="F612" s="175"/>
      <c r="G612" s="175"/>
      <c r="H612" s="209"/>
      <c r="I612" s="175"/>
      <c r="J612" s="199"/>
      <c r="K612" s="175"/>
      <c r="L612" s="175"/>
      <c r="M612" s="175"/>
      <c r="N612" s="460"/>
      <c r="O612" s="1190" t="s">
        <v>992</v>
      </c>
      <c r="P612" s="1191"/>
      <c r="Q612" s="175"/>
      <c r="R612" s="1190" t="s">
        <v>993</v>
      </c>
      <c r="S612" s="1190"/>
      <c r="T612" s="1190"/>
      <c r="U612" s="1190"/>
      <c r="V612" s="175" t="s">
        <v>974</v>
      </c>
      <c r="W612" s="1176"/>
      <c r="X612" s="1176"/>
      <c r="Y612" s="1176"/>
      <c r="Z612" s="1176"/>
      <c r="AA612" s="1176"/>
      <c r="AB612" s="303" t="s">
        <v>994</v>
      </c>
      <c r="AC612" s="175"/>
      <c r="AD612" s="175"/>
      <c r="AE612" s="175"/>
      <c r="AF612" s="175"/>
      <c r="AG612" s="209"/>
      <c r="AH612" s="175"/>
      <c r="AI612" s="199"/>
      <c r="AJ612" s="175"/>
      <c r="AK612" s="290"/>
      <c r="AL612" s="118"/>
      <c r="AM612" s="1">
        <f t="shared" si="21"/>
        <v>1</v>
      </c>
      <c r="AN612" s="5" t="e">
        <f>#REF!</f>
        <v>#REF!</v>
      </c>
      <c r="AO612" s="105" t="s">
        <v>995</v>
      </c>
      <c r="AP612" s="105"/>
      <c r="AQ612" s="557" t="e">
        <f>IF(AN612=FALSE,0,IF(AN617=TRUE,1,IF(AN616=TRUE,2,IF(AN615=TRUE,3,IF(AN614=TRUE,4,IF(AN613=TRUE,5,0))))))</f>
        <v>#REF!</v>
      </c>
      <c r="AR612" s="105"/>
      <c r="AS612" s="105"/>
      <c r="AT612" s="105"/>
      <c r="AU612" s="105"/>
      <c r="AV612" s="105"/>
      <c r="AW612" s="105"/>
      <c r="AX612" s="555" t="s">
        <v>996</v>
      </c>
      <c r="AY612" s="1"/>
      <c r="AZ612" s="1"/>
      <c r="BA612" s="834"/>
    </row>
    <row r="613" spans="1:53" s="117" customFormat="1" ht="12" customHeight="1">
      <c r="A613" s="1239"/>
      <c r="B613" s="209"/>
      <c r="C613" s="175"/>
      <c r="D613" s="175"/>
      <c r="E613" s="199"/>
      <c r="F613" s="175"/>
      <c r="G613" s="175"/>
      <c r="H613" s="209"/>
      <c r="I613" s="175"/>
      <c r="J613" s="199"/>
      <c r="K613" s="175"/>
      <c r="L613" s="175"/>
      <c r="M613" s="175"/>
      <c r="N613" s="460"/>
      <c r="O613" s="175"/>
      <c r="P613" s="199"/>
      <c r="Q613" s="175"/>
      <c r="R613" s="1253" t="s">
        <v>997</v>
      </c>
      <c r="S613" s="1253"/>
      <c r="T613" s="1253"/>
      <c r="U613" s="1253"/>
      <c r="V613" s="1253"/>
      <c r="W613" s="175" t="s">
        <v>974</v>
      </c>
      <c r="X613" s="1299"/>
      <c r="Y613" s="1299"/>
      <c r="Z613" s="1299"/>
      <c r="AA613" s="1299"/>
      <c r="AB613" s="1299"/>
      <c r="AC613" s="1299"/>
      <c r="AD613" s="1299"/>
      <c r="AE613" s="1299"/>
      <c r="AF613" s="1456"/>
      <c r="AG613" s="209"/>
      <c r="AH613" s="175"/>
      <c r="AI613" s="199"/>
      <c r="AJ613" s="175"/>
      <c r="AK613" s="290"/>
      <c r="AL613" s="118"/>
      <c r="AM613" s="1">
        <f t="shared" si="21"/>
        <v>1</v>
      </c>
      <c r="AN613" s="5" t="b">
        <f>IF(F675="■",TRUE,FALSE)</f>
        <v>0</v>
      </c>
      <c r="AO613" s="105" t="s">
        <v>776</v>
      </c>
      <c r="AP613" s="105"/>
      <c r="AQ613" s="105"/>
      <c r="AR613" s="105"/>
      <c r="AS613" s="105"/>
      <c r="AT613" s="105"/>
      <c r="AU613" s="105"/>
      <c r="AV613" s="105"/>
      <c r="AW613" s="105"/>
      <c r="AX613" s="555" t="s">
        <v>998</v>
      </c>
      <c r="AY613" s="1"/>
      <c r="AZ613" s="1"/>
      <c r="BA613" s="834"/>
    </row>
    <row r="614" spans="1:53" s="117" customFormat="1" ht="12" customHeight="1">
      <c r="A614" s="1239"/>
      <c r="B614" s="209"/>
      <c r="C614" s="175"/>
      <c r="D614" s="175"/>
      <c r="E614" s="199"/>
      <c r="F614" s="175"/>
      <c r="G614" s="175"/>
      <c r="H614" s="209"/>
      <c r="I614" s="175"/>
      <c r="J614" s="199"/>
      <c r="K614" s="175"/>
      <c r="L614" s="175"/>
      <c r="M614" s="175"/>
      <c r="N614" s="460"/>
      <c r="O614" s="175"/>
      <c r="P614" s="199"/>
      <c r="Q614" s="175"/>
      <c r="R614" s="1253" t="s">
        <v>999</v>
      </c>
      <c r="S614" s="1253"/>
      <c r="T614" s="1253"/>
      <c r="U614" s="1253"/>
      <c r="V614" s="1253"/>
      <c r="W614" s="175" t="s">
        <v>974</v>
      </c>
      <c r="X614" s="1176"/>
      <c r="Y614" s="1176"/>
      <c r="Z614" s="1176"/>
      <c r="AA614" s="1176"/>
      <c r="AB614" s="175" t="s">
        <v>1000</v>
      </c>
      <c r="AC614" s="1176"/>
      <c r="AD614" s="1176"/>
      <c r="AE614" s="1176"/>
      <c r="AF614" s="1177"/>
      <c r="AG614" s="209"/>
      <c r="AH614" s="175"/>
      <c r="AI614" s="199"/>
      <c r="AJ614" s="175"/>
      <c r="AK614" s="290"/>
      <c r="AL614" s="118"/>
      <c r="AM614" s="1">
        <f t="shared" si="21"/>
        <v>1</v>
      </c>
      <c r="AN614" s="5" t="b">
        <f>IF(F676="■",TRUE,FALSE)</f>
        <v>0</v>
      </c>
      <c r="AO614" s="105" t="s">
        <v>376</v>
      </c>
      <c r="AP614" s="105"/>
      <c r="AQ614" s="105"/>
      <c r="AR614" s="105"/>
      <c r="AS614" s="105"/>
      <c r="AT614" s="105"/>
      <c r="AU614" s="105"/>
      <c r="AV614" s="105"/>
      <c r="AW614" s="105"/>
      <c r="AX614" s="555" t="s">
        <v>1001</v>
      </c>
      <c r="AY614" s="1"/>
      <c r="AZ614" s="1"/>
      <c r="BA614" s="834"/>
    </row>
    <row r="615" spans="1:53" s="117" customFormat="1" ht="12" customHeight="1">
      <c r="A615" s="1239"/>
      <c r="B615" s="209"/>
      <c r="C615" s="175"/>
      <c r="D615" s="175"/>
      <c r="E615" s="199"/>
      <c r="F615" s="175"/>
      <c r="G615" s="175"/>
      <c r="H615" s="209"/>
      <c r="I615" s="175"/>
      <c r="J615" s="199"/>
      <c r="K615" s="175"/>
      <c r="L615" s="175"/>
      <c r="M615" s="175"/>
      <c r="N615" s="460"/>
      <c r="O615" s="175"/>
      <c r="P615" s="199"/>
      <c r="Q615" s="175"/>
      <c r="R615" s="1597" t="s">
        <v>1002</v>
      </c>
      <c r="S615" s="1597"/>
      <c r="T615" s="1597"/>
      <c r="U615" s="1597"/>
      <c r="V615" s="1597"/>
      <c r="W615" s="175" t="s">
        <v>974</v>
      </c>
      <c r="X615" s="1300"/>
      <c r="Y615" s="1300"/>
      <c r="Z615" s="1300"/>
      <c r="AA615" s="1300"/>
      <c r="AB615" s="186" t="s">
        <v>1003</v>
      </c>
      <c r="AC615" s="186" t="s">
        <v>1004</v>
      </c>
      <c r="AD615" s="186"/>
      <c r="AE615" s="186"/>
      <c r="AF615" s="208"/>
      <c r="AG615" s="209"/>
      <c r="AH615" s="175"/>
      <c r="AI615" s="199"/>
      <c r="AJ615" s="175"/>
      <c r="AK615" s="290"/>
      <c r="AL615" s="118"/>
      <c r="AM615" s="1">
        <f t="shared" si="21"/>
        <v>1</v>
      </c>
      <c r="AN615" s="5" t="b">
        <f>IF(F677="■",TRUE,FALSE)</f>
        <v>0</v>
      </c>
      <c r="AO615" s="105" t="s">
        <v>283</v>
      </c>
      <c r="AP615" s="105"/>
      <c r="AQ615" s="105"/>
      <c r="AR615" s="105"/>
      <c r="AS615" s="105"/>
      <c r="AT615" s="105"/>
      <c r="AU615" s="105"/>
      <c r="AV615" s="105"/>
      <c r="AW615" s="105"/>
      <c r="AX615" s="555" t="s">
        <v>1005</v>
      </c>
      <c r="AY615" s="1"/>
      <c r="AZ615" s="1"/>
      <c r="BA615" s="834"/>
    </row>
    <row r="616" spans="1:53" s="117" customFormat="1" ht="12" customHeight="1">
      <c r="A616" s="1239"/>
      <c r="B616" s="209"/>
      <c r="C616" s="175"/>
      <c r="D616" s="175"/>
      <c r="E616" s="199"/>
      <c r="F616" s="175"/>
      <c r="G616" s="175"/>
      <c r="H616" s="209"/>
      <c r="I616" s="175"/>
      <c r="J616" s="199"/>
      <c r="K616" s="210"/>
      <c r="L616" s="211"/>
      <c r="M616" s="211"/>
      <c r="N616" s="462"/>
      <c r="O616" s="211"/>
      <c r="P616" s="246"/>
      <c r="Q616" s="451" t="s">
        <v>529</v>
      </c>
      <c r="R616" s="1178" t="s">
        <v>1006</v>
      </c>
      <c r="S616" s="1178"/>
      <c r="T616" s="1178"/>
      <c r="U616" s="1178"/>
      <c r="V616" s="1178"/>
      <c r="W616" s="1178"/>
      <c r="X616" s="1178"/>
      <c r="Y616" s="1178"/>
      <c r="Z616" s="1178"/>
      <c r="AA616" s="326" t="s">
        <v>73</v>
      </c>
      <c r="AB616" s="463" t="s">
        <v>1007</v>
      </c>
      <c r="AC616" s="327"/>
      <c r="AD616" s="326" t="s">
        <v>73</v>
      </c>
      <c r="AE616" s="327" t="s">
        <v>1</v>
      </c>
      <c r="AF616" s="329"/>
      <c r="AG616" s="209"/>
      <c r="AH616" s="175"/>
      <c r="AI616" s="199"/>
      <c r="AJ616" s="175"/>
      <c r="AK616" s="290"/>
      <c r="AL616" s="118"/>
      <c r="AM616" s="1">
        <f t="shared" si="21"/>
        <v>1</v>
      </c>
      <c r="AN616" s="5" t="b">
        <f>IF(F678="■",TRUE,FALSE)</f>
        <v>0</v>
      </c>
      <c r="AO616" s="105" t="s">
        <v>286</v>
      </c>
      <c r="AP616" s="105"/>
      <c r="AQ616" s="105"/>
      <c r="AR616" s="105"/>
      <c r="AS616" s="105"/>
      <c r="AT616" s="105"/>
      <c r="AU616" s="105"/>
      <c r="AV616" s="105"/>
      <c r="AW616" s="105"/>
      <c r="AX616" s="555" t="s">
        <v>1008</v>
      </c>
      <c r="AY616" s="1"/>
      <c r="AZ616" s="1"/>
      <c r="BA616" s="834"/>
    </row>
    <row r="617" spans="1:53" s="117" customFormat="1" ht="12" customHeight="1">
      <c r="A617" s="1239"/>
      <c r="B617" s="209"/>
      <c r="C617" s="175"/>
      <c r="D617" s="175"/>
      <c r="E617" s="199"/>
      <c r="F617" s="175"/>
      <c r="G617" s="175"/>
      <c r="H617" s="209"/>
      <c r="I617" s="175"/>
      <c r="J617" s="199"/>
      <c r="K617" s="175" t="s">
        <v>1009</v>
      </c>
      <c r="L617" s="175"/>
      <c r="M617" s="175"/>
      <c r="N617" s="1189" t="s">
        <v>1010</v>
      </c>
      <c r="O617" s="1190"/>
      <c r="P617" s="1191"/>
      <c r="Q617" s="175" t="s">
        <v>427</v>
      </c>
      <c r="R617" s="175" t="s">
        <v>1011</v>
      </c>
      <c r="S617" s="175"/>
      <c r="T617" s="175"/>
      <c r="U617" s="175"/>
      <c r="V617" s="175" t="s">
        <v>974</v>
      </c>
      <c r="W617" s="1448"/>
      <c r="X617" s="1448"/>
      <c r="Y617" s="1448"/>
      <c r="Z617" s="1448"/>
      <c r="AA617" s="1448"/>
      <c r="AB617" s="1448"/>
      <c r="AC617" s="1448"/>
      <c r="AD617" s="1448"/>
      <c r="AE617" s="1448"/>
      <c r="AF617" s="1449"/>
      <c r="AG617" s="209"/>
      <c r="AH617" s="175"/>
      <c r="AI617" s="199"/>
      <c r="AJ617" s="175"/>
      <c r="AK617" s="290"/>
      <c r="AL617" s="118"/>
      <c r="AM617" s="1">
        <f t="shared" si="21"/>
        <v>1</v>
      </c>
      <c r="AN617" s="5" t="b">
        <f>IF(F679="■",TRUE,FALSE)</f>
        <v>0</v>
      </c>
      <c r="AO617" s="105" t="s">
        <v>289</v>
      </c>
      <c r="AP617" s="105"/>
      <c r="AQ617" s="105"/>
      <c r="AR617" s="105"/>
      <c r="AS617" s="105"/>
      <c r="AT617" s="105"/>
      <c r="AU617" s="105"/>
      <c r="AV617" s="105"/>
      <c r="AW617" s="105"/>
      <c r="AX617" s="555" t="s">
        <v>1012</v>
      </c>
      <c r="AY617" s="1"/>
      <c r="AZ617" s="1"/>
      <c r="BA617" s="834"/>
    </row>
    <row r="618" spans="1:53" s="117" customFormat="1" ht="12" customHeight="1">
      <c r="A618" s="1239"/>
      <c r="B618" s="209"/>
      <c r="C618" s="175"/>
      <c r="D618" s="175"/>
      <c r="E618" s="199"/>
      <c r="F618" s="175"/>
      <c r="G618" s="175"/>
      <c r="H618" s="209"/>
      <c r="I618" s="175"/>
      <c r="J618" s="199"/>
      <c r="K618" s="175"/>
      <c r="L618" s="175"/>
      <c r="M618" s="175"/>
      <c r="N618" s="209"/>
      <c r="O618" s="175"/>
      <c r="P618" s="199"/>
      <c r="Q618" s="464" t="s">
        <v>427</v>
      </c>
      <c r="R618" s="274" t="s">
        <v>1013</v>
      </c>
      <c r="S618" s="274"/>
      <c r="T618" s="274"/>
      <c r="U618" s="274"/>
      <c r="V618" s="274"/>
      <c r="W618" s="274" t="s">
        <v>974</v>
      </c>
      <c r="X618" s="1450"/>
      <c r="Y618" s="1450"/>
      <c r="Z618" s="1450"/>
      <c r="AA618" s="1450"/>
      <c r="AB618" s="1450"/>
      <c r="AC618" s="1450"/>
      <c r="AD618" s="1450"/>
      <c r="AE618" s="1450"/>
      <c r="AF618" s="1451"/>
      <c r="AG618" s="209"/>
      <c r="AH618" s="175"/>
      <c r="AI618" s="199"/>
      <c r="AJ618" s="175"/>
      <c r="AK618" s="290"/>
      <c r="AL618" s="118"/>
      <c r="AM618" s="1">
        <f t="shared" si="21"/>
        <v>1</v>
      </c>
      <c r="AN618" s="5"/>
      <c r="AO618" s="105"/>
      <c r="AP618" s="105"/>
      <c r="AQ618" s="105"/>
      <c r="AR618" s="105"/>
      <c r="AS618" s="105"/>
      <c r="AT618" s="105"/>
      <c r="AU618" s="105"/>
      <c r="AV618" s="105"/>
      <c r="AW618" s="105"/>
      <c r="AX618" s="555" t="s">
        <v>1014</v>
      </c>
      <c r="AY618" s="1"/>
      <c r="AZ618" s="1"/>
      <c r="BA618" s="834"/>
    </row>
    <row r="619" spans="1:53" s="117" customFormat="1" ht="12" customHeight="1">
      <c r="A619" s="1239"/>
      <c r="B619" s="209"/>
      <c r="C619" s="175"/>
      <c r="D619" s="175"/>
      <c r="E619" s="199"/>
      <c r="F619" s="175"/>
      <c r="G619" s="175"/>
      <c r="H619" s="209"/>
      <c r="I619" s="175"/>
      <c r="J619" s="199"/>
      <c r="K619" s="175"/>
      <c r="L619" s="175"/>
      <c r="M619" s="175"/>
      <c r="N619" s="209"/>
      <c r="O619" s="175"/>
      <c r="P619" s="199"/>
      <c r="Q619" s="175" t="s">
        <v>427</v>
      </c>
      <c r="R619" s="175" t="s">
        <v>1015</v>
      </c>
      <c r="S619" s="175"/>
      <c r="T619" s="175"/>
      <c r="U619" s="175"/>
      <c r="V619" s="175"/>
      <c r="W619" s="175" t="s">
        <v>974</v>
      </c>
      <c r="X619" s="1461"/>
      <c r="Y619" s="1461"/>
      <c r="Z619" s="1461"/>
      <c r="AA619" s="1461"/>
      <c r="AB619" s="1461"/>
      <c r="AC619" s="1461"/>
      <c r="AD619" s="1461"/>
      <c r="AE619" s="1461"/>
      <c r="AF619" s="1462"/>
      <c r="AG619" s="209"/>
      <c r="AH619" s="175"/>
      <c r="AI619" s="199"/>
      <c r="AJ619" s="175"/>
      <c r="AK619" s="290"/>
      <c r="AL619" s="118"/>
      <c r="AM619" s="1">
        <f t="shared" si="21"/>
        <v>1</v>
      </c>
      <c r="AN619" s="5" t="b">
        <f>IF(K683="■",TRUE,FALSE)</f>
        <v>0</v>
      </c>
      <c r="AO619" s="105" t="s">
        <v>1016</v>
      </c>
      <c r="AP619" s="105"/>
      <c r="AQ619" s="105"/>
      <c r="AR619" s="105"/>
      <c r="AS619" s="105"/>
      <c r="AT619" s="105"/>
      <c r="AU619" s="105"/>
      <c r="AV619" s="105"/>
      <c r="AW619" s="105"/>
      <c r="AX619" s="555" t="s">
        <v>1017</v>
      </c>
      <c r="AY619" s="1"/>
      <c r="AZ619" s="1"/>
      <c r="BA619" s="834"/>
    </row>
    <row r="620" spans="1:53" s="117" customFormat="1" ht="12" customHeight="1">
      <c r="A620" s="1239"/>
      <c r="B620" s="209"/>
      <c r="C620" s="175"/>
      <c r="D620" s="175"/>
      <c r="E620" s="199"/>
      <c r="F620" s="175"/>
      <c r="G620" s="175"/>
      <c r="H620" s="209"/>
      <c r="I620" s="175"/>
      <c r="J620" s="199"/>
      <c r="K620" s="175"/>
      <c r="L620" s="175"/>
      <c r="M620" s="175"/>
      <c r="N620" s="1214" t="s">
        <v>1018</v>
      </c>
      <c r="O620" s="1215"/>
      <c r="P620" s="1216"/>
      <c r="Q620" s="194" t="s">
        <v>427</v>
      </c>
      <c r="R620" s="465" t="s">
        <v>1011</v>
      </c>
      <c r="S620" s="465"/>
      <c r="T620" s="465"/>
      <c r="U620" s="465"/>
      <c r="V620" s="465" t="s">
        <v>974</v>
      </c>
      <c r="W620" s="1448"/>
      <c r="X620" s="1448"/>
      <c r="Y620" s="1448"/>
      <c r="Z620" s="1448"/>
      <c r="AA620" s="1448"/>
      <c r="AB620" s="1448"/>
      <c r="AC620" s="1448"/>
      <c r="AD620" s="1448"/>
      <c r="AE620" s="1448"/>
      <c r="AF620" s="1449"/>
      <c r="AG620" s="209"/>
      <c r="AH620" s="175"/>
      <c r="AI620" s="199"/>
      <c r="AJ620" s="175"/>
      <c r="AK620" s="290"/>
      <c r="AL620" s="118"/>
      <c r="AM620" s="1">
        <f t="shared" si="21"/>
        <v>1</v>
      </c>
      <c r="AN620" s="5"/>
      <c r="AO620" s="105"/>
      <c r="AP620" s="105"/>
      <c r="AQ620" s="105"/>
      <c r="AR620" s="105"/>
      <c r="AS620" s="105"/>
      <c r="AT620" s="105"/>
      <c r="AU620" s="105"/>
      <c r="AV620" s="105"/>
      <c r="AW620" s="105"/>
      <c r="AX620" s="555" t="s">
        <v>1019</v>
      </c>
      <c r="AY620" s="1"/>
      <c r="AZ620" s="1"/>
      <c r="BA620" s="834"/>
    </row>
    <row r="621" spans="1:53" s="117" customFormat="1" ht="12" customHeight="1">
      <c r="A621" s="1239"/>
      <c r="B621" s="209"/>
      <c r="C621" s="175"/>
      <c r="D621" s="175"/>
      <c r="E621" s="199"/>
      <c r="F621" s="175"/>
      <c r="G621" s="175"/>
      <c r="H621" s="209"/>
      <c r="I621" s="175"/>
      <c r="J621" s="199"/>
      <c r="K621" s="175"/>
      <c r="L621" s="175"/>
      <c r="M621" s="175"/>
      <c r="N621" s="209"/>
      <c r="O621" s="175"/>
      <c r="P621" s="199"/>
      <c r="Q621" s="464" t="s">
        <v>427</v>
      </c>
      <c r="R621" s="274" t="s">
        <v>1013</v>
      </c>
      <c r="S621" s="274"/>
      <c r="T621" s="274"/>
      <c r="U621" s="274"/>
      <c r="V621" s="274"/>
      <c r="W621" s="274" t="s">
        <v>974</v>
      </c>
      <c r="X621" s="1450"/>
      <c r="Y621" s="1450"/>
      <c r="Z621" s="1450"/>
      <c r="AA621" s="1450"/>
      <c r="AB621" s="1450"/>
      <c r="AC621" s="1450"/>
      <c r="AD621" s="1450"/>
      <c r="AE621" s="1450"/>
      <c r="AF621" s="1451"/>
      <c r="AG621" s="209"/>
      <c r="AH621" s="175"/>
      <c r="AI621" s="199"/>
      <c r="AJ621" s="175"/>
      <c r="AK621" s="290"/>
      <c r="AL621" s="118"/>
      <c r="AM621" s="1">
        <f t="shared" si="21"/>
        <v>1</v>
      </c>
      <c r="AN621" s="5" t="b">
        <f>IF(H675="■",TRUE,FALSE)</f>
        <v>0</v>
      </c>
      <c r="AO621" s="105" t="s">
        <v>309</v>
      </c>
      <c r="AP621" s="105"/>
      <c r="AQ621" s="105"/>
      <c r="AR621" s="105"/>
      <c r="AS621" s="105"/>
      <c r="AT621" s="105"/>
      <c r="AU621" s="105"/>
      <c r="AV621" s="105"/>
      <c r="AW621" s="105"/>
      <c r="AX621" s="555" t="s">
        <v>1020</v>
      </c>
      <c r="AY621" s="1"/>
      <c r="AZ621" s="1"/>
      <c r="BA621" s="834"/>
    </row>
    <row r="622" spans="1:53" s="117" customFormat="1" ht="12" customHeight="1">
      <c r="A622" s="1239"/>
      <c r="B622" s="209"/>
      <c r="C622" s="175"/>
      <c r="D622" s="175"/>
      <c r="E622" s="199"/>
      <c r="F622" s="175"/>
      <c r="G622" s="175"/>
      <c r="H622" s="209"/>
      <c r="I622" s="175"/>
      <c r="J622" s="199"/>
      <c r="K622" s="175"/>
      <c r="L622" s="175"/>
      <c r="M622" s="175"/>
      <c r="N622" s="210"/>
      <c r="O622" s="211"/>
      <c r="P622" s="246"/>
      <c r="Q622" s="211" t="s">
        <v>427</v>
      </c>
      <c r="R622" s="175" t="s">
        <v>1015</v>
      </c>
      <c r="S622" s="175"/>
      <c r="T622" s="175"/>
      <c r="U622" s="175"/>
      <c r="V622" s="175"/>
      <c r="W622" s="175" t="s">
        <v>974</v>
      </c>
      <c r="X622" s="1646"/>
      <c r="Y622" s="1646"/>
      <c r="Z622" s="1646"/>
      <c r="AA622" s="1646"/>
      <c r="AB622" s="1646"/>
      <c r="AC622" s="1646"/>
      <c r="AD622" s="1646"/>
      <c r="AE622" s="1646"/>
      <c r="AF622" s="1647"/>
      <c r="AG622" s="209"/>
      <c r="AH622" s="175"/>
      <c r="AI622" s="199"/>
      <c r="AJ622" s="175"/>
      <c r="AK622" s="290"/>
      <c r="AL622" s="118"/>
      <c r="AM622" s="1">
        <f t="shared" si="21"/>
        <v>1</v>
      </c>
      <c r="AN622" s="5" t="b">
        <f>IF(H676="■",TRUE,FALSE)</f>
        <v>0</v>
      </c>
      <c r="AO622" s="105" t="s">
        <v>311</v>
      </c>
      <c r="AP622" s="105"/>
      <c r="AQ622" s="105"/>
      <c r="AR622" s="105"/>
      <c r="AS622" s="105"/>
      <c r="AT622" s="105"/>
      <c r="AU622" s="105"/>
      <c r="AV622" s="105"/>
      <c r="AW622" s="105"/>
      <c r="AX622" s="555" t="s">
        <v>1021</v>
      </c>
      <c r="AY622" s="1"/>
      <c r="AZ622" s="1"/>
      <c r="BA622" s="834"/>
    </row>
    <row r="623" spans="1:53" s="117" customFormat="1" ht="12" customHeight="1">
      <c r="A623" s="1239"/>
      <c r="B623" s="209"/>
      <c r="C623" s="175"/>
      <c r="D623" s="175"/>
      <c r="E623" s="199"/>
      <c r="F623" s="175"/>
      <c r="G623" s="175"/>
      <c r="H623" s="209"/>
      <c r="I623" s="175"/>
      <c r="J623" s="199"/>
      <c r="K623" s="175"/>
      <c r="L623" s="175"/>
      <c r="M623" s="175"/>
      <c r="N623" s="1189" t="s">
        <v>1022</v>
      </c>
      <c r="O623" s="1190"/>
      <c r="P623" s="1191"/>
      <c r="Q623" s="175" t="s">
        <v>427</v>
      </c>
      <c r="R623" s="465" t="s">
        <v>1011</v>
      </c>
      <c r="S623" s="465"/>
      <c r="T623" s="465"/>
      <c r="U623" s="465"/>
      <c r="V623" s="465" t="s">
        <v>974</v>
      </c>
      <c r="W623" s="1448"/>
      <c r="X623" s="1448"/>
      <c r="Y623" s="1448"/>
      <c r="Z623" s="1448"/>
      <c r="AA623" s="1448"/>
      <c r="AB623" s="1448"/>
      <c r="AC623" s="1448"/>
      <c r="AD623" s="1448"/>
      <c r="AE623" s="1448"/>
      <c r="AF623" s="1449"/>
      <c r="AG623" s="209"/>
      <c r="AH623" s="175"/>
      <c r="AI623" s="199"/>
      <c r="AJ623" s="175"/>
      <c r="AK623" s="290"/>
      <c r="AL623" s="118"/>
      <c r="AM623" s="1">
        <f t="shared" si="21"/>
        <v>1</v>
      </c>
      <c r="AN623" s="5" t="b">
        <f>IF(H677="■",TRUE,FALSE)</f>
        <v>0</v>
      </c>
      <c r="AO623" s="105" t="s">
        <v>313</v>
      </c>
      <c r="AP623" s="105"/>
      <c r="AQ623" s="105"/>
      <c r="AR623" s="105"/>
      <c r="AS623" s="105"/>
      <c r="AT623" s="105"/>
      <c r="AU623" s="105"/>
      <c r="AV623" s="105"/>
      <c r="AW623" s="105"/>
      <c r="AX623" s="555" t="s">
        <v>1023</v>
      </c>
      <c r="AY623" s="1"/>
      <c r="AZ623" s="1"/>
      <c r="BA623" s="834"/>
    </row>
    <row r="624" spans="1:53" s="117" customFormat="1" ht="12" customHeight="1">
      <c r="A624" s="1239"/>
      <c r="B624" s="209"/>
      <c r="C624" s="175"/>
      <c r="D624" s="175"/>
      <c r="E624" s="199"/>
      <c r="F624" s="175"/>
      <c r="G624" s="175"/>
      <c r="H624" s="209"/>
      <c r="I624" s="175"/>
      <c r="J624" s="199"/>
      <c r="K624" s="175"/>
      <c r="L624" s="175"/>
      <c r="M624" s="175"/>
      <c r="N624" s="209"/>
      <c r="O624" s="175"/>
      <c r="P624" s="199"/>
      <c r="Q624" s="175" t="s">
        <v>427</v>
      </c>
      <c r="R624" s="274" t="s">
        <v>1013</v>
      </c>
      <c r="S624" s="274"/>
      <c r="T624" s="274"/>
      <c r="U624" s="274"/>
      <c r="V624" s="274"/>
      <c r="W624" s="274" t="s">
        <v>974</v>
      </c>
      <c r="X624" s="1450"/>
      <c r="Y624" s="1450"/>
      <c r="Z624" s="1450"/>
      <c r="AA624" s="1450"/>
      <c r="AB624" s="1450"/>
      <c r="AC624" s="1450"/>
      <c r="AD624" s="1450"/>
      <c r="AE624" s="1450"/>
      <c r="AF624" s="1451"/>
      <c r="AG624" s="209"/>
      <c r="AH624" s="175"/>
      <c r="AI624" s="199"/>
      <c r="AJ624" s="175"/>
      <c r="AK624" s="290"/>
      <c r="AL624" s="118"/>
      <c r="AM624" s="1">
        <f t="shared" si="21"/>
        <v>1</v>
      </c>
      <c r="AN624" s="5" t="b">
        <f>IF(H678="■",TRUE,FALSE)</f>
        <v>0</v>
      </c>
      <c r="AO624" s="105" t="s">
        <v>315</v>
      </c>
      <c r="AP624" s="105"/>
      <c r="AQ624" s="105"/>
      <c r="AR624" s="105"/>
      <c r="AS624" s="105"/>
      <c r="AT624" s="105"/>
      <c r="AU624" s="105"/>
      <c r="AV624" s="105"/>
      <c r="AW624" s="105"/>
      <c r="AX624" s="555" t="s">
        <v>1024</v>
      </c>
      <c r="AY624" s="1"/>
      <c r="AZ624" s="1"/>
      <c r="BA624" s="834"/>
    </row>
    <row r="625" spans="1:53" s="117" customFormat="1" ht="12" customHeight="1">
      <c r="A625" s="1239"/>
      <c r="B625" s="209"/>
      <c r="C625" s="175"/>
      <c r="D625" s="175"/>
      <c r="E625" s="199"/>
      <c r="F625" s="175"/>
      <c r="G625" s="175"/>
      <c r="H625" s="209"/>
      <c r="I625" s="175"/>
      <c r="J625" s="199"/>
      <c r="K625" s="175"/>
      <c r="L625" s="175"/>
      <c r="M625" s="175"/>
      <c r="N625" s="209"/>
      <c r="O625" s="175"/>
      <c r="P625" s="199"/>
      <c r="Q625" s="175" t="s">
        <v>427</v>
      </c>
      <c r="R625" s="175" t="s">
        <v>1025</v>
      </c>
      <c r="S625" s="175"/>
      <c r="T625" s="175"/>
      <c r="U625" s="175"/>
      <c r="V625" s="175"/>
      <c r="W625" s="175" t="s">
        <v>974</v>
      </c>
      <c r="X625" s="1646"/>
      <c r="Y625" s="1646"/>
      <c r="Z625" s="1646"/>
      <c r="AA625" s="1646"/>
      <c r="AB625" s="1646"/>
      <c r="AC625" s="1646"/>
      <c r="AD625" s="1646"/>
      <c r="AE625" s="1646"/>
      <c r="AF625" s="1647"/>
      <c r="AG625" s="209"/>
      <c r="AH625" s="175"/>
      <c r="AI625" s="199"/>
      <c r="AJ625" s="175"/>
      <c r="AK625" s="290"/>
      <c r="AL625" s="118"/>
      <c r="AM625" s="1">
        <f t="shared" si="21"/>
        <v>1</v>
      </c>
      <c r="AN625" s="5"/>
      <c r="AO625" s="105"/>
      <c r="AP625" s="105"/>
      <c r="AQ625" s="105"/>
      <c r="AR625" s="105"/>
      <c r="AS625" s="105"/>
      <c r="AT625" s="105"/>
      <c r="AU625" s="105"/>
      <c r="AV625" s="105"/>
      <c r="AW625" s="105"/>
      <c r="AX625" s="45"/>
      <c r="AY625" s="1"/>
      <c r="AZ625" s="1"/>
      <c r="BA625" s="834"/>
    </row>
    <row r="626" spans="1:53" s="117" customFormat="1" ht="12" customHeight="1">
      <c r="A626" s="1239"/>
      <c r="B626" s="209"/>
      <c r="C626" s="175"/>
      <c r="D626" s="175"/>
      <c r="E626" s="199"/>
      <c r="F626" s="175"/>
      <c r="G626" s="175"/>
      <c r="H626" s="209"/>
      <c r="I626" s="175"/>
      <c r="J626" s="199"/>
      <c r="K626" s="1213" t="s">
        <v>1026</v>
      </c>
      <c r="L626" s="1205"/>
      <c r="M626" s="1205"/>
      <c r="N626" s="309" t="s">
        <v>1027</v>
      </c>
      <c r="O626" s="310"/>
      <c r="P626" s="311"/>
      <c r="Q626" s="310" t="s">
        <v>427</v>
      </c>
      <c r="R626" s="1230"/>
      <c r="S626" s="1230"/>
      <c r="T626" s="1230"/>
      <c r="U626" s="1230"/>
      <c r="V626" s="1230"/>
      <c r="W626" s="1230"/>
      <c r="X626" s="1230"/>
      <c r="Y626" s="1230"/>
      <c r="Z626" s="1230"/>
      <c r="AA626" s="1230"/>
      <c r="AB626" s="1230"/>
      <c r="AC626" s="1230"/>
      <c r="AD626" s="1230"/>
      <c r="AE626" s="1230"/>
      <c r="AF626" s="1231"/>
      <c r="AG626" s="209"/>
      <c r="AH626" s="175"/>
      <c r="AI626" s="199"/>
      <c r="AJ626" s="175"/>
      <c r="AK626" s="290"/>
      <c r="AL626" s="118"/>
      <c r="AM626" s="1">
        <f t="shared" si="21"/>
        <v>1</v>
      </c>
      <c r="AN626" s="5"/>
      <c r="AO626" s="105"/>
      <c r="AP626" s="105"/>
      <c r="AQ626" s="105"/>
      <c r="AR626" s="105"/>
      <c r="AS626" s="105"/>
      <c r="AT626" s="105"/>
      <c r="AU626" s="105"/>
      <c r="AV626" s="105"/>
      <c r="AW626" s="105"/>
      <c r="AX626" s="562" t="s">
        <v>1028</v>
      </c>
      <c r="AY626" s="1"/>
      <c r="AZ626" s="1"/>
      <c r="BA626" s="834"/>
    </row>
    <row r="627" spans="1:53" s="117" customFormat="1" ht="12" customHeight="1">
      <c r="A627" s="1239"/>
      <c r="B627" s="209"/>
      <c r="C627" s="175"/>
      <c r="D627" s="175"/>
      <c r="E627" s="199"/>
      <c r="F627" s="175"/>
      <c r="G627" s="175"/>
      <c r="H627" s="209"/>
      <c r="I627" s="175"/>
      <c r="J627" s="199"/>
      <c r="K627" s="175" t="s">
        <v>1029</v>
      </c>
      <c r="L627" s="175"/>
      <c r="M627" s="175"/>
      <c r="N627" s="1189" t="s">
        <v>1030</v>
      </c>
      <c r="O627" s="1190"/>
      <c r="P627" s="1191"/>
      <c r="Q627" s="175" t="s">
        <v>427</v>
      </c>
      <c r="R627" s="1201"/>
      <c r="S627" s="1201"/>
      <c r="T627" s="1201"/>
      <c r="U627" s="1201"/>
      <c r="V627" s="1201"/>
      <c r="W627" s="1201"/>
      <c r="X627" s="1201"/>
      <c r="Y627" s="1201"/>
      <c r="Z627" s="1201"/>
      <c r="AA627" s="1201"/>
      <c r="AB627" s="1201"/>
      <c r="AC627" s="1201"/>
      <c r="AD627" s="1201"/>
      <c r="AE627" s="1201"/>
      <c r="AF627" s="1202"/>
      <c r="AG627" s="209"/>
      <c r="AH627" s="175"/>
      <c r="AI627" s="199"/>
      <c r="AJ627" s="175"/>
      <c r="AK627" s="290"/>
      <c r="AL627" s="118"/>
      <c r="AM627" s="1">
        <f t="shared" si="21"/>
        <v>1</v>
      </c>
      <c r="AN627" s="5"/>
      <c r="AO627" s="105"/>
      <c r="AP627" s="105"/>
      <c r="AQ627" s="105"/>
      <c r="AR627" s="105"/>
      <c r="AS627" s="105"/>
      <c r="AT627" s="105"/>
      <c r="AU627" s="105"/>
      <c r="AV627" s="105"/>
      <c r="AW627" s="105"/>
      <c r="AX627" s="562" t="s">
        <v>1031</v>
      </c>
      <c r="AY627" s="1"/>
      <c r="AZ627" s="1"/>
      <c r="BA627" s="834"/>
    </row>
    <row r="628" spans="1:53" s="117" customFormat="1" ht="12" customHeight="1">
      <c r="A628" s="1239"/>
      <c r="B628" s="209"/>
      <c r="C628" s="175"/>
      <c r="D628" s="175"/>
      <c r="E628" s="199"/>
      <c r="F628" s="175"/>
      <c r="G628" s="175"/>
      <c r="H628" s="209"/>
      <c r="I628" s="175"/>
      <c r="J628" s="199"/>
      <c r="K628" s="175"/>
      <c r="L628" s="175"/>
      <c r="M628" s="175"/>
      <c r="N628" s="209"/>
      <c r="O628" s="175"/>
      <c r="P628" s="199"/>
      <c r="Q628" s="175" t="s">
        <v>427</v>
      </c>
      <c r="R628" s="1181" t="s">
        <v>1032</v>
      </c>
      <c r="S628" s="1181"/>
      <c r="T628" s="1181"/>
      <c r="U628" s="1181"/>
      <c r="V628" s="1181"/>
      <c r="W628" s="175" t="s">
        <v>974</v>
      </c>
      <c r="X628" s="1176"/>
      <c r="Y628" s="1176"/>
      <c r="Z628" s="1176"/>
      <c r="AA628" s="1176"/>
      <c r="AB628" s="1176"/>
      <c r="AC628" s="1176"/>
      <c r="AD628" s="1176"/>
      <c r="AE628" s="1176"/>
      <c r="AF628" s="1177"/>
      <c r="AG628" s="209"/>
      <c r="AH628" s="175"/>
      <c r="AI628" s="199"/>
      <c r="AJ628" s="175"/>
      <c r="AK628" s="290"/>
      <c r="AL628" s="118"/>
      <c r="AM628" s="1">
        <f t="shared" si="21"/>
        <v>1</v>
      </c>
      <c r="AN628" s="5"/>
      <c r="AO628" s="105"/>
      <c r="AP628" s="105"/>
      <c r="AQ628" s="105"/>
      <c r="AR628" s="105"/>
      <c r="AS628" s="105"/>
      <c r="AT628" s="105"/>
      <c r="AU628" s="105"/>
      <c r="AV628" s="105"/>
      <c r="AW628" s="105"/>
      <c r="AX628" s="562" t="s">
        <v>1033</v>
      </c>
      <c r="AY628" s="1"/>
      <c r="AZ628" s="1"/>
      <c r="BA628" s="834"/>
    </row>
    <row r="629" spans="1:53" s="117" customFormat="1" ht="12" customHeight="1">
      <c r="A629" s="1239"/>
      <c r="B629" s="209"/>
      <c r="C629" s="175"/>
      <c r="D629" s="175"/>
      <c r="E629" s="199"/>
      <c r="F629" s="175"/>
      <c r="G629" s="175"/>
      <c r="H629" s="209"/>
      <c r="I629" s="175"/>
      <c r="J629" s="199"/>
      <c r="K629" s="175"/>
      <c r="L629" s="175"/>
      <c r="M629" s="175"/>
      <c r="N629" s="209"/>
      <c r="O629" s="175"/>
      <c r="P629" s="199"/>
      <c r="Q629" s="175" t="s">
        <v>427</v>
      </c>
      <c r="R629" s="1181" t="s">
        <v>1034</v>
      </c>
      <c r="S629" s="1181"/>
      <c r="T629" s="1181"/>
      <c r="U629" s="1181"/>
      <c r="V629" s="1181"/>
      <c r="W629" s="175" t="s">
        <v>974</v>
      </c>
      <c r="X629" s="1176"/>
      <c r="Y629" s="1176"/>
      <c r="Z629" s="1176"/>
      <c r="AA629" s="1176"/>
      <c r="AB629" s="1176"/>
      <c r="AC629" s="1176"/>
      <c r="AD629" s="1176"/>
      <c r="AE629" s="1176"/>
      <c r="AF629" s="1177"/>
      <c r="AG629" s="209"/>
      <c r="AH629" s="175"/>
      <c r="AI629" s="199"/>
      <c r="AJ629" s="175"/>
      <c r="AK629" s="290"/>
      <c r="AL629" s="118"/>
      <c r="AM629" s="1">
        <f t="shared" si="21"/>
        <v>1</v>
      </c>
      <c r="AN629" s="5"/>
      <c r="AO629" s="105"/>
      <c r="AP629" s="105"/>
      <c r="AQ629" s="105"/>
      <c r="AR629" s="105"/>
      <c r="AS629" s="105"/>
      <c r="AT629" s="105"/>
      <c r="AU629" s="105"/>
      <c r="AV629" s="105"/>
      <c r="AW629" s="105"/>
      <c r="AX629" s="562" t="s">
        <v>1035</v>
      </c>
      <c r="AY629" s="1"/>
      <c r="AZ629" s="1"/>
      <c r="BA629" s="834"/>
    </row>
    <row r="630" spans="1:53" s="117" customFormat="1" ht="12" customHeight="1">
      <c r="A630" s="1239"/>
      <c r="B630" s="209"/>
      <c r="C630" s="175"/>
      <c r="D630" s="175"/>
      <c r="E630" s="199"/>
      <c r="F630" s="175"/>
      <c r="G630" s="175"/>
      <c r="H630" s="209"/>
      <c r="I630" s="175"/>
      <c r="J630" s="199"/>
      <c r="K630" s="175"/>
      <c r="L630" s="175"/>
      <c r="M630" s="175"/>
      <c r="N630" s="209"/>
      <c r="O630" s="175"/>
      <c r="P630" s="199"/>
      <c r="Q630" s="175" t="s">
        <v>427</v>
      </c>
      <c r="R630" s="1181" t="s">
        <v>1036</v>
      </c>
      <c r="S630" s="1181"/>
      <c r="T630" s="1181"/>
      <c r="U630" s="1181"/>
      <c r="V630" s="1181"/>
      <c r="W630" s="175" t="s">
        <v>974</v>
      </c>
      <c r="X630" s="1176"/>
      <c r="Y630" s="1176"/>
      <c r="Z630" s="1176"/>
      <c r="AA630" s="1176"/>
      <c r="AB630" s="1176"/>
      <c r="AC630" s="1176"/>
      <c r="AD630" s="1176"/>
      <c r="AE630" s="1176"/>
      <c r="AF630" s="1177"/>
      <c r="AG630" s="209"/>
      <c r="AH630" s="175"/>
      <c r="AI630" s="199"/>
      <c r="AJ630" s="175"/>
      <c r="AK630" s="290"/>
      <c r="AL630" s="118"/>
      <c r="AM630" s="1">
        <f t="shared" si="21"/>
        <v>1</v>
      </c>
      <c r="AN630" s="5"/>
      <c r="AO630" s="105"/>
      <c r="AP630" s="105"/>
      <c r="AQ630" s="105"/>
      <c r="AR630" s="105"/>
      <c r="AS630" s="105"/>
      <c r="AT630" s="105"/>
      <c r="AU630" s="105"/>
      <c r="AV630" s="105"/>
      <c r="AW630" s="105"/>
      <c r="AX630" s="562" t="s">
        <v>1037</v>
      </c>
      <c r="AY630" s="1"/>
      <c r="AZ630" s="1"/>
      <c r="BA630" s="834"/>
    </row>
    <row r="631" spans="1:53" s="117" customFormat="1" ht="12" customHeight="1">
      <c r="A631" s="1239"/>
      <c r="B631" s="209"/>
      <c r="C631" s="175"/>
      <c r="D631" s="175"/>
      <c r="E631" s="199"/>
      <c r="F631" s="175"/>
      <c r="G631" s="175"/>
      <c r="H631" s="209"/>
      <c r="I631" s="175"/>
      <c r="J631" s="199"/>
      <c r="K631" s="175"/>
      <c r="L631" s="175"/>
      <c r="M631" s="175"/>
      <c r="N631" s="209"/>
      <c r="O631" s="175"/>
      <c r="P631" s="199"/>
      <c r="Q631" s="175"/>
      <c r="R631" s="175"/>
      <c r="S631" s="175"/>
      <c r="T631" s="175"/>
      <c r="U631" s="175"/>
      <c r="V631" s="175"/>
      <c r="W631" s="175" t="s">
        <v>974</v>
      </c>
      <c r="X631" s="1176"/>
      <c r="Y631" s="1176"/>
      <c r="Z631" s="1176"/>
      <c r="AA631" s="1176"/>
      <c r="AB631" s="1176"/>
      <c r="AC631" s="1176"/>
      <c r="AD631" s="1176"/>
      <c r="AE631" s="1176"/>
      <c r="AF631" s="1177"/>
      <c r="AG631" s="209"/>
      <c r="AH631" s="175"/>
      <c r="AI631" s="199"/>
      <c r="AJ631" s="175"/>
      <c r="AK631" s="290"/>
      <c r="AL631" s="118"/>
      <c r="AM631" s="1">
        <f t="shared" si="21"/>
        <v>1</v>
      </c>
      <c r="AN631" s="5"/>
      <c r="AO631" s="105"/>
      <c r="AP631" s="105"/>
      <c r="AQ631" s="105"/>
      <c r="AR631" s="105"/>
      <c r="AS631" s="105"/>
      <c r="AT631" s="105"/>
      <c r="AU631" s="105"/>
      <c r="AV631" s="105"/>
      <c r="AW631" s="105"/>
      <c r="AX631" s="562" t="s">
        <v>1038</v>
      </c>
      <c r="AY631" s="1"/>
      <c r="AZ631" s="1"/>
      <c r="BA631" s="834"/>
    </row>
    <row r="632" spans="1:53" s="117" customFormat="1" ht="12" customHeight="1" thickBot="1">
      <c r="A632" s="1240"/>
      <c r="B632" s="209"/>
      <c r="C632" s="175"/>
      <c r="D632" s="175"/>
      <c r="E632" s="199"/>
      <c r="F632" s="175"/>
      <c r="G632" s="175"/>
      <c r="H632" s="209"/>
      <c r="I632" s="175"/>
      <c r="J632" s="199"/>
      <c r="K632" s="175"/>
      <c r="L632" s="175"/>
      <c r="M632" s="175"/>
      <c r="N632" s="209"/>
      <c r="O632" s="175"/>
      <c r="P632" s="199"/>
      <c r="Q632" s="175" t="s">
        <v>427</v>
      </c>
      <c r="R632" s="1181" t="s">
        <v>1039</v>
      </c>
      <c r="S632" s="1181"/>
      <c r="T632" s="1181"/>
      <c r="U632" s="1181"/>
      <c r="V632" s="1181"/>
      <c r="W632" s="175" t="s">
        <v>974</v>
      </c>
      <c r="X632" s="1200"/>
      <c r="Y632" s="1200"/>
      <c r="Z632" s="1200"/>
      <c r="AA632" s="1200"/>
      <c r="AB632" s="175" t="s">
        <v>1040</v>
      </c>
      <c r="AC632" s="1176"/>
      <c r="AD632" s="1176"/>
      <c r="AE632" s="1176"/>
      <c r="AF632" s="1177"/>
      <c r="AG632" s="209"/>
      <c r="AH632" s="175"/>
      <c r="AI632" s="199"/>
      <c r="AJ632" s="175"/>
      <c r="AK632" s="290"/>
      <c r="AL632" s="118"/>
      <c r="AM632" s="1">
        <f t="shared" si="21"/>
        <v>1</v>
      </c>
      <c r="AN632" s="5"/>
      <c r="AO632" s="105"/>
      <c r="AP632" s="105"/>
      <c r="AQ632" s="105"/>
      <c r="AR632" s="105"/>
      <c r="AS632" s="105"/>
      <c r="AT632" s="105"/>
      <c r="AU632" s="105"/>
      <c r="AV632" s="105"/>
      <c r="AW632" s="105"/>
      <c r="AX632" s="562" t="s">
        <v>1041</v>
      </c>
      <c r="AY632" s="1"/>
      <c r="AZ632" s="1"/>
      <c r="BA632" s="834"/>
    </row>
    <row r="633" spans="1:53" s="117" customFormat="1" ht="12" customHeight="1">
      <c r="A633" s="1238" t="s">
        <v>1042</v>
      </c>
      <c r="B633" s="281" t="s">
        <v>1043</v>
      </c>
      <c r="C633" s="282"/>
      <c r="D633" s="282"/>
      <c r="E633" s="283"/>
      <c r="F633" s="1648" t="s">
        <v>1044</v>
      </c>
      <c r="G633" s="1649"/>
      <c r="H633" s="281"/>
      <c r="I633" s="282"/>
      <c r="J633" s="283"/>
      <c r="K633" s="281" t="s">
        <v>1045</v>
      </c>
      <c r="L633" s="282"/>
      <c r="M633" s="282"/>
      <c r="N633" s="1650" t="s">
        <v>1046</v>
      </c>
      <c r="O633" s="1384"/>
      <c r="P633" s="1651"/>
      <c r="Q633" s="282" t="s">
        <v>427</v>
      </c>
      <c r="R633" s="284" t="s">
        <v>73</v>
      </c>
      <c r="S633" s="282" t="s">
        <v>819</v>
      </c>
      <c r="T633" s="282"/>
      <c r="U633" s="282"/>
      <c r="V633" s="284" t="s">
        <v>73</v>
      </c>
      <c r="W633" s="282" t="s">
        <v>1047</v>
      </c>
      <c r="X633" s="282"/>
      <c r="Y633" s="282"/>
      <c r="Z633" s="282"/>
      <c r="AA633" s="284" t="s">
        <v>73</v>
      </c>
      <c r="AB633" s="282" t="s">
        <v>829</v>
      </c>
      <c r="AC633" s="282"/>
      <c r="AD633" s="282"/>
      <c r="AE633" s="282"/>
      <c r="AF633" s="283"/>
      <c r="AG633" s="443" t="s">
        <v>73</v>
      </c>
      <c r="AH633" s="1179" t="s">
        <v>442</v>
      </c>
      <c r="AI633" s="1180"/>
      <c r="AJ633" s="282"/>
      <c r="AK633" s="286"/>
      <c r="AL633" s="118"/>
      <c r="AM633" s="1">
        <f t="shared" si="21"/>
        <v>1</v>
      </c>
      <c r="AN633" s="5"/>
      <c r="AO633" s="105"/>
      <c r="AP633" s="105"/>
      <c r="AQ633" s="105"/>
      <c r="AR633" s="105"/>
      <c r="AS633" s="105"/>
      <c r="AT633" s="105"/>
      <c r="AU633" s="105"/>
      <c r="AV633" s="105"/>
      <c r="AW633" s="105"/>
      <c r="AX633" s="562" t="s">
        <v>1031</v>
      </c>
      <c r="AY633" s="1"/>
      <c r="AZ633" s="1"/>
      <c r="BA633" s="834"/>
    </row>
    <row r="634" spans="1:53" s="117" customFormat="1" ht="12" customHeight="1">
      <c r="A634" s="1239"/>
      <c r="B634" s="209" t="s">
        <v>1048</v>
      </c>
      <c r="C634" s="175"/>
      <c r="D634" s="175"/>
      <c r="E634" s="199"/>
      <c r="F634" s="432" t="s">
        <v>1049</v>
      </c>
      <c r="G634" s="432"/>
      <c r="H634" s="397" t="s">
        <v>73</v>
      </c>
      <c r="I634" s="175" t="s">
        <v>309</v>
      </c>
      <c r="J634" s="199"/>
      <c r="K634" s="210" t="s">
        <v>1050</v>
      </c>
      <c r="L634" s="211"/>
      <c r="M634" s="211"/>
      <c r="N634" s="210"/>
      <c r="O634" s="211"/>
      <c r="P634" s="246"/>
      <c r="Q634" s="211"/>
      <c r="R634" s="323"/>
      <c r="S634" s="211"/>
      <c r="T634" s="211"/>
      <c r="U634" s="211"/>
      <c r="V634" s="323"/>
      <c r="W634" s="211"/>
      <c r="X634" s="211"/>
      <c r="Y634" s="211"/>
      <c r="Z634" s="211"/>
      <c r="AA634" s="323"/>
      <c r="AB634" s="211"/>
      <c r="AC634" s="211"/>
      <c r="AD634" s="211"/>
      <c r="AE634" s="211"/>
      <c r="AF634" s="246"/>
      <c r="AG634" s="397" t="s">
        <v>73</v>
      </c>
      <c r="AH634" s="1181" t="s">
        <v>1051</v>
      </c>
      <c r="AI634" s="1182"/>
      <c r="AJ634" s="175"/>
      <c r="AK634" s="290"/>
      <c r="AL634" s="118"/>
      <c r="AM634" s="1">
        <f t="shared" si="21"/>
        <v>1</v>
      </c>
      <c r="AN634" s="5"/>
      <c r="AO634" s="105"/>
      <c r="AP634" s="105"/>
      <c r="AQ634" s="105"/>
      <c r="AR634" s="105"/>
      <c r="AS634" s="105"/>
      <c r="AT634" s="105"/>
      <c r="AU634" s="105"/>
      <c r="AV634" s="105"/>
      <c r="AW634" s="105"/>
      <c r="AX634" s="562" t="s">
        <v>1052</v>
      </c>
      <c r="AY634" s="1"/>
      <c r="AZ634" s="1"/>
      <c r="BA634" s="834"/>
    </row>
    <row r="635" spans="1:53" s="117" customFormat="1" ht="12" customHeight="1">
      <c r="A635" s="1239"/>
      <c r="B635" s="209" t="s">
        <v>1053</v>
      </c>
      <c r="C635" s="175"/>
      <c r="D635" s="175"/>
      <c r="E635" s="199"/>
      <c r="F635" s="432" t="s">
        <v>1054</v>
      </c>
      <c r="G635" s="432"/>
      <c r="H635" s="397" t="s">
        <v>73</v>
      </c>
      <c r="I635" s="175" t="s">
        <v>348</v>
      </c>
      <c r="J635" s="199"/>
      <c r="K635" s="175" t="s">
        <v>1055</v>
      </c>
      <c r="L635" s="175"/>
      <c r="M635" s="175"/>
      <c r="N635" s="1189" t="s">
        <v>1056</v>
      </c>
      <c r="O635" s="1190"/>
      <c r="P635" s="1191"/>
      <c r="Q635" s="175" t="s">
        <v>427</v>
      </c>
      <c r="R635" s="175" t="s">
        <v>1057</v>
      </c>
      <c r="S635" s="175"/>
      <c r="T635" s="175"/>
      <c r="U635" s="175"/>
      <c r="V635" s="175"/>
      <c r="W635" s="175"/>
      <c r="X635" s="175"/>
      <c r="Y635" s="175"/>
      <c r="Z635" s="175"/>
      <c r="AA635" s="175"/>
      <c r="AB635" s="175"/>
      <c r="AC635" s="175"/>
      <c r="AD635" s="175"/>
      <c r="AE635" s="175"/>
      <c r="AF635" s="199"/>
      <c r="AG635" s="397" t="s">
        <v>73</v>
      </c>
      <c r="AH635" s="1181"/>
      <c r="AI635" s="1182"/>
      <c r="AJ635" s="175"/>
      <c r="AK635" s="290"/>
      <c r="AL635" s="118"/>
      <c r="AM635" s="1">
        <f t="shared" si="21"/>
        <v>1</v>
      </c>
      <c r="AN635" s="5"/>
      <c r="AO635" s="105"/>
      <c r="AP635" s="105"/>
      <c r="AQ635" s="105"/>
      <c r="AR635" s="105"/>
      <c r="AS635" s="105"/>
      <c r="AT635" s="105"/>
      <c r="AU635" s="105"/>
      <c r="AV635" s="105"/>
      <c r="AW635" s="105"/>
      <c r="AX635" s="562" t="s">
        <v>1058</v>
      </c>
      <c r="AY635" s="1"/>
      <c r="AZ635" s="1"/>
      <c r="BA635" s="834"/>
    </row>
    <row r="636" spans="1:53" s="117" customFormat="1" ht="12" customHeight="1">
      <c r="A636" s="1239"/>
      <c r="B636" s="1343" t="s">
        <v>1059</v>
      </c>
      <c r="C636" s="1181"/>
      <c r="D636" s="1181"/>
      <c r="E636" s="1182"/>
      <c r="F636" s="432" t="s">
        <v>1060</v>
      </c>
      <c r="G636" s="432"/>
      <c r="H636" s="397" t="s">
        <v>73</v>
      </c>
      <c r="I636" s="175" t="s">
        <v>313</v>
      </c>
      <c r="J636" s="199"/>
      <c r="K636" s="175" t="s">
        <v>1061</v>
      </c>
      <c r="L636" s="175"/>
      <c r="M636" s="175"/>
      <c r="N636" s="1189" t="s">
        <v>1062</v>
      </c>
      <c r="O636" s="1190"/>
      <c r="P636" s="1191"/>
      <c r="Q636" s="175"/>
      <c r="R636" s="245" t="s">
        <v>73</v>
      </c>
      <c r="S636" s="175" t="s">
        <v>1063</v>
      </c>
      <c r="T636" s="175"/>
      <c r="U636" s="175"/>
      <c r="V636" s="175"/>
      <c r="W636" s="245" t="s">
        <v>73</v>
      </c>
      <c r="X636" s="175" t="s">
        <v>1064</v>
      </c>
      <c r="Y636" s="175"/>
      <c r="Z636" s="175"/>
      <c r="AA636" s="175"/>
      <c r="AB636" s="245" t="s">
        <v>73</v>
      </c>
      <c r="AC636" s="175" t="s">
        <v>1065</v>
      </c>
      <c r="AD636" s="175"/>
      <c r="AE636" s="175"/>
      <c r="AF636" s="175"/>
      <c r="AG636" s="209"/>
      <c r="AH636" s="175"/>
      <c r="AI636" s="199"/>
      <c r="AJ636" s="175"/>
      <c r="AK636" s="290"/>
      <c r="AL636" s="118"/>
      <c r="AM636" s="1">
        <f t="shared" si="21"/>
        <v>1</v>
      </c>
      <c r="AN636" s="5"/>
      <c r="AO636" s="105"/>
      <c r="AP636" s="105"/>
      <c r="AQ636" s="105"/>
      <c r="AR636" s="105"/>
      <c r="AS636" s="105"/>
      <c r="AT636" s="105"/>
      <c r="AU636" s="105"/>
      <c r="AV636" s="105"/>
      <c r="AW636" s="105"/>
      <c r="AX636" s="562" t="s">
        <v>1066</v>
      </c>
      <c r="AY636" s="1"/>
      <c r="AZ636" s="1"/>
      <c r="BA636" s="834"/>
    </row>
    <row r="637" spans="1:53" s="117" customFormat="1" ht="12" customHeight="1">
      <c r="A637" s="1239"/>
      <c r="B637" s="209"/>
      <c r="C637" s="175"/>
      <c r="D637" s="175"/>
      <c r="E637" s="199"/>
      <c r="F637" s="175"/>
      <c r="G637" s="175"/>
      <c r="H637" s="397" t="s">
        <v>73</v>
      </c>
      <c r="I637" s="175" t="s">
        <v>315</v>
      </c>
      <c r="J637" s="199"/>
      <c r="K637" s="175" t="s">
        <v>1067</v>
      </c>
      <c r="L637" s="175"/>
      <c r="M637" s="175"/>
      <c r="N637" s="397" t="s">
        <v>73</v>
      </c>
      <c r="O637" s="1190" t="s">
        <v>481</v>
      </c>
      <c r="P637" s="1191"/>
      <c r="Q637" s="175"/>
      <c r="R637" s="175"/>
      <c r="S637" s="175" t="s">
        <v>1068</v>
      </c>
      <c r="T637" s="175"/>
      <c r="U637" s="175"/>
      <c r="V637" s="175"/>
      <c r="W637" s="175"/>
      <c r="X637" s="175" t="s">
        <v>1069</v>
      </c>
      <c r="Y637" s="175"/>
      <c r="Z637" s="175"/>
      <c r="AA637" s="175"/>
      <c r="AB637" s="175"/>
      <c r="AC637" s="175" t="s">
        <v>1070</v>
      </c>
      <c r="AD637" s="175"/>
      <c r="AE637" s="175"/>
      <c r="AF637" s="175"/>
      <c r="AG637" s="209"/>
      <c r="AH637" s="175"/>
      <c r="AI637" s="199"/>
      <c r="AJ637" s="175"/>
      <c r="AK637" s="290"/>
      <c r="AL637" s="118"/>
      <c r="AM637" s="1">
        <f t="shared" si="21"/>
        <v>1</v>
      </c>
      <c r="AN637" s="5"/>
      <c r="AO637" s="105"/>
      <c r="AP637" s="105"/>
      <c r="AQ637" s="105"/>
      <c r="AR637" s="105"/>
      <c r="AS637" s="105"/>
      <c r="AT637" s="105"/>
      <c r="AU637" s="105"/>
      <c r="AV637" s="105"/>
      <c r="AW637" s="105"/>
      <c r="AX637" s="562" t="s">
        <v>1071</v>
      </c>
      <c r="AY637" s="1"/>
      <c r="AZ637" s="1"/>
      <c r="BA637" s="834"/>
    </row>
    <row r="638" spans="1:53" s="117" customFormat="1" ht="12" customHeight="1">
      <c r="A638" s="1239"/>
      <c r="B638" s="209"/>
      <c r="C638" s="175"/>
      <c r="D638" s="175"/>
      <c r="E638" s="199"/>
      <c r="F638" s="175"/>
      <c r="G638" s="175"/>
      <c r="H638" s="209"/>
      <c r="I638" s="175"/>
      <c r="J638" s="199"/>
      <c r="K638" s="193" t="s">
        <v>1072</v>
      </c>
      <c r="L638" s="194"/>
      <c r="M638" s="194"/>
      <c r="N638" s="193" t="s">
        <v>1073</v>
      </c>
      <c r="O638" s="194"/>
      <c r="P638" s="225"/>
      <c r="Q638" s="194" t="s">
        <v>427</v>
      </c>
      <c r="R638" s="301" t="s">
        <v>73</v>
      </c>
      <c r="S638" s="194" t="s">
        <v>1074</v>
      </c>
      <c r="T638" s="194"/>
      <c r="U638" s="194"/>
      <c r="V638" s="194"/>
      <c r="W638" s="194"/>
      <c r="X638" s="194"/>
      <c r="Y638" s="194"/>
      <c r="Z638" s="194"/>
      <c r="AA638" s="301" t="s">
        <v>73</v>
      </c>
      <c r="AB638" s="194" t="s">
        <v>1075</v>
      </c>
      <c r="AC638" s="194"/>
      <c r="AD638" s="194"/>
      <c r="AE638" s="194"/>
      <c r="AF638" s="225"/>
      <c r="AG638" s="209"/>
      <c r="AH638" s="175"/>
      <c r="AI638" s="199"/>
      <c r="AJ638" s="175"/>
      <c r="AK638" s="290"/>
      <c r="AL638" s="118"/>
      <c r="AM638" s="1">
        <f t="shared" si="21"/>
        <v>1</v>
      </c>
      <c r="AN638" s="5"/>
      <c r="AO638" s="105"/>
      <c r="AP638" s="105"/>
      <c r="AQ638" s="105"/>
      <c r="AR638" s="105"/>
      <c r="AS638" s="105"/>
      <c r="AT638" s="105"/>
      <c r="AU638" s="105"/>
      <c r="AV638" s="105"/>
      <c r="AW638" s="105"/>
      <c r="AX638" s="562" t="s">
        <v>1076</v>
      </c>
      <c r="AY638" s="1"/>
      <c r="AZ638" s="1"/>
      <c r="BA638" s="834"/>
    </row>
    <row r="639" spans="1:53" s="117" customFormat="1" ht="12" customHeight="1">
      <c r="A639" s="1239"/>
      <c r="B639" s="209"/>
      <c r="C639" s="175"/>
      <c r="D639" s="175"/>
      <c r="E639" s="199"/>
      <c r="F639" s="175"/>
      <c r="G639" s="175"/>
      <c r="H639" s="209"/>
      <c r="I639" s="175"/>
      <c r="J639" s="199"/>
      <c r="K639" s="175" t="s">
        <v>1077</v>
      </c>
      <c r="L639" s="175"/>
      <c r="M639" s="175"/>
      <c r="N639" s="1189" t="s">
        <v>1056</v>
      </c>
      <c r="O639" s="1190"/>
      <c r="P639" s="1191"/>
      <c r="Q639" s="175" t="s">
        <v>427</v>
      </c>
      <c r="R639" s="175" t="s">
        <v>1057</v>
      </c>
      <c r="S639" s="175"/>
      <c r="T639" s="175"/>
      <c r="U639" s="175"/>
      <c r="V639" s="175"/>
      <c r="W639" s="175"/>
      <c r="X639" s="175"/>
      <c r="Y639" s="175"/>
      <c r="Z639" s="175"/>
      <c r="AA639" s="175"/>
      <c r="AB639" s="175"/>
      <c r="AC639" s="175"/>
      <c r="AD639" s="175"/>
      <c r="AE639" s="175"/>
      <c r="AF639" s="175"/>
      <c r="AG639" s="209"/>
      <c r="AH639" s="175"/>
      <c r="AI639" s="199"/>
      <c r="AJ639" s="175"/>
      <c r="AK639" s="290"/>
      <c r="AL639" s="118"/>
      <c r="AM639" s="1">
        <f t="shared" si="21"/>
        <v>1</v>
      </c>
      <c r="AN639" s="5"/>
      <c r="AO639" s="105"/>
      <c r="AP639" s="105"/>
      <c r="AQ639" s="105"/>
      <c r="AR639" s="105"/>
      <c r="AS639" s="105"/>
      <c r="AT639" s="105"/>
      <c r="AU639" s="105"/>
      <c r="AV639" s="105"/>
      <c r="AW639" s="105"/>
      <c r="AX639" s="562" t="s">
        <v>1058</v>
      </c>
      <c r="AY639" s="1"/>
      <c r="AZ639" s="1"/>
      <c r="BA639" s="834"/>
    </row>
    <row r="640" spans="1:53" s="117" customFormat="1" ht="12" customHeight="1">
      <c r="A640" s="1239"/>
      <c r="B640" s="209"/>
      <c r="C640" s="175"/>
      <c r="D640" s="175"/>
      <c r="E640" s="199"/>
      <c r="F640" s="175"/>
      <c r="G640" s="175"/>
      <c r="H640" s="209"/>
      <c r="I640" s="175"/>
      <c r="J640" s="199"/>
      <c r="K640" s="175" t="s">
        <v>1078</v>
      </c>
      <c r="L640" s="175"/>
      <c r="M640" s="175"/>
      <c r="N640" s="1189" t="s">
        <v>1062</v>
      </c>
      <c r="O640" s="1190"/>
      <c r="P640" s="1191"/>
      <c r="Q640" s="175"/>
      <c r="R640" s="245" t="s">
        <v>73</v>
      </c>
      <c r="S640" s="175" t="s">
        <v>1063</v>
      </c>
      <c r="T640" s="175"/>
      <c r="U640" s="175"/>
      <c r="V640" s="175"/>
      <c r="W640" s="245" t="s">
        <v>73</v>
      </c>
      <c r="X640" s="175" t="s">
        <v>1064</v>
      </c>
      <c r="Y640" s="175"/>
      <c r="Z640" s="175"/>
      <c r="AA640" s="175"/>
      <c r="AB640" s="175"/>
      <c r="AC640" s="175"/>
      <c r="AD640" s="175"/>
      <c r="AE640" s="175"/>
      <c r="AF640" s="175"/>
      <c r="AG640" s="209"/>
      <c r="AH640" s="175"/>
      <c r="AI640" s="199"/>
      <c r="AJ640" s="175"/>
      <c r="AK640" s="290"/>
      <c r="AL640" s="118"/>
      <c r="AM640" s="1">
        <f t="shared" si="21"/>
        <v>1</v>
      </c>
      <c r="AN640" s="5"/>
      <c r="AO640" s="105"/>
      <c r="AP640" s="105"/>
      <c r="AQ640" s="105"/>
      <c r="AR640" s="105"/>
      <c r="AS640" s="105"/>
      <c r="AT640" s="105"/>
      <c r="AU640" s="105"/>
      <c r="AV640" s="105"/>
      <c r="AW640" s="105"/>
      <c r="AX640" s="562" t="s">
        <v>1079</v>
      </c>
      <c r="AY640" s="1"/>
      <c r="AZ640" s="1"/>
      <c r="BA640" s="834"/>
    </row>
    <row r="641" spans="1:53" s="117" customFormat="1" ht="12" customHeight="1">
      <c r="A641" s="1239"/>
      <c r="B641" s="209"/>
      <c r="C641" s="175"/>
      <c r="D641" s="175"/>
      <c r="E641" s="199"/>
      <c r="F641" s="175"/>
      <c r="G641" s="175"/>
      <c r="H641" s="209"/>
      <c r="I641" s="175"/>
      <c r="J641" s="199"/>
      <c r="K641" s="175"/>
      <c r="L641" s="175"/>
      <c r="M641" s="175"/>
      <c r="N641" s="397" t="s">
        <v>73</v>
      </c>
      <c r="O641" s="1190" t="s">
        <v>481</v>
      </c>
      <c r="P641" s="1191"/>
      <c r="Q641" s="175"/>
      <c r="R641" s="175"/>
      <c r="S641" s="175" t="s">
        <v>1068</v>
      </c>
      <c r="T641" s="175"/>
      <c r="U641" s="175"/>
      <c r="V641" s="175"/>
      <c r="W641" s="175"/>
      <c r="X641" s="175" t="s">
        <v>1069</v>
      </c>
      <c r="Y641" s="175"/>
      <c r="Z641" s="175"/>
      <c r="AA641" s="175"/>
      <c r="AB641" s="175"/>
      <c r="AC641" s="175"/>
      <c r="AD641" s="175"/>
      <c r="AE641" s="175"/>
      <c r="AF641" s="175"/>
      <c r="AG641" s="209"/>
      <c r="AH641" s="175"/>
      <c r="AI641" s="199"/>
      <c r="AJ641" s="175"/>
      <c r="AK641" s="290"/>
      <c r="AL641" s="118"/>
      <c r="AM641" s="1">
        <f t="shared" si="21"/>
        <v>1</v>
      </c>
      <c r="AN641" s="5"/>
      <c r="AO641" s="105"/>
      <c r="AP641" s="105"/>
      <c r="AQ641" s="105"/>
      <c r="AR641" s="105"/>
      <c r="AS641" s="105"/>
      <c r="AT641" s="105"/>
      <c r="AU641" s="105"/>
      <c r="AV641" s="105"/>
      <c r="AW641" s="105"/>
      <c r="AX641" s="45"/>
      <c r="AY641" s="1"/>
      <c r="AZ641" s="1"/>
      <c r="BA641" s="834"/>
    </row>
    <row r="642" spans="1:53" s="117" customFormat="1" ht="12" customHeight="1">
      <c r="A642" s="1239"/>
      <c r="B642" s="193" t="s">
        <v>1080</v>
      </c>
      <c r="C642" s="194"/>
      <c r="D642" s="194"/>
      <c r="E642" s="225"/>
      <c r="F642" s="466" t="s">
        <v>1044</v>
      </c>
      <c r="G642" s="466"/>
      <c r="H642" s="193"/>
      <c r="I642" s="194"/>
      <c r="J642" s="225"/>
      <c r="K642" s="194" t="s">
        <v>1081</v>
      </c>
      <c r="L642" s="194"/>
      <c r="M642" s="194"/>
      <c r="N642" s="193" t="s">
        <v>1027</v>
      </c>
      <c r="O642" s="194"/>
      <c r="P642" s="225"/>
      <c r="Q642" s="194" t="s">
        <v>427</v>
      </c>
      <c r="R642" s="301" t="s">
        <v>73</v>
      </c>
      <c r="S642" s="1205" t="s">
        <v>1082</v>
      </c>
      <c r="T642" s="1205"/>
      <c r="U642" s="1205"/>
      <c r="V642" s="1205"/>
      <c r="W642" s="301" t="s">
        <v>73</v>
      </c>
      <c r="X642" s="1205" t="s">
        <v>28</v>
      </c>
      <c r="Y642" s="1205"/>
      <c r="Z642" s="194" t="s">
        <v>37</v>
      </c>
      <c r="AA642" s="1674"/>
      <c r="AB642" s="1674"/>
      <c r="AC642" s="1674"/>
      <c r="AD642" s="1674"/>
      <c r="AE642" s="1674"/>
      <c r="AF642" s="194" t="s">
        <v>535</v>
      </c>
      <c r="AG642" s="314" t="s">
        <v>73</v>
      </c>
      <c r="AH642" s="1215" t="s">
        <v>1083</v>
      </c>
      <c r="AI642" s="1216"/>
      <c r="AJ642" s="194"/>
      <c r="AK642" s="307"/>
      <c r="AL642" s="118"/>
      <c r="AM642" s="1">
        <f t="shared" si="21"/>
        <v>1</v>
      </c>
      <c r="AN642" s="5"/>
      <c r="AO642" s="105"/>
      <c r="AP642" s="105"/>
      <c r="AQ642" s="105"/>
      <c r="AR642" s="105"/>
      <c r="AS642" s="105"/>
      <c r="AT642" s="105"/>
      <c r="AU642" s="105"/>
      <c r="AV642" s="105"/>
      <c r="AW642" s="105"/>
      <c r="AX642" s="562" t="s">
        <v>1084</v>
      </c>
      <c r="AY642" s="1"/>
      <c r="AZ642" s="1"/>
      <c r="BA642" s="834"/>
    </row>
    <row r="643" spans="1:53" s="117" customFormat="1" ht="12" customHeight="1">
      <c r="A643" s="1239"/>
      <c r="B643" s="209" t="s">
        <v>1081</v>
      </c>
      <c r="C643" s="175"/>
      <c r="D643" s="175"/>
      <c r="E643" s="199"/>
      <c r="F643" s="432" t="s">
        <v>1085</v>
      </c>
      <c r="G643" s="432"/>
      <c r="H643" s="397" t="s">
        <v>73</v>
      </c>
      <c r="I643" s="175" t="s">
        <v>309</v>
      </c>
      <c r="J643" s="199"/>
      <c r="K643" s="193" t="s">
        <v>1086</v>
      </c>
      <c r="L643" s="194"/>
      <c r="M643" s="194"/>
      <c r="N643" s="193" t="s">
        <v>1087</v>
      </c>
      <c r="O643" s="194"/>
      <c r="P643" s="225"/>
      <c r="Q643" s="194" t="s">
        <v>427</v>
      </c>
      <c r="R643" s="194" t="s">
        <v>1088</v>
      </c>
      <c r="S643" s="194"/>
      <c r="T643" s="194"/>
      <c r="U643" s="194"/>
      <c r="V643" s="194"/>
      <c r="W643" s="194"/>
      <c r="X643" s="194"/>
      <c r="Y643" s="194"/>
      <c r="Z643" s="194"/>
      <c r="AA643" s="194" t="s">
        <v>148</v>
      </c>
      <c r="AB643" s="301" t="s">
        <v>73</v>
      </c>
      <c r="AC643" s="194" t="s">
        <v>75</v>
      </c>
      <c r="AD643" s="301" t="s">
        <v>73</v>
      </c>
      <c r="AE643" s="194" t="s">
        <v>1</v>
      </c>
      <c r="AF643" s="194" t="s">
        <v>238</v>
      </c>
      <c r="AG643" s="397" t="s">
        <v>73</v>
      </c>
      <c r="AH643" s="1181"/>
      <c r="AI643" s="1182"/>
      <c r="AJ643" s="175"/>
      <c r="AK643" s="290"/>
      <c r="AL643" s="118"/>
      <c r="AM643" s="1">
        <f t="shared" si="21"/>
        <v>1</v>
      </c>
      <c r="AN643" s="5" t="e">
        <f>#REF!</f>
        <v>#REF!</v>
      </c>
      <c r="AO643" s="105" t="s">
        <v>1089</v>
      </c>
      <c r="AP643" s="105"/>
      <c r="AQ643" s="105"/>
      <c r="AR643" s="105"/>
      <c r="AS643" s="105"/>
      <c r="AT643" s="105"/>
      <c r="AU643" s="105"/>
      <c r="AV643" s="105"/>
      <c r="AW643" s="105"/>
      <c r="AX643" s="562" t="s">
        <v>1090</v>
      </c>
      <c r="AY643" s="1"/>
      <c r="AZ643" s="1"/>
      <c r="BA643" s="834"/>
    </row>
    <row r="644" spans="1:53" s="117" customFormat="1" ht="12" customHeight="1" thickBot="1">
      <c r="A644" s="1239"/>
      <c r="B644" s="209"/>
      <c r="C644" s="175"/>
      <c r="D644" s="175"/>
      <c r="E644" s="199"/>
      <c r="F644" s="432" t="s">
        <v>1091</v>
      </c>
      <c r="G644" s="432"/>
      <c r="H644" s="397" t="s">
        <v>73</v>
      </c>
      <c r="I644" s="175" t="s">
        <v>348</v>
      </c>
      <c r="J644" s="199"/>
      <c r="K644" s="175" t="s">
        <v>836</v>
      </c>
      <c r="L644" s="175"/>
      <c r="M644" s="175"/>
      <c r="N644" s="397" t="s">
        <v>73</v>
      </c>
      <c r="O644" s="1190" t="s">
        <v>481</v>
      </c>
      <c r="P644" s="1191"/>
      <c r="Q644" s="175" t="s">
        <v>427</v>
      </c>
      <c r="R644" s="175" t="s">
        <v>1092</v>
      </c>
      <c r="S644" s="175"/>
      <c r="T644" s="175"/>
      <c r="U644" s="175"/>
      <c r="V644" s="175"/>
      <c r="W644" s="175"/>
      <c r="X644" s="175"/>
      <c r="Y644" s="175"/>
      <c r="Z644" s="175"/>
      <c r="AA644" s="175" t="s">
        <v>148</v>
      </c>
      <c r="AB644" s="245" t="s">
        <v>73</v>
      </c>
      <c r="AC644" s="175" t="s">
        <v>75</v>
      </c>
      <c r="AD644" s="245" t="s">
        <v>73</v>
      </c>
      <c r="AE644" s="175" t="s">
        <v>1</v>
      </c>
      <c r="AF644" s="175" t="s">
        <v>238</v>
      </c>
      <c r="AG644" s="397" t="s">
        <v>73</v>
      </c>
      <c r="AH644" s="1181"/>
      <c r="AI644" s="1182"/>
      <c r="AJ644" s="175"/>
      <c r="AK644" s="290"/>
      <c r="AL644" s="118"/>
      <c r="AM644" s="1">
        <f t="shared" si="21"/>
        <v>1</v>
      </c>
      <c r="AN644" s="5" t="b">
        <v>1</v>
      </c>
      <c r="AO644" s="105" t="s">
        <v>1093</v>
      </c>
      <c r="AP644" s="560" t="e">
        <f>IF($AN$643=FALSE,0,IF(AN644=TRUE,"１階",0))</f>
        <v>#REF!</v>
      </c>
      <c r="AQ644" s="105"/>
      <c r="AR644" s="105"/>
      <c r="AS644" s="105"/>
      <c r="AT644" s="105"/>
      <c r="AU644" s="105"/>
      <c r="AV644" s="105"/>
      <c r="AW644" s="105"/>
      <c r="AX644" s="562" t="s">
        <v>1094</v>
      </c>
      <c r="AY644" s="1"/>
      <c r="AZ644" s="1"/>
      <c r="BA644" s="834"/>
    </row>
    <row r="645" spans="1:53" s="117" customFormat="1" ht="12" customHeight="1">
      <c r="A645" s="1239"/>
      <c r="B645" s="209"/>
      <c r="C645" s="175"/>
      <c r="D645" s="175"/>
      <c r="E645" s="199"/>
      <c r="F645" s="432" t="s">
        <v>1095</v>
      </c>
      <c r="G645" s="432"/>
      <c r="H645" s="397" t="s">
        <v>73</v>
      </c>
      <c r="I645" s="175" t="s">
        <v>313</v>
      </c>
      <c r="J645" s="199"/>
      <c r="K645" s="175"/>
      <c r="L645" s="175"/>
      <c r="M645" s="175"/>
      <c r="N645" s="222" t="s">
        <v>977</v>
      </c>
      <c r="O645" s="180"/>
      <c r="P645" s="201"/>
      <c r="Q645" s="180" t="s">
        <v>427</v>
      </c>
      <c r="R645" s="180" t="s">
        <v>1088</v>
      </c>
      <c r="S645" s="180"/>
      <c r="T645" s="180"/>
      <c r="U645" s="180"/>
      <c r="V645" s="180"/>
      <c r="W645" s="180"/>
      <c r="X645" s="180"/>
      <c r="Y645" s="180"/>
      <c r="Z645" s="180"/>
      <c r="AA645" s="180" t="s">
        <v>148</v>
      </c>
      <c r="AB645" s="288" t="s">
        <v>73</v>
      </c>
      <c r="AC645" s="180" t="s">
        <v>75</v>
      </c>
      <c r="AD645" s="288" t="s">
        <v>73</v>
      </c>
      <c r="AE645" s="180" t="s">
        <v>1</v>
      </c>
      <c r="AF645" s="201" t="s">
        <v>238</v>
      </c>
      <c r="AG645" s="209"/>
      <c r="AH645" s="175"/>
      <c r="AI645" s="199"/>
      <c r="AJ645" s="175"/>
      <c r="AK645" s="290"/>
      <c r="AL645" s="118"/>
      <c r="AM645" s="1">
        <f t="shared" si="21"/>
        <v>1</v>
      </c>
      <c r="AN645" s="113" t="s">
        <v>1096</v>
      </c>
      <c r="AO645" s="5" t="b">
        <f>IF(T711="■",TRUE,FALSE)</f>
        <v>0</v>
      </c>
      <c r="AP645" s="88" t="b">
        <f>IF(AA711="■",TRUE,FALSE)</f>
        <v>0</v>
      </c>
      <c r="AQ645" s="88" t="b">
        <f>IF(T712="■",TRUE,FALSE)</f>
        <v>0</v>
      </c>
      <c r="AR645" s="88" t="b">
        <f>IF(X712="■",TRUE,FALSE)</f>
        <v>0</v>
      </c>
      <c r="AS645" s="573" t="e">
        <f t="shared" ref="AS645:AV647" si="22">IF($AN$643=FALSE,0,IF($AN$644=FALSE,0,IF(AO645=TRUE,1,0)))</f>
        <v>#REF!</v>
      </c>
      <c r="AT645" s="574" t="e">
        <f t="shared" si="22"/>
        <v>#REF!</v>
      </c>
      <c r="AU645" s="574" t="e">
        <f t="shared" si="22"/>
        <v>#REF!</v>
      </c>
      <c r="AV645" s="575" t="e">
        <f t="shared" si="22"/>
        <v>#REF!</v>
      </c>
      <c r="AW645" s="105"/>
      <c r="AX645" s="562" t="s">
        <v>1097</v>
      </c>
      <c r="AY645" s="1"/>
      <c r="AZ645" s="1"/>
      <c r="BA645" s="834"/>
    </row>
    <row r="646" spans="1:53" s="117" customFormat="1" ht="12" customHeight="1">
      <c r="A646" s="1239"/>
      <c r="B646" s="209"/>
      <c r="C646" s="175"/>
      <c r="D646" s="175"/>
      <c r="E646" s="199"/>
      <c r="F646" s="175"/>
      <c r="G646" s="175"/>
      <c r="H646" s="397" t="s">
        <v>73</v>
      </c>
      <c r="I646" s="175" t="s">
        <v>315</v>
      </c>
      <c r="J646" s="199"/>
      <c r="K646" s="175"/>
      <c r="L646" s="175"/>
      <c r="M646" s="175"/>
      <c r="N646" s="397" t="s">
        <v>73</v>
      </c>
      <c r="O646" s="1591" t="s">
        <v>481</v>
      </c>
      <c r="P646" s="1592"/>
      <c r="Q646" s="186" t="s">
        <v>427</v>
      </c>
      <c r="R646" s="186" t="s">
        <v>1092</v>
      </c>
      <c r="S646" s="186"/>
      <c r="T646" s="186"/>
      <c r="U646" s="186"/>
      <c r="V646" s="186"/>
      <c r="W646" s="186"/>
      <c r="X646" s="186"/>
      <c r="Y646" s="186"/>
      <c r="Z646" s="186"/>
      <c r="AA646" s="186" t="s">
        <v>148</v>
      </c>
      <c r="AB646" s="294" t="s">
        <v>73</v>
      </c>
      <c r="AC646" s="186" t="s">
        <v>75</v>
      </c>
      <c r="AD646" s="294" t="s">
        <v>73</v>
      </c>
      <c r="AE646" s="186" t="s">
        <v>1</v>
      </c>
      <c r="AF646" s="208" t="s">
        <v>238</v>
      </c>
      <c r="AG646" s="209"/>
      <c r="AH646" s="175"/>
      <c r="AI646" s="199"/>
      <c r="AJ646" s="175"/>
      <c r="AK646" s="290"/>
      <c r="AL646" s="118"/>
      <c r="AM646" s="1">
        <f t="shared" si="21"/>
        <v>1</v>
      </c>
      <c r="AN646" s="113" t="s">
        <v>1098</v>
      </c>
      <c r="AO646" s="5" t="b">
        <f>IF(T713="■",TRUE,FALSE)</f>
        <v>0</v>
      </c>
      <c r="AP646" s="88" t="b">
        <f>IF(AA713="■",TRUE,FALSE)</f>
        <v>0</v>
      </c>
      <c r="AQ646" s="88" t="b">
        <f>IF(T714="■",TRUE,FALSE)</f>
        <v>0</v>
      </c>
      <c r="AR646" s="88" t="b">
        <f>IF(X714="■",TRUE,FALSE)</f>
        <v>0</v>
      </c>
      <c r="AS646" s="576" t="e">
        <f t="shared" si="22"/>
        <v>#REF!</v>
      </c>
      <c r="AT646" s="577" t="e">
        <f t="shared" si="22"/>
        <v>#REF!</v>
      </c>
      <c r="AU646" s="577" t="e">
        <f t="shared" si="22"/>
        <v>#REF!</v>
      </c>
      <c r="AV646" s="578" t="e">
        <f t="shared" si="22"/>
        <v>#REF!</v>
      </c>
      <c r="AW646" s="105"/>
      <c r="AX646" s="562" t="s">
        <v>1099</v>
      </c>
      <c r="AY646" s="1"/>
      <c r="AZ646" s="1"/>
      <c r="BA646" s="834"/>
    </row>
    <row r="647" spans="1:53" s="117" customFormat="1" ht="12" customHeight="1" thickBot="1">
      <c r="A647" s="1239"/>
      <c r="B647" s="209"/>
      <c r="C647" s="175"/>
      <c r="D647" s="175"/>
      <c r="E647" s="199"/>
      <c r="F647" s="175"/>
      <c r="G647" s="175"/>
      <c r="H647" s="209"/>
      <c r="I647" s="175"/>
      <c r="J647" s="199"/>
      <c r="K647" s="175"/>
      <c r="L647" s="175"/>
      <c r="M647" s="175"/>
      <c r="N647" s="209" t="s">
        <v>1100</v>
      </c>
      <c r="O647" s="175"/>
      <c r="P647" s="199"/>
      <c r="Q647" s="175" t="s">
        <v>427</v>
      </c>
      <c r="R647" s="175" t="s">
        <v>1088</v>
      </c>
      <c r="S647" s="175"/>
      <c r="T647" s="175"/>
      <c r="U647" s="175"/>
      <c r="V647" s="175"/>
      <c r="W647" s="175"/>
      <c r="X647" s="175"/>
      <c r="Y647" s="175"/>
      <c r="Z647" s="175"/>
      <c r="AA647" s="175" t="s">
        <v>148</v>
      </c>
      <c r="AB647" s="245" t="s">
        <v>73</v>
      </c>
      <c r="AC647" s="175" t="s">
        <v>75</v>
      </c>
      <c r="AD647" s="245" t="s">
        <v>73</v>
      </c>
      <c r="AE647" s="175" t="s">
        <v>1</v>
      </c>
      <c r="AF647" s="175" t="s">
        <v>238</v>
      </c>
      <c r="AG647" s="209"/>
      <c r="AH647" s="175"/>
      <c r="AI647" s="199"/>
      <c r="AJ647" s="175"/>
      <c r="AK647" s="290"/>
      <c r="AL647" s="118"/>
      <c r="AM647" s="1">
        <f t="shared" si="21"/>
        <v>1</v>
      </c>
      <c r="AN647" s="113" t="s">
        <v>1101</v>
      </c>
      <c r="AO647" s="5" t="b">
        <f>IF(T713="■",TRUE,FALSE)</f>
        <v>0</v>
      </c>
      <c r="AP647" s="88" t="b">
        <f>IF(AA713="■",TRUE,FALSE)</f>
        <v>0</v>
      </c>
      <c r="AQ647" s="88" t="b">
        <f>IF(T714="■",TRUE,FALSE)</f>
        <v>0</v>
      </c>
      <c r="AR647" s="88" t="b">
        <f>IF(X714="■",TRUE,FALSE)</f>
        <v>0</v>
      </c>
      <c r="AS647" s="579" t="e">
        <f t="shared" si="22"/>
        <v>#REF!</v>
      </c>
      <c r="AT647" s="580" t="e">
        <f t="shared" si="22"/>
        <v>#REF!</v>
      </c>
      <c r="AU647" s="580" t="e">
        <f t="shared" si="22"/>
        <v>#REF!</v>
      </c>
      <c r="AV647" s="581" t="e">
        <f t="shared" si="22"/>
        <v>#REF!</v>
      </c>
      <c r="AW647" s="105"/>
      <c r="AX647" s="105"/>
      <c r="AY647" s="1"/>
      <c r="AZ647" s="1"/>
      <c r="BA647" s="834"/>
    </row>
    <row r="648" spans="1:53" s="117" customFormat="1" ht="12" customHeight="1" thickBot="1">
      <c r="A648" s="1240"/>
      <c r="B648" s="230"/>
      <c r="C648" s="235"/>
      <c r="D648" s="235"/>
      <c r="E648" s="231"/>
      <c r="F648" s="235"/>
      <c r="G648" s="235"/>
      <c r="H648" s="230"/>
      <c r="I648" s="235"/>
      <c r="J648" s="231"/>
      <c r="K648" s="235"/>
      <c r="L648" s="235"/>
      <c r="M648" s="235"/>
      <c r="N648" s="252" t="s">
        <v>73</v>
      </c>
      <c r="O648" s="1445" t="s">
        <v>481</v>
      </c>
      <c r="P648" s="1446"/>
      <c r="Q648" s="235" t="s">
        <v>427</v>
      </c>
      <c r="R648" s="235" t="s">
        <v>1092</v>
      </c>
      <c r="S648" s="235"/>
      <c r="T648" s="235"/>
      <c r="U648" s="235"/>
      <c r="V648" s="235"/>
      <c r="W648" s="235"/>
      <c r="X648" s="235"/>
      <c r="Y648" s="235"/>
      <c r="Z648" s="235"/>
      <c r="AA648" s="235" t="s">
        <v>148</v>
      </c>
      <c r="AB648" s="418" t="s">
        <v>73</v>
      </c>
      <c r="AC648" s="235" t="s">
        <v>75</v>
      </c>
      <c r="AD648" s="418" t="s">
        <v>73</v>
      </c>
      <c r="AE648" s="235" t="s">
        <v>1</v>
      </c>
      <c r="AF648" s="235" t="s">
        <v>238</v>
      </c>
      <c r="AG648" s="230"/>
      <c r="AH648" s="235"/>
      <c r="AI648" s="231"/>
      <c r="AJ648" s="235"/>
      <c r="AK648" s="324"/>
      <c r="AL648" s="118"/>
      <c r="AM648" s="1">
        <f t="shared" si="21"/>
        <v>1</v>
      </c>
      <c r="AN648" s="5"/>
      <c r="AO648" s="105"/>
      <c r="AP648" s="105"/>
      <c r="AQ648" s="105"/>
      <c r="AR648" s="105"/>
      <c r="AS648" s="105"/>
      <c r="AT648" s="105"/>
      <c r="AU648" s="105"/>
      <c r="AV648" s="105"/>
      <c r="AW648" s="105"/>
      <c r="AX648" s="105"/>
      <c r="AY648" s="1"/>
      <c r="AZ648" s="1"/>
      <c r="BA648" s="834"/>
    </row>
    <row r="649" spans="1:53" s="117" customFormat="1" ht="12" customHeight="1">
      <c r="A649" s="175" t="s">
        <v>933</v>
      </c>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c r="AA649" s="175"/>
      <c r="AB649" s="175"/>
      <c r="AC649" s="175"/>
      <c r="AD649" s="175"/>
      <c r="AE649" s="175"/>
      <c r="AF649" s="175"/>
      <c r="AG649" s="175"/>
      <c r="AH649" s="175"/>
      <c r="AI649" s="175"/>
      <c r="AJ649" s="175"/>
      <c r="AK649" s="175"/>
      <c r="AL649" s="118"/>
      <c r="AM649" s="1">
        <f t="shared" si="21"/>
        <v>1</v>
      </c>
      <c r="AN649" s="5"/>
      <c r="AO649" s="105"/>
      <c r="AP649" s="105"/>
      <c r="AQ649" s="105"/>
      <c r="AR649" s="105"/>
      <c r="AS649" s="105"/>
      <c r="AT649" s="105"/>
      <c r="AU649" s="105"/>
      <c r="AV649" s="105"/>
      <c r="AW649" s="105"/>
      <c r="AX649" s="105"/>
      <c r="AY649" s="1"/>
      <c r="AZ649" s="1"/>
      <c r="BA649" s="834"/>
    </row>
    <row r="650" spans="1:53" s="117" customFormat="1" ht="12.95" customHeight="1" thickBot="1">
      <c r="A650" s="172" t="s">
        <v>578</v>
      </c>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460" t="s">
        <v>1102</v>
      </c>
      <c r="AH650" s="1460"/>
      <c r="AI650" s="1460"/>
      <c r="AJ650" s="1460"/>
      <c r="AK650" s="1460"/>
      <c r="AL650" s="118">
        <v>14</v>
      </c>
      <c r="AM650" s="552">
        <v>1</v>
      </c>
      <c r="AN650" s="5" t="b">
        <f>IF(K717="■",TRUE,FALSE)</f>
        <v>0</v>
      </c>
      <c r="AO650" s="105" t="s">
        <v>1103</v>
      </c>
      <c r="AP650" s="560" t="e">
        <f>IF($AN$643=FALSE,0,IF(AN650=TRUE,"２階",0))</f>
        <v>#REF!</v>
      </c>
      <c r="AQ650" s="105"/>
      <c r="AR650" s="105"/>
      <c r="AS650" s="105"/>
      <c r="AT650" s="105"/>
      <c r="AU650" s="105"/>
      <c r="AV650" s="105"/>
      <c r="AW650" s="105"/>
      <c r="AX650" s="105"/>
      <c r="AY650" s="1"/>
      <c r="AZ650" s="1"/>
      <c r="BA650" s="834"/>
    </row>
    <row r="651" spans="1:53" s="117" customFormat="1" ht="12" customHeight="1">
      <c r="A651" s="330"/>
      <c r="B651" s="1327" t="s">
        <v>686</v>
      </c>
      <c r="C651" s="1328"/>
      <c r="D651" s="1328"/>
      <c r="E651" s="1329"/>
      <c r="F651" s="1333" t="s">
        <v>322</v>
      </c>
      <c r="G651" s="1334"/>
      <c r="H651" s="1328" t="s">
        <v>323</v>
      </c>
      <c r="I651" s="1328"/>
      <c r="J651" s="1328"/>
      <c r="K651" s="1337" t="s">
        <v>938</v>
      </c>
      <c r="L651" s="1338"/>
      <c r="M651" s="1339"/>
      <c r="N651" s="1296" t="s">
        <v>325</v>
      </c>
      <c r="O651" s="1297"/>
      <c r="P651" s="1297"/>
      <c r="Q651" s="1297"/>
      <c r="R651" s="1297"/>
      <c r="S651" s="1297"/>
      <c r="T651" s="1297"/>
      <c r="U651" s="1297"/>
      <c r="V651" s="1297"/>
      <c r="W651" s="1297"/>
      <c r="X651" s="1297"/>
      <c r="Y651" s="1297"/>
      <c r="Z651" s="1297"/>
      <c r="AA651" s="1297"/>
      <c r="AB651" s="1297"/>
      <c r="AC651" s="1297"/>
      <c r="AD651" s="1297"/>
      <c r="AE651" s="1297"/>
      <c r="AF651" s="1297"/>
      <c r="AG651" s="1297"/>
      <c r="AH651" s="1297"/>
      <c r="AI651" s="1298"/>
      <c r="AJ651" s="1313" t="s">
        <v>326</v>
      </c>
      <c r="AK651" s="1314"/>
      <c r="AL651" s="118"/>
      <c r="AM651" s="1">
        <f>AM650</f>
        <v>1</v>
      </c>
      <c r="AN651" s="113" t="s">
        <v>1096</v>
      </c>
      <c r="AO651" s="5" t="b">
        <f>IF(T717="■",TRUE,FALSE)</f>
        <v>0</v>
      </c>
      <c r="AP651" s="88" t="b">
        <f>IF(AA717="■",TRUE,FALSE)</f>
        <v>0</v>
      </c>
      <c r="AQ651" s="88" t="b">
        <f>IF(T718="■",TRUE,FALSE)</f>
        <v>0</v>
      </c>
      <c r="AR651" s="88" t="b">
        <f>IF(X718="■",TRUE,FALSE)</f>
        <v>0</v>
      </c>
      <c r="AS651" s="573" t="e">
        <f t="shared" ref="AS651:AV653" si="23">IF($AN$643=FALSE,0,IF($AN$650=FALSE,0,IF(AO651=TRUE,1,0)))</f>
        <v>#REF!</v>
      </c>
      <c r="AT651" s="574" t="e">
        <f t="shared" si="23"/>
        <v>#REF!</v>
      </c>
      <c r="AU651" s="574" t="e">
        <f t="shared" si="23"/>
        <v>#REF!</v>
      </c>
      <c r="AV651" s="575" t="e">
        <f t="shared" si="23"/>
        <v>#REF!</v>
      </c>
      <c r="AW651" s="105"/>
      <c r="AX651" s="105"/>
      <c r="AY651" s="1"/>
      <c r="AZ651" s="1"/>
      <c r="BA651" s="834"/>
    </row>
    <row r="652" spans="1:53" s="117" customFormat="1" ht="12" customHeight="1" thickBot="1">
      <c r="A652" s="331"/>
      <c r="B652" s="1330" t="s">
        <v>687</v>
      </c>
      <c r="C652" s="1331"/>
      <c r="D652" s="1331"/>
      <c r="E652" s="1332"/>
      <c r="F652" s="1335"/>
      <c r="G652" s="1336"/>
      <c r="H652" s="1331"/>
      <c r="I652" s="1331"/>
      <c r="J652" s="1331"/>
      <c r="K652" s="1340"/>
      <c r="L652" s="1341"/>
      <c r="M652" s="1342"/>
      <c r="N652" s="1187" t="s">
        <v>328</v>
      </c>
      <c r="O652" s="1187"/>
      <c r="P652" s="1187"/>
      <c r="Q652" s="1186" t="s">
        <v>329</v>
      </c>
      <c r="R652" s="1187"/>
      <c r="S652" s="1187"/>
      <c r="T652" s="1187"/>
      <c r="U652" s="1187"/>
      <c r="V652" s="1187"/>
      <c r="W652" s="1187"/>
      <c r="X652" s="1187"/>
      <c r="Y652" s="1187"/>
      <c r="Z652" s="1187"/>
      <c r="AA652" s="1187"/>
      <c r="AB652" s="1187"/>
      <c r="AC652" s="1187"/>
      <c r="AD652" s="1187"/>
      <c r="AE652" s="1187"/>
      <c r="AF652" s="1188"/>
      <c r="AG652" s="1317" t="s">
        <v>330</v>
      </c>
      <c r="AH652" s="1317"/>
      <c r="AI652" s="1317"/>
      <c r="AJ652" s="1315"/>
      <c r="AK652" s="1316"/>
      <c r="AL652" s="118"/>
      <c r="AM652" s="1">
        <f t="shared" ref="AM652:AM707" si="24">AM651</f>
        <v>1</v>
      </c>
      <c r="AN652" s="113" t="s">
        <v>1098</v>
      </c>
      <c r="AO652" s="5" t="b">
        <f>IF(T719="■",TRUE,FALSE)</f>
        <v>0</v>
      </c>
      <c r="AP652" s="88" t="b">
        <f>IF(AA719="■",TRUE,FALSE)</f>
        <v>0</v>
      </c>
      <c r="AQ652" s="88" t="b">
        <f>IF(T720="■",TRUE,FALSE)</f>
        <v>0</v>
      </c>
      <c r="AR652" s="88" t="b">
        <f>IF(X720="■",TRUE,FALSE)</f>
        <v>0</v>
      </c>
      <c r="AS652" s="576" t="e">
        <f t="shared" si="23"/>
        <v>#REF!</v>
      </c>
      <c r="AT652" s="577" t="e">
        <f t="shared" si="23"/>
        <v>#REF!</v>
      </c>
      <c r="AU652" s="577" t="e">
        <f t="shared" si="23"/>
        <v>#REF!</v>
      </c>
      <c r="AV652" s="578" t="e">
        <f t="shared" si="23"/>
        <v>#REF!</v>
      </c>
      <c r="AW652" s="105"/>
      <c r="AX652" s="105"/>
      <c r="AY652" s="1"/>
      <c r="AZ652" s="1"/>
      <c r="BA652" s="834"/>
    </row>
    <row r="653" spans="1:53" s="117" customFormat="1" ht="12" customHeight="1" thickBot="1">
      <c r="A653" s="1685" t="s">
        <v>1104</v>
      </c>
      <c r="B653" s="281" t="s">
        <v>1105</v>
      </c>
      <c r="C653" s="282"/>
      <c r="D653" s="282"/>
      <c r="E653" s="283"/>
      <c r="F653" s="468" t="s">
        <v>1044</v>
      </c>
      <c r="G653" s="468"/>
      <c r="H653" s="281"/>
      <c r="I653" s="282"/>
      <c r="J653" s="283"/>
      <c r="K653" s="254" t="s">
        <v>1106</v>
      </c>
      <c r="L653" s="469"/>
      <c r="M653" s="469"/>
      <c r="N653" s="469"/>
      <c r="O653" s="469"/>
      <c r="P653" s="470"/>
      <c r="Q653" s="282" t="s">
        <v>427</v>
      </c>
      <c r="R653" s="282" t="s">
        <v>1107</v>
      </c>
      <c r="S653" s="282"/>
      <c r="T653" s="282"/>
      <c r="U653" s="282"/>
      <c r="V653" s="282"/>
      <c r="W653" s="282"/>
      <c r="X653" s="282"/>
      <c r="Y653" s="282"/>
      <c r="Z653" s="282"/>
      <c r="AA653" s="282"/>
      <c r="AB653" s="282"/>
      <c r="AC653" s="282"/>
      <c r="AD653" s="282"/>
      <c r="AE653" s="282"/>
      <c r="AF653" s="282"/>
      <c r="AG653" s="443" t="s">
        <v>73</v>
      </c>
      <c r="AH653" s="1179" t="s">
        <v>451</v>
      </c>
      <c r="AI653" s="1180"/>
      <c r="AJ653" s="282"/>
      <c r="AK653" s="286"/>
      <c r="AL653" s="118"/>
      <c r="AM653" s="1">
        <f t="shared" si="24"/>
        <v>1</v>
      </c>
      <c r="AN653" s="113" t="s">
        <v>1101</v>
      </c>
      <c r="AO653" s="5" t="b">
        <f>IF(T721="■",TRUE,FALSE)</f>
        <v>0</v>
      </c>
      <c r="AP653" s="88" t="b">
        <f>IF(AA721="■",TRUE,FALSE)</f>
        <v>0</v>
      </c>
      <c r="AQ653" s="88" t="b">
        <f>IF(T722="■",TRUE,FALSE)</f>
        <v>0</v>
      </c>
      <c r="AR653" s="88" t="b">
        <f>IF(X722="■",TRUE,FALSE)</f>
        <v>0</v>
      </c>
      <c r="AS653" s="579" t="e">
        <f t="shared" si="23"/>
        <v>#REF!</v>
      </c>
      <c r="AT653" s="580" t="e">
        <f t="shared" si="23"/>
        <v>#REF!</v>
      </c>
      <c r="AU653" s="580" t="e">
        <f t="shared" si="23"/>
        <v>#REF!</v>
      </c>
      <c r="AV653" s="581" t="e">
        <f t="shared" si="23"/>
        <v>#REF!</v>
      </c>
      <c r="AW653" s="105"/>
      <c r="AX653" s="105"/>
      <c r="AY653" s="1"/>
      <c r="AZ653" s="1"/>
      <c r="BA653" s="834"/>
    </row>
    <row r="654" spans="1:53" s="117" customFormat="1" ht="12" customHeight="1">
      <c r="A654" s="1686"/>
      <c r="B654" s="1652" t="s">
        <v>1108</v>
      </c>
      <c r="C654" s="1385"/>
      <c r="D654" s="1385"/>
      <c r="E654" s="1653"/>
      <c r="F654" s="432" t="s">
        <v>1085</v>
      </c>
      <c r="G654" s="432"/>
      <c r="H654" s="397" t="s">
        <v>73</v>
      </c>
      <c r="I654" s="175" t="s">
        <v>309</v>
      </c>
      <c r="J654" s="199"/>
      <c r="K654" s="471" t="s">
        <v>1109</v>
      </c>
      <c r="L654" s="435"/>
      <c r="M654" s="435"/>
      <c r="N654" s="435"/>
      <c r="O654" s="435"/>
      <c r="P654" s="472"/>
      <c r="Q654" s="175"/>
      <c r="R654" s="175"/>
      <c r="S654" s="175"/>
      <c r="T654" s="175"/>
      <c r="U654" s="175"/>
      <c r="V654" s="175"/>
      <c r="W654" s="175"/>
      <c r="X654" s="175"/>
      <c r="Y654" s="175"/>
      <c r="Z654" s="175"/>
      <c r="AA654" s="175" t="s">
        <v>148</v>
      </c>
      <c r="AB654" s="1208"/>
      <c r="AC654" s="1208"/>
      <c r="AD654" s="1208" t="s">
        <v>1110</v>
      </c>
      <c r="AE654" s="1208"/>
      <c r="AF654" s="175" t="s">
        <v>535</v>
      </c>
      <c r="AG654" s="397" t="s">
        <v>73</v>
      </c>
      <c r="AH654" s="1181" t="s">
        <v>499</v>
      </c>
      <c r="AI654" s="1182"/>
      <c r="AJ654" s="175"/>
      <c r="AK654" s="290"/>
      <c r="AL654" s="118"/>
      <c r="AM654" s="1">
        <f t="shared" si="24"/>
        <v>1</v>
      </c>
      <c r="AN654" s="5"/>
      <c r="AO654" s="105"/>
      <c r="AP654" s="105"/>
      <c r="AQ654" s="105"/>
      <c r="AR654" s="105"/>
      <c r="AS654" s="105"/>
      <c r="AT654" s="105"/>
      <c r="AU654" s="105"/>
      <c r="AV654" s="105"/>
      <c r="AW654" s="105"/>
      <c r="AX654" s="105"/>
      <c r="AY654" s="1"/>
      <c r="AZ654" s="1"/>
      <c r="BA654" s="834"/>
    </row>
    <row r="655" spans="1:53" s="117" customFormat="1" ht="12" customHeight="1">
      <c r="A655" s="1686"/>
      <c r="B655" s="193" t="s">
        <v>1111</v>
      </c>
      <c r="C655" s="194"/>
      <c r="D655" s="194"/>
      <c r="E655" s="225"/>
      <c r="F655" s="432" t="s">
        <v>1091</v>
      </c>
      <c r="G655" s="432"/>
      <c r="H655" s="397" t="s">
        <v>73</v>
      </c>
      <c r="I655" s="175" t="s">
        <v>348</v>
      </c>
      <c r="J655" s="199"/>
      <c r="K655" s="434" t="s">
        <v>1112</v>
      </c>
      <c r="L655" s="473"/>
      <c r="M655" s="473"/>
      <c r="N655" s="473"/>
      <c r="O655" s="473"/>
      <c r="P655" s="474"/>
      <c r="Q655" s="194" t="s">
        <v>427</v>
      </c>
      <c r="R655" s="1251" t="s">
        <v>1113</v>
      </c>
      <c r="S655" s="1251"/>
      <c r="T655" s="1457"/>
      <c r="U655" s="1457"/>
      <c r="V655" s="1457" t="s">
        <v>1114</v>
      </c>
      <c r="W655" s="1457"/>
      <c r="X655" s="194" t="s">
        <v>535</v>
      </c>
      <c r="Y655" s="194" t="s">
        <v>427</v>
      </c>
      <c r="Z655" s="1215" t="s">
        <v>1115</v>
      </c>
      <c r="AA655" s="1215"/>
      <c r="AB655" s="1457"/>
      <c r="AC655" s="1457"/>
      <c r="AD655" s="1457" t="s">
        <v>1114</v>
      </c>
      <c r="AE655" s="1457"/>
      <c r="AF655" s="194" t="s">
        <v>535</v>
      </c>
      <c r="AG655" s="397" t="s">
        <v>73</v>
      </c>
      <c r="AH655" s="1181"/>
      <c r="AI655" s="1182"/>
      <c r="AJ655" s="193"/>
      <c r="AK655" s="307"/>
      <c r="AL655" s="118"/>
      <c r="AM655" s="1">
        <f t="shared" si="24"/>
        <v>1</v>
      </c>
      <c r="AN655" s="5"/>
      <c r="AO655" s="105"/>
      <c r="AP655" s="105"/>
      <c r="AQ655" s="105"/>
      <c r="AR655" s="105"/>
      <c r="AS655" s="105"/>
      <c r="AT655" s="105"/>
      <c r="AU655" s="105"/>
      <c r="AV655" s="105"/>
      <c r="AW655" s="105"/>
      <c r="AX655" s="105"/>
      <c r="AY655" s="1"/>
      <c r="AZ655" s="1"/>
      <c r="BA655" s="834"/>
    </row>
    <row r="656" spans="1:53" s="117" customFormat="1" ht="12" customHeight="1" thickBot="1">
      <c r="A656" s="1686"/>
      <c r="B656" s="1189" t="s">
        <v>1116</v>
      </c>
      <c r="C656" s="1190"/>
      <c r="D656" s="1190"/>
      <c r="E656" s="1191"/>
      <c r="F656" s="432" t="s">
        <v>1095</v>
      </c>
      <c r="G656" s="432"/>
      <c r="H656" s="397" t="s">
        <v>73</v>
      </c>
      <c r="I656" s="175" t="s">
        <v>313</v>
      </c>
      <c r="J656" s="199"/>
      <c r="K656" s="266" t="s">
        <v>1117</v>
      </c>
      <c r="L656" s="426"/>
      <c r="M656" s="426"/>
      <c r="N656" s="426"/>
      <c r="O656" s="426"/>
      <c r="P656" s="267"/>
      <c r="Q656" s="175" t="s">
        <v>427</v>
      </c>
      <c r="R656" s="1253" t="s">
        <v>1118</v>
      </c>
      <c r="S656" s="1253"/>
      <c r="T656" s="1176"/>
      <c r="U656" s="1176"/>
      <c r="V656" s="1176" t="s">
        <v>1114</v>
      </c>
      <c r="W656" s="1176"/>
      <c r="X656" s="175" t="s">
        <v>535</v>
      </c>
      <c r="Y656" s="175" t="s">
        <v>427</v>
      </c>
      <c r="Z656" s="1190" t="s">
        <v>1119</v>
      </c>
      <c r="AA656" s="1190"/>
      <c r="AB656" s="1176"/>
      <c r="AC656" s="1176"/>
      <c r="AD656" s="1176" t="s">
        <v>1114</v>
      </c>
      <c r="AE656" s="1176"/>
      <c r="AF656" s="175" t="s">
        <v>535</v>
      </c>
      <c r="AG656" s="209"/>
      <c r="AH656" s="175"/>
      <c r="AI656" s="199"/>
      <c r="AJ656" s="175"/>
      <c r="AK656" s="290"/>
      <c r="AL656" s="118"/>
      <c r="AM656" s="1">
        <f t="shared" si="24"/>
        <v>1</v>
      </c>
      <c r="AN656" s="5" t="b">
        <f>IF(K723="■",TRUE,FALSE)</f>
        <v>0</v>
      </c>
      <c r="AO656" s="105" t="s">
        <v>1120</v>
      </c>
      <c r="AP656" s="560" t="e">
        <f>IF($AN$643=FALSE,0,IF(AN656=TRUE,"３階",0))</f>
        <v>#REF!</v>
      </c>
      <c r="AQ656" s="105"/>
      <c r="AR656" s="105"/>
      <c r="AS656" s="105"/>
      <c r="AT656" s="105"/>
      <c r="AU656" s="105"/>
      <c r="AV656" s="105"/>
      <c r="AW656" s="105"/>
      <c r="AX656" s="105"/>
      <c r="AY656" s="1"/>
      <c r="AZ656" s="1"/>
      <c r="BA656" s="834"/>
    </row>
    <row r="657" spans="1:53" s="117" customFormat="1" ht="12" customHeight="1" thickBot="1">
      <c r="A657" s="1687"/>
      <c r="B657" s="230"/>
      <c r="C657" s="235"/>
      <c r="D657" s="235"/>
      <c r="E657" s="231"/>
      <c r="F657" s="235"/>
      <c r="G657" s="235"/>
      <c r="H657" s="252" t="s">
        <v>73</v>
      </c>
      <c r="I657" s="235" t="s">
        <v>315</v>
      </c>
      <c r="J657" s="231"/>
      <c r="K657" s="476"/>
      <c r="L657" s="477"/>
      <c r="M657" s="477"/>
      <c r="N657" s="477"/>
      <c r="O657" s="477"/>
      <c r="P657" s="478"/>
      <c r="Q657" s="235" t="s">
        <v>427</v>
      </c>
      <c r="R657" s="1459" t="s">
        <v>1121</v>
      </c>
      <c r="S657" s="1459"/>
      <c r="T657" s="1383"/>
      <c r="U657" s="1383"/>
      <c r="V657" s="1383" t="s">
        <v>1114</v>
      </c>
      <c r="W657" s="1383"/>
      <c r="X657" s="175" t="s">
        <v>535</v>
      </c>
      <c r="Y657" s="235"/>
      <c r="Z657" s="235"/>
      <c r="AA657" s="235"/>
      <c r="AB657" s="235"/>
      <c r="AC657" s="235"/>
      <c r="AD657" s="235"/>
      <c r="AE657" s="235"/>
      <c r="AF657" s="235"/>
      <c r="AG657" s="230"/>
      <c r="AH657" s="235"/>
      <c r="AI657" s="231"/>
      <c r="AJ657" s="235"/>
      <c r="AK657" s="324"/>
      <c r="AL657" s="118"/>
      <c r="AM657" s="1">
        <f t="shared" si="24"/>
        <v>1</v>
      </c>
      <c r="AN657" s="113" t="s">
        <v>1096</v>
      </c>
      <c r="AO657" s="5" t="b">
        <f>IF(T723="■",TRUE,FALSE)</f>
        <v>0</v>
      </c>
      <c r="AP657" s="88" t="b">
        <f>IF(AA723="■",TRUE,FALSE)</f>
        <v>0</v>
      </c>
      <c r="AQ657" s="88" t="b">
        <f>IF(T724="■",TRUE,FALSE)</f>
        <v>0</v>
      </c>
      <c r="AR657" s="88" t="b">
        <f>IF(X724="■",TRUE,FALSE)</f>
        <v>0</v>
      </c>
      <c r="AS657" s="573" t="e">
        <f t="shared" ref="AS657:AV659" si="25">IF($AN$643=FALSE,0,IF($AN$656=FALSE,0,IF(AO657=TRUE,1,0)))</f>
        <v>#REF!</v>
      </c>
      <c r="AT657" s="574" t="e">
        <f t="shared" si="25"/>
        <v>#REF!</v>
      </c>
      <c r="AU657" s="574" t="e">
        <f t="shared" si="25"/>
        <v>#REF!</v>
      </c>
      <c r="AV657" s="575" t="e">
        <f t="shared" si="25"/>
        <v>#REF!</v>
      </c>
      <c r="AW657" s="105"/>
      <c r="AX657" s="105"/>
      <c r="AY657" s="1"/>
      <c r="AZ657" s="1"/>
      <c r="BA657" s="834"/>
    </row>
    <row r="658" spans="1:53" s="117" customFormat="1" ht="12" customHeight="1">
      <c r="A658" s="1663" t="s">
        <v>1122</v>
      </c>
      <c r="B658" s="281" t="s">
        <v>1123</v>
      </c>
      <c r="C658" s="282"/>
      <c r="D658" s="282"/>
      <c r="E658" s="283"/>
      <c r="F658" s="282" t="s">
        <v>1124</v>
      </c>
      <c r="G658" s="282"/>
      <c r="H658" s="281"/>
      <c r="I658" s="282"/>
      <c r="J658" s="283"/>
      <c r="K658" s="1384" t="s">
        <v>489</v>
      </c>
      <c r="L658" s="1384"/>
      <c r="M658" s="1384"/>
      <c r="N658" s="1349" t="s">
        <v>1125</v>
      </c>
      <c r="O658" s="1350"/>
      <c r="P658" s="1351"/>
      <c r="Q658" s="284" t="s">
        <v>73</v>
      </c>
      <c r="R658" s="282" t="s">
        <v>1126</v>
      </c>
      <c r="S658" s="282"/>
      <c r="T658" s="144"/>
      <c r="U658" s="282"/>
      <c r="V658" s="282"/>
      <c r="W658" s="282"/>
      <c r="X658" s="282"/>
      <c r="Y658" s="282"/>
      <c r="Z658" s="282" t="s">
        <v>148</v>
      </c>
      <c r="AA658" s="1356"/>
      <c r="AB658" s="1356"/>
      <c r="AC658" s="1356"/>
      <c r="AD658" s="1356"/>
      <c r="AE658" s="1356"/>
      <c r="AF658" s="282" t="s">
        <v>238</v>
      </c>
      <c r="AG658" s="443" t="s">
        <v>73</v>
      </c>
      <c r="AH658" s="1179" t="s">
        <v>691</v>
      </c>
      <c r="AI658" s="1180"/>
      <c r="AJ658" s="144"/>
      <c r="AK658" s="480"/>
      <c r="AL658" s="118"/>
      <c r="AM658" s="1">
        <f t="shared" si="24"/>
        <v>1</v>
      </c>
      <c r="AN658" s="113" t="s">
        <v>1098</v>
      </c>
      <c r="AO658" s="5" t="b">
        <f>IF(T725="■",TRUE,FALSE)</f>
        <v>0</v>
      </c>
      <c r="AP658" s="88" t="b">
        <f>IF(AA725="■",TRUE,FALSE)</f>
        <v>0</v>
      </c>
      <c r="AQ658" s="88" t="b">
        <f>IF(T726="■",TRUE,FALSE)</f>
        <v>0</v>
      </c>
      <c r="AR658" s="88" t="b">
        <f>IF(X726="■",TRUE,FALSE)</f>
        <v>0</v>
      </c>
      <c r="AS658" s="576" t="e">
        <f t="shared" si="25"/>
        <v>#REF!</v>
      </c>
      <c r="AT658" s="577" t="e">
        <f t="shared" si="25"/>
        <v>#REF!</v>
      </c>
      <c r="AU658" s="577" t="e">
        <f t="shared" si="25"/>
        <v>#REF!</v>
      </c>
      <c r="AV658" s="578" t="e">
        <f t="shared" si="25"/>
        <v>#REF!</v>
      </c>
      <c r="AW658" s="105"/>
      <c r="AX658" s="105"/>
      <c r="AY658" s="1"/>
      <c r="AZ658" s="1"/>
      <c r="BA658" s="834"/>
    </row>
    <row r="659" spans="1:53" s="117" customFormat="1" ht="12" customHeight="1" thickBot="1">
      <c r="A659" s="1664"/>
      <c r="B659" s="1244" t="s">
        <v>1127</v>
      </c>
      <c r="C659" s="1245"/>
      <c r="D659" s="1245"/>
      <c r="E659" s="1246"/>
      <c r="F659" s="397" t="s">
        <v>73</v>
      </c>
      <c r="G659" s="273">
        <v>3</v>
      </c>
      <c r="H659" s="397" t="s">
        <v>73</v>
      </c>
      <c r="I659" s="175" t="s">
        <v>309</v>
      </c>
      <c r="J659" s="199"/>
      <c r="K659" s="1245" t="s">
        <v>1128</v>
      </c>
      <c r="L659" s="1245"/>
      <c r="M659" s="1245"/>
      <c r="N659" s="1352" t="s">
        <v>1129</v>
      </c>
      <c r="O659" s="1353"/>
      <c r="P659" s="1354"/>
      <c r="Q659" s="245" t="s">
        <v>73</v>
      </c>
      <c r="R659" s="175" t="s">
        <v>1130</v>
      </c>
      <c r="S659" s="175"/>
      <c r="U659" s="175"/>
      <c r="V659" s="175"/>
      <c r="W659" s="175"/>
      <c r="X659" s="175"/>
      <c r="Y659" s="175"/>
      <c r="Z659" s="175"/>
      <c r="AC659" s="175"/>
      <c r="AD659" s="175"/>
      <c r="AE659" s="175"/>
      <c r="AF659" s="175"/>
      <c r="AG659" s="397" t="s">
        <v>73</v>
      </c>
      <c r="AH659" s="1181" t="s">
        <v>499</v>
      </c>
      <c r="AI659" s="1182"/>
      <c r="AK659" s="306"/>
      <c r="AL659" s="118"/>
      <c r="AM659" s="1">
        <f t="shared" si="24"/>
        <v>1</v>
      </c>
      <c r="AN659" s="113" t="s">
        <v>1101</v>
      </c>
      <c r="AO659" s="5" t="b">
        <f>IF(T727="■",TRUE,FALSE)</f>
        <v>0</v>
      </c>
      <c r="AP659" s="88" t="b">
        <f>IF(AA727="■",TRUE,FALSE)</f>
        <v>0</v>
      </c>
      <c r="AQ659" s="88" t="b">
        <f>IF(T728="■",TRUE,FALSE)</f>
        <v>0</v>
      </c>
      <c r="AR659" s="88" t="b">
        <f>IF(X728="■",TRUE,FALSE)</f>
        <v>0</v>
      </c>
      <c r="AS659" s="579" t="e">
        <f t="shared" si="25"/>
        <v>#REF!</v>
      </c>
      <c r="AT659" s="580" t="e">
        <f t="shared" si="25"/>
        <v>#REF!</v>
      </c>
      <c r="AU659" s="580" t="e">
        <f t="shared" si="25"/>
        <v>#REF!</v>
      </c>
      <c r="AV659" s="581" t="e">
        <f t="shared" si="25"/>
        <v>#REF!</v>
      </c>
      <c r="AW659" s="105"/>
      <c r="AX659" s="105"/>
      <c r="AY659" s="1"/>
      <c r="AZ659" s="1"/>
      <c r="BA659" s="834"/>
    </row>
    <row r="660" spans="1:53" s="117" customFormat="1" ht="12" customHeight="1">
      <c r="A660" s="1664"/>
      <c r="B660" s="1344" t="s">
        <v>1131</v>
      </c>
      <c r="C660" s="1345"/>
      <c r="D660" s="1345"/>
      <c r="E660" s="1346"/>
      <c r="F660" s="397" t="s">
        <v>73</v>
      </c>
      <c r="G660" s="273">
        <v>2</v>
      </c>
      <c r="H660" s="397" t="s">
        <v>73</v>
      </c>
      <c r="I660" s="175" t="s">
        <v>348</v>
      </c>
      <c r="J660" s="199"/>
      <c r="K660" s="175"/>
      <c r="L660" s="175"/>
      <c r="M660" s="175"/>
      <c r="N660" s="1352" t="s">
        <v>1132</v>
      </c>
      <c r="O660" s="1353"/>
      <c r="P660" s="1354"/>
      <c r="Q660" s="175"/>
      <c r="R660" s="175"/>
      <c r="S660" s="1181" t="s">
        <v>1133</v>
      </c>
      <c r="T660" s="1181"/>
      <c r="U660" s="1181"/>
      <c r="V660" s="1181"/>
      <c r="W660" s="1181"/>
      <c r="X660" s="175" t="s">
        <v>148</v>
      </c>
      <c r="Y660" s="1355"/>
      <c r="Z660" s="1355"/>
      <c r="AA660" s="1355"/>
      <c r="AB660" s="1355"/>
      <c r="AC660" s="1355"/>
      <c r="AD660" s="1355"/>
      <c r="AE660" s="1355"/>
      <c r="AF660" s="175" t="s">
        <v>238</v>
      </c>
      <c r="AG660" s="397" t="s">
        <v>73</v>
      </c>
      <c r="AH660" s="1375"/>
      <c r="AI660" s="1376"/>
      <c r="AJ660" s="175"/>
      <c r="AK660" s="290"/>
      <c r="AL660" s="118"/>
      <c r="AM660" s="1">
        <f t="shared" si="24"/>
        <v>1</v>
      </c>
      <c r="AN660" s="5"/>
      <c r="AO660" s="105"/>
      <c r="AP660" s="105"/>
      <c r="AQ660" s="105"/>
      <c r="AR660" s="105"/>
      <c r="AS660" s="105"/>
      <c r="AT660" s="105"/>
      <c r="AU660" s="105"/>
      <c r="AV660" s="105"/>
      <c r="AW660" s="105"/>
      <c r="AX660" s="105"/>
      <c r="AY660" s="1"/>
      <c r="AZ660" s="1"/>
      <c r="BA660" s="834"/>
    </row>
    <row r="661" spans="1:53" s="117" customFormat="1" ht="12" customHeight="1">
      <c r="A661" s="1664"/>
      <c r="B661" s="188"/>
      <c r="C661" s="175"/>
      <c r="D661" s="175"/>
      <c r="E661" s="199"/>
      <c r="F661" s="397" t="s">
        <v>73</v>
      </c>
      <c r="G661" s="273">
        <v>1</v>
      </c>
      <c r="H661" s="397" t="s">
        <v>73</v>
      </c>
      <c r="I661" s="175" t="s">
        <v>313</v>
      </c>
      <c r="J661" s="199"/>
      <c r="K661" s="175"/>
      <c r="L661" s="175"/>
      <c r="M661" s="175"/>
      <c r="N661" s="1352" t="s">
        <v>1134</v>
      </c>
      <c r="O661" s="1353"/>
      <c r="P661" s="1354"/>
      <c r="Q661" s="175"/>
      <c r="R661" s="175"/>
      <c r="S661" s="1181" t="s">
        <v>1135</v>
      </c>
      <c r="T661" s="1181"/>
      <c r="U661" s="1181"/>
      <c r="V661" s="1181"/>
      <c r="W661" s="1181"/>
      <c r="X661" s="175"/>
      <c r="Z661" s="175" t="s">
        <v>148</v>
      </c>
      <c r="AA661" s="1355"/>
      <c r="AB661" s="1355"/>
      <c r="AC661" s="1355"/>
      <c r="AD661" s="1355"/>
      <c r="AE661" s="481" t="s">
        <v>1136</v>
      </c>
      <c r="AF661" s="175" t="s">
        <v>238</v>
      </c>
      <c r="AG661" s="188"/>
      <c r="AI661" s="199"/>
      <c r="AJ661" s="175"/>
      <c r="AK661" s="290"/>
      <c r="AL661" s="118"/>
      <c r="AM661" s="1">
        <f t="shared" si="24"/>
        <v>1</v>
      </c>
      <c r="AN661" s="5"/>
      <c r="AO661" s="105"/>
      <c r="AP661" s="105"/>
      <c r="AQ661" s="105"/>
      <c r="AR661" s="105"/>
      <c r="AS661" s="105"/>
      <c r="AT661" s="105"/>
      <c r="AU661" s="105"/>
      <c r="AV661" s="105"/>
      <c r="AW661" s="105"/>
      <c r="AX661" s="105"/>
      <c r="AY661" s="1"/>
      <c r="AZ661" s="1"/>
      <c r="BA661" s="834"/>
    </row>
    <row r="662" spans="1:53" s="117" customFormat="1" ht="12" customHeight="1">
      <c r="A662" s="1664"/>
      <c r="B662" s="209"/>
      <c r="C662" s="175"/>
      <c r="D662" s="175"/>
      <c r="E662" s="199"/>
      <c r="F662" s="175" t="s">
        <v>1137</v>
      </c>
      <c r="G662" s="273"/>
      <c r="H662" s="397" t="s">
        <v>73</v>
      </c>
      <c r="I662" s="175" t="s">
        <v>315</v>
      </c>
      <c r="J662" s="199"/>
      <c r="K662" s="175"/>
      <c r="L662" s="175"/>
      <c r="M662" s="175"/>
      <c r="N662" s="1357" t="s">
        <v>1138</v>
      </c>
      <c r="O662" s="1358"/>
      <c r="P662" s="1359"/>
      <c r="Q662" s="301" t="s">
        <v>73</v>
      </c>
      <c r="R662" s="194" t="s">
        <v>1126</v>
      </c>
      <c r="S662" s="194"/>
      <c r="T662" s="124"/>
      <c r="U662" s="194"/>
      <c r="V662" s="194"/>
      <c r="W662" s="194"/>
      <c r="X662" s="194"/>
      <c r="Y662" s="194"/>
      <c r="Z662" s="194" t="s">
        <v>148</v>
      </c>
      <c r="AA662" s="1457"/>
      <c r="AB662" s="1457"/>
      <c r="AC662" s="1457"/>
      <c r="AD662" s="1457"/>
      <c r="AE662" s="1457"/>
      <c r="AF662" s="225" t="s">
        <v>238</v>
      </c>
      <c r="AG662" s="188"/>
      <c r="AI662" s="199"/>
      <c r="AJ662" s="175"/>
      <c r="AK662" s="290"/>
      <c r="AL662" s="118"/>
      <c r="AM662" s="1">
        <f t="shared" si="24"/>
        <v>1</v>
      </c>
      <c r="AN662" s="5"/>
      <c r="AO662" s="105"/>
      <c r="AP662" s="105"/>
      <c r="AQ662" s="105"/>
      <c r="AR662" s="105"/>
      <c r="AS662" s="105"/>
      <c r="AT662" s="105"/>
      <c r="AU662" s="105"/>
      <c r="AV662" s="105"/>
      <c r="AW662" s="105"/>
      <c r="AX662" s="105"/>
      <c r="AY662" s="1"/>
      <c r="AZ662" s="1"/>
      <c r="BA662" s="834"/>
    </row>
    <row r="663" spans="1:53" s="117" customFormat="1" ht="12" customHeight="1">
      <c r="A663" s="1664"/>
      <c r="B663" s="209"/>
      <c r="C663" s="175"/>
      <c r="D663" s="175"/>
      <c r="E663" s="199"/>
      <c r="F663" s="397" t="s">
        <v>73</v>
      </c>
      <c r="G663" s="273">
        <v>3</v>
      </c>
      <c r="H663" s="209"/>
      <c r="I663" s="175"/>
      <c r="J663" s="199"/>
      <c r="K663" s="175"/>
      <c r="L663" s="175"/>
      <c r="M663" s="175"/>
      <c r="N663" s="1352" t="s">
        <v>1129</v>
      </c>
      <c r="O663" s="1353"/>
      <c r="P663" s="1354"/>
      <c r="Q663" s="245" t="s">
        <v>73</v>
      </c>
      <c r="R663" s="175" t="s">
        <v>1130</v>
      </c>
      <c r="S663" s="175"/>
      <c r="U663" s="175"/>
      <c r="V663" s="175"/>
      <c r="W663" s="175"/>
      <c r="X663" s="175"/>
      <c r="Y663" s="175"/>
      <c r="Z663" s="175"/>
      <c r="AC663" s="175"/>
      <c r="AD663" s="175"/>
      <c r="AE663" s="175"/>
      <c r="AF663" s="199"/>
      <c r="AG663" s="188"/>
      <c r="AI663" s="199"/>
      <c r="AJ663" s="175"/>
      <c r="AK663" s="290"/>
      <c r="AL663" s="118"/>
      <c r="AM663" s="1">
        <f t="shared" si="24"/>
        <v>1</v>
      </c>
      <c r="AN663" s="5"/>
      <c r="AO663" s="105"/>
      <c r="AP663" s="105"/>
      <c r="AQ663" s="105"/>
      <c r="AR663" s="105"/>
      <c r="AS663" s="105"/>
      <c r="AT663" s="105"/>
      <c r="AU663" s="105"/>
      <c r="AV663" s="105"/>
      <c r="AW663" s="105"/>
      <c r="AX663" s="105"/>
      <c r="AY663" s="1"/>
      <c r="AZ663" s="1"/>
      <c r="BA663" s="834"/>
    </row>
    <row r="664" spans="1:53" s="117" customFormat="1" ht="12" customHeight="1">
      <c r="A664" s="1664"/>
      <c r="B664" s="209"/>
      <c r="C664" s="175"/>
      <c r="D664" s="175"/>
      <c r="E664" s="199"/>
      <c r="F664" s="397" t="s">
        <v>73</v>
      </c>
      <c r="G664" s="273">
        <v>2</v>
      </c>
      <c r="H664" s="209"/>
      <c r="I664" s="175"/>
      <c r="J664" s="199"/>
      <c r="K664" s="175"/>
      <c r="L664" s="175"/>
      <c r="M664" s="175"/>
      <c r="N664" s="1352" t="s">
        <v>1132</v>
      </c>
      <c r="O664" s="1353"/>
      <c r="P664" s="1354"/>
      <c r="Q664" s="175"/>
      <c r="R664" s="175"/>
      <c r="S664" s="1181" t="s">
        <v>1133</v>
      </c>
      <c r="T664" s="1181"/>
      <c r="U664" s="1181"/>
      <c r="V664" s="1181"/>
      <c r="W664" s="1181"/>
      <c r="X664" s="175" t="s">
        <v>148</v>
      </c>
      <c r="Y664" s="1355"/>
      <c r="Z664" s="1355"/>
      <c r="AA664" s="1355"/>
      <c r="AB664" s="1355"/>
      <c r="AC664" s="1355"/>
      <c r="AD664" s="1355"/>
      <c r="AE664" s="1355"/>
      <c r="AF664" s="199" t="s">
        <v>238</v>
      </c>
      <c r="AG664" s="188"/>
      <c r="AI664" s="199"/>
      <c r="AJ664" s="175"/>
      <c r="AK664" s="290"/>
      <c r="AL664" s="118"/>
      <c r="AM664" s="1">
        <f t="shared" si="24"/>
        <v>1</v>
      </c>
      <c r="AN664" s="5"/>
      <c r="AO664" s="105"/>
      <c r="AP664" s="105"/>
      <c r="AQ664" s="105"/>
      <c r="AR664" s="105"/>
      <c r="AS664" s="105"/>
      <c r="AT664" s="105"/>
      <c r="AU664" s="105"/>
      <c r="AV664" s="105"/>
      <c r="AW664" s="105"/>
      <c r="AX664" s="105"/>
      <c r="AY664" s="1"/>
      <c r="AZ664" s="1"/>
      <c r="BA664" s="834"/>
    </row>
    <row r="665" spans="1:53" s="117" customFormat="1" ht="12" customHeight="1">
      <c r="A665" s="1664"/>
      <c r="B665" s="209"/>
      <c r="C665" s="175"/>
      <c r="D665" s="175"/>
      <c r="E665" s="199"/>
      <c r="F665" s="397" t="s">
        <v>73</v>
      </c>
      <c r="G665" s="273">
        <v>1</v>
      </c>
      <c r="H665" s="209"/>
      <c r="I665" s="175"/>
      <c r="J665" s="199"/>
      <c r="K665" s="175"/>
      <c r="L665" s="175"/>
      <c r="M665" s="175"/>
      <c r="N665" s="1370" t="s">
        <v>1134</v>
      </c>
      <c r="O665" s="1371"/>
      <c r="P665" s="1372"/>
      <c r="Q665" s="211"/>
      <c r="R665" s="211"/>
      <c r="S665" s="1365" t="s">
        <v>1135</v>
      </c>
      <c r="T665" s="1365"/>
      <c r="U665" s="1365"/>
      <c r="V665" s="1365"/>
      <c r="W665" s="1365"/>
      <c r="X665" s="211"/>
      <c r="Y665" s="134"/>
      <c r="Z665" s="211" t="s">
        <v>148</v>
      </c>
      <c r="AA665" s="1458"/>
      <c r="AB665" s="1458"/>
      <c r="AC665" s="1458"/>
      <c r="AD665" s="1458"/>
      <c r="AE665" s="482" t="s">
        <v>1136</v>
      </c>
      <c r="AF665" s="246" t="s">
        <v>238</v>
      </c>
      <c r="AG665" s="188"/>
      <c r="AI665" s="199"/>
      <c r="AJ665" s="175"/>
      <c r="AK665" s="290"/>
      <c r="AL665" s="118"/>
      <c r="AM665" s="1">
        <f t="shared" si="24"/>
        <v>1</v>
      </c>
      <c r="AN665" s="5"/>
      <c r="AO665" s="105"/>
      <c r="AP665" s="105"/>
      <c r="AQ665" s="105"/>
      <c r="AR665" s="105"/>
      <c r="AS665" s="105"/>
      <c r="AT665" s="105"/>
      <c r="AU665" s="105"/>
      <c r="AV665" s="105"/>
      <c r="AW665" s="105"/>
      <c r="AX665" s="105"/>
      <c r="AY665" s="1"/>
      <c r="AZ665" s="1"/>
      <c r="BA665" s="834"/>
    </row>
    <row r="666" spans="1:53" s="117" customFormat="1" ht="12" customHeight="1">
      <c r="A666" s="1664"/>
      <c r="B666" s="209"/>
      <c r="C666" s="175"/>
      <c r="D666" s="175"/>
      <c r="E666" s="199"/>
      <c r="F666" s="175" t="s">
        <v>1139</v>
      </c>
      <c r="G666" s="273"/>
      <c r="H666" s="209"/>
      <c r="I666" s="175"/>
      <c r="J666" s="199"/>
      <c r="K666" s="175"/>
      <c r="L666" s="175"/>
      <c r="M666" s="175"/>
      <c r="N666" s="1378" t="s">
        <v>1140</v>
      </c>
      <c r="O666" s="1284"/>
      <c r="P666" s="1379"/>
      <c r="Q666" s="301" t="s">
        <v>73</v>
      </c>
      <c r="R666" s="194" t="s">
        <v>1126</v>
      </c>
      <c r="S666" s="194"/>
      <c r="T666" s="124"/>
      <c r="U666" s="194"/>
      <c r="V666" s="194"/>
      <c r="W666" s="194"/>
      <c r="X666" s="194"/>
      <c r="Y666" s="194"/>
      <c r="Z666" s="194" t="s">
        <v>148</v>
      </c>
      <c r="AA666" s="1457"/>
      <c r="AB666" s="1457"/>
      <c r="AC666" s="1457"/>
      <c r="AD666" s="1457"/>
      <c r="AE666" s="1457"/>
      <c r="AF666" s="225" t="s">
        <v>238</v>
      </c>
      <c r="AG666" s="188"/>
      <c r="AI666" s="199"/>
      <c r="AJ666" s="175"/>
      <c r="AK666" s="290"/>
      <c r="AL666" s="118"/>
      <c r="AM666" s="1">
        <f t="shared" si="24"/>
        <v>1</v>
      </c>
      <c r="AN666" s="5"/>
      <c r="AO666" s="105"/>
      <c r="AP666" s="105"/>
      <c r="AQ666" s="105"/>
      <c r="AR666" s="105"/>
      <c r="AS666" s="105"/>
      <c r="AT666" s="105"/>
      <c r="AU666" s="105"/>
      <c r="AV666" s="105"/>
      <c r="AW666" s="105"/>
      <c r="AX666" s="105"/>
      <c r="AY666" s="1"/>
      <c r="AZ666" s="1"/>
      <c r="BA666" s="834"/>
    </row>
    <row r="667" spans="1:53" s="117" customFormat="1" ht="12" customHeight="1">
      <c r="A667" s="1664"/>
      <c r="B667" s="209"/>
      <c r="C667" s="175"/>
      <c r="D667" s="175"/>
      <c r="E667" s="199"/>
      <c r="F667" s="397" t="s">
        <v>73</v>
      </c>
      <c r="G667" s="273">
        <v>3</v>
      </c>
      <c r="H667" s="209"/>
      <c r="I667" s="175"/>
      <c r="J667" s="199"/>
      <c r="K667" s="175"/>
      <c r="L667" s="175"/>
      <c r="M667" s="175"/>
      <c r="N667" s="1352" t="s">
        <v>1129</v>
      </c>
      <c r="O667" s="1353"/>
      <c r="P667" s="1354"/>
      <c r="Q667" s="245" t="s">
        <v>73</v>
      </c>
      <c r="R667" s="175" t="s">
        <v>1130</v>
      </c>
      <c r="S667" s="175"/>
      <c r="U667" s="175"/>
      <c r="V667" s="175"/>
      <c r="W667" s="175"/>
      <c r="X667" s="175"/>
      <c r="Y667" s="175"/>
      <c r="Z667" s="175"/>
      <c r="AC667" s="175"/>
      <c r="AD667" s="175"/>
      <c r="AE667" s="175"/>
      <c r="AF667" s="199"/>
      <c r="AG667" s="188"/>
      <c r="AI667" s="199"/>
      <c r="AJ667" s="175"/>
      <c r="AK667" s="290"/>
      <c r="AL667" s="118"/>
      <c r="AM667" s="1">
        <f t="shared" si="24"/>
        <v>1</v>
      </c>
      <c r="AN667" s="5"/>
      <c r="AO667" s="105"/>
      <c r="AP667" s="105"/>
      <c r="AQ667" s="105"/>
      <c r="AR667" s="105"/>
      <c r="AS667" s="105"/>
      <c r="AT667" s="105"/>
      <c r="AU667" s="105"/>
      <c r="AV667" s="105"/>
      <c r="AW667" s="105"/>
      <c r="AX667" s="105"/>
      <c r="AY667" s="1"/>
      <c r="AZ667" s="1"/>
      <c r="BA667" s="834"/>
    </row>
    <row r="668" spans="1:53" s="117" customFormat="1" ht="12" customHeight="1">
      <c r="A668" s="1664"/>
      <c r="B668" s="209"/>
      <c r="C668" s="175"/>
      <c r="D668" s="175"/>
      <c r="E668" s="199"/>
      <c r="F668" s="397" t="s">
        <v>73</v>
      </c>
      <c r="G668" s="273">
        <v>2</v>
      </c>
      <c r="H668" s="209"/>
      <c r="I668" s="175"/>
      <c r="J668" s="199"/>
      <c r="K668" s="175"/>
      <c r="L668" s="175"/>
      <c r="M668" s="175"/>
      <c r="N668" s="1352" t="s">
        <v>1132</v>
      </c>
      <c r="O668" s="1353"/>
      <c r="P668" s="1354"/>
      <c r="Q668" s="175"/>
      <c r="R668" s="175"/>
      <c r="S668" s="1181" t="s">
        <v>1133</v>
      </c>
      <c r="T668" s="1181"/>
      <c r="U668" s="1181"/>
      <c r="V668" s="1181"/>
      <c r="W668" s="1181"/>
      <c r="X668" s="175" t="s">
        <v>148</v>
      </c>
      <c r="Y668" s="1355"/>
      <c r="Z668" s="1355"/>
      <c r="AA668" s="1355"/>
      <c r="AB668" s="1355"/>
      <c r="AC668" s="1355"/>
      <c r="AD668" s="1355"/>
      <c r="AE668" s="1355"/>
      <c r="AF668" s="199" t="s">
        <v>238</v>
      </c>
      <c r="AG668" s="188"/>
      <c r="AI668" s="199"/>
      <c r="AJ668" s="175"/>
      <c r="AK668" s="290"/>
      <c r="AL668" s="118"/>
      <c r="AM668" s="1">
        <f t="shared" si="24"/>
        <v>1</v>
      </c>
      <c r="AN668" s="5"/>
      <c r="AO668" s="105"/>
      <c r="AP668" s="105"/>
      <c r="AQ668" s="105"/>
      <c r="AR668" s="105"/>
      <c r="AS668" s="105"/>
      <c r="AT668" s="105"/>
      <c r="AU668" s="105"/>
      <c r="AV668" s="105"/>
      <c r="AW668" s="105"/>
      <c r="AX668" s="105"/>
      <c r="AY668" s="1"/>
      <c r="AZ668" s="1"/>
      <c r="BA668" s="834"/>
    </row>
    <row r="669" spans="1:53" s="117" customFormat="1" ht="12" customHeight="1">
      <c r="A669" s="1664"/>
      <c r="B669" s="397" t="s">
        <v>73</v>
      </c>
      <c r="C669" s="1347" t="s">
        <v>934</v>
      </c>
      <c r="D669" s="1347"/>
      <c r="E669" s="1348"/>
      <c r="F669" s="397" t="s">
        <v>73</v>
      </c>
      <c r="G669" s="273">
        <v>1</v>
      </c>
      <c r="H669" s="209"/>
      <c r="I669" s="175"/>
      <c r="J669" s="199"/>
      <c r="K669" s="175"/>
      <c r="L669" s="175"/>
      <c r="M669" s="175"/>
      <c r="N669" s="1352" t="s">
        <v>1134</v>
      </c>
      <c r="O669" s="1353"/>
      <c r="P669" s="1354"/>
      <c r="Q669" s="175"/>
      <c r="R669" s="175"/>
      <c r="S669" s="1181" t="s">
        <v>1135</v>
      </c>
      <c r="T669" s="1181"/>
      <c r="U669" s="1181"/>
      <c r="V669" s="1181"/>
      <c r="W669" s="1181"/>
      <c r="X669" s="175"/>
      <c r="Z669" s="175" t="s">
        <v>148</v>
      </c>
      <c r="AA669" s="1355"/>
      <c r="AB669" s="1355"/>
      <c r="AC669" s="1355"/>
      <c r="AD669" s="1355"/>
      <c r="AE669" s="481" t="s">
        <v>1136</v>
      </c>
      <c r="AF669" s="175" t="s">
        <v>238</v>
      </c>
      <c r="AG669" s="188"/>
      <c r="AI669" s="199"/>
      <c r="AJ669" s="175"/>
      <c r="AK669" s="290"/>
      <c r="AL669" s="118"/>
      <c r="AM669" s="1">
        <f t="shared" si="24"/>
        <v>1</v>
      </c>
      <c r="AN669" s="5"/>
      <c r="AO669" s="105"/>
      <c r="AP669" s="105"/>
      <c r="AQ669" s="105"/>
      <c r="AR669" s="105"/>
      <c r="AS669" s="105"/>
      <c r="AT669" s="105"/>
      <c r="AU669" s="105"/>
      <c r="AV669" s="105"/>
      <c r="AW669" s="105"/>
      <c r="AX669" s="105"/>
      <c r="AY669" s="1"/>
      <c r="AZ669" s="1"/>
      <c r="BA669" s="834"/>
    </row>
    <row r="670" spans="1:53" s="117" customFormat="1" ht="12" customHeight="1">
      <c r="A670" s="1664"/>
      <c r="B670" s="397" t="s">
        <v>73</v>
      </c>
      <c r="C670" s="1347" t="s">
        <v>936</v>
      </c>
      <c r="D670" s="1347"/>
      <c r="E670" s="1348"/>
      <c r="F670" s="175" t="s">
        <v>1141</v>
      </c>
      <c r="G670" s="273"/>
      <c r="H670" s="209"/>
      <c r="I670" s="175"/>
      <c r="J670" s="199"/>
      <c r="K670" s="175"/>
      <c r="L670" s="175"/>
      <c r="M670" s="175"/>
      <c r="N670" s="1357" t="s">
        <v>1142</v>
      </c>
      <c r="O670" s="1358"/>
      <c r="P670" s="1359"/>
      <c r="Q670" s="301" t="s">
        <v>73</v>
      </c>
      <c r="R670" s="194" t="s">
        <v>1126</v>
      </c>
      <c r="S670" s="194"/>
      <c r="T670" s="124"/>
      <c r="U670" s="194"/>
      <c r="V670" s="194"/>
      <c r="W670" s="194"/>
      <c r="X670" s="194"/>
      <c r="Y670" s="194"/>
      <c r="Z670" s="194" t="s">
        <v>148</v>
      </c>
      <c r="AA670" s="1457"/>
      <c r="AB670" s="1457"/>
      <c r="AC670" s="1457"/>
      <c r="AD670" s="1457"/>
      <c r="AE670" s="1457"/>
      <c r="AF670" s="225" t="s">
        <v>238</v>
      </c>
      <c r="AG670" s="188"/>
      <c r="AI670" s="199"/>
      <c r="AJ670" s="175"/>
      <c r="AK670" s="290"/>
      <c r="AL670" s="118"/>
      <c r="AM670" s="1">
        <f t="shared" si="24"/>
        <v>1</v>
      </c>
      <c r="AN670" s="5"/>
      <c r="AO670" s="105"/>
      <c r="AP670" s="105"/>
      <c r="AQ670" s="105"/>
      <c r="AR670" s="105"/>
      <c r="AS670" s="105"/>
      <c r="AT670" s="105"/>
      <c r="AU670" s="105"/>
      <c r="AV670" s="105"/>
      <c r="AW670" s="105"/>
      <c r="AX670" s="105"/>
      <c r="AY670" s="1"/>
      <c r="AZ670" s="1"/>
      <c r="BA670" s="834"/>
    </row>
    <row r="671" spans="1:53" s="117" customFormat="1" ht="12" customHeight="1">
      <c r="A671" s="1664"/>
      <c r="B671" s="397" t="s">
        <v>73</v>
      </c>
      <c r="C671" s="1347" t="s">
        <v>939</v>
      </c>
      <c r="D671" s="1347"/>
      <c r="E671" s="1348"/>
      <c r="F671" s="397" t="s">
        <v>73</v>
      </c>
      <c r="G671" s="273">
        <v>3</v>
      </c>
      <c r="H671" s="209"/>
      <c r="I671" s="175"/>
      <c r="J671" s="199"/>
      <c r="K671" s="175"/>
      <c r="L671" s="175"/>
      <c r="M671" s="175"/>
      <c r="N671" s="1352" t="s">
        <v>1129</v>
      </c>
      <c r="O671" s="1353"/>
      <c r="P671" s="1354"/>
      <c r="Q671" s="245" t="s">
        <v>73</v>
      </c>
      <c r="R671" s="175" t="s">
        <v>1130</v>
      </c>
      <c r="S671" s="175"/>
      <c r="U671" s="175"/>
      <c r="V671" s="175"/>
      <c r="W671" s="175"/>
      <c r="X671" s="175"/>
      <c r="Y671" s="175"/>
      <c r="Z671" s="175"/>
      <c r="AC671" s="175"/>
      <c r="AD671" s="175"/>
      <c r="AE671" s="175"/>
      <c r="AF671" s="199"/>
      <c r="AG671" s="188"/>
      <c r="AI671" s="199"/>
      <c r="AJ671" s="175"/>
      <c r="AK671" s="290"/>
      <c r="AL671" s="118"/>
      <c r="AM671" s="1">
        <f t="shared" si="24"/>
        <v>1</v>
      </c>
      <c r="AN671" s="5"/>
      <c r="AO671" s="105"/>
      <c r="AP671" s="105"/>
      <c r="AQ671" s="105"/>
      <c r="AR671" s="105"/>
      <c r="AS671" s="105"/>
      <c r="AT671" s="105"/>
      <c r="AU671" s="105"/>
      <c r="AV671" s="105"/>
      <c r="AW671" s="105"/>
      <c r="AX671" s="105"/>
      <c r="AY671" s="1"/>
      <c r="AZ671" s="1"/>
      <c r="BA671" s="834"/>
    </row>
    <row r="672" spans="1:53" s="117" customFormat="1" ht="12" customHeight="1">
      <c r="A672" s="1664"/>
      <c r="B672" s="397" t="s">
        <v>73</v>
      </c>
      <c r="C672" s="1347" t="s">
        <v>941</v>
      </c>
      <c r="D672" s="1347"/>
      <c r="E672" s="1348"/>
      <c r="F672" s="397" t="s">
        <v>73</v>
      </c>
      <c r="G672" s="273">
        <v>2</v>
      </c>
      <c r="H672" s="209"/>
      <c r="I672" s="175"/>
      <c r="J672" s="199"/>
      <c r="K672" s="175"/>
      <c r="L672" s="175"/>
      <c r="M672" s="175"/>
      <c r="N672" s="1352" t="s">
        <v>1132</v>
      </c>
      <c r="O672" s="1353"/>
      <c r="P672" s="1354"/>
      <c r="Q672" s="175"/>
      <c r="R672" s="175"/>
      <c r="S672" s="1181" t="s">
        <v>1133</v>
      </c>
      <c r="T672" s="1181"/>
      <c r="U672" s="1181"/>
      <c r="V672" s="1181"/>
      <c r="W672" s="1181"/>
      <c r="X672" s="175" t="s">
        <v>148</v>
      </c>
      <c r="Y672" s="1355"/>
      <c r="Z672" s="1355"/>
      <c r="AA672" s="1355"/>
      <c r="AB672" s="1355"/>
      <c r="AC672" s="1355"/>
      <c r="AD672" s="1355"/>
      <c r="AE672" s="1355"/>
      <c r="AF672" s="199" t="s">
        <v>238</v>
      </c>
      <c r="AG672" s="188"/>
      <c r="AI672" s="199"/>
      <c r="AJ672" s="175"/>
      <c r="AK672" s="290"/>
      <c r="AL672" s="118"/>
      <c r="AM672" s="1">
        <f t="shared" si="24"/>
        <v>1</v>
      </c>
      <c r="AN672" s="5"/>
      <c r="AO672" s="105"/>
      <c r="AP672" s="105"/>
      <c r="AQ672" s="105"/>
      <c r="AR672" s="105"/>
      <c r="AS672" s="105"/>
      <c r="AT672" s="105"/>
      <c r="AU672" s="105"/>
      <c r="AV672" s="105"/>
      <c r="AW672" s="105"/>
      <c r="AX672" s="105"/>
      <c r="AY672" s="1"/>
      <c r="AZ672" s="1"/>
      <c r="BA672" s="834"/>
    </row>
    <row r="673" spans="1:53" s="117" customFormat="1" ht="12" customHeight="1" thickBot="1">
      <c r="A673" s="1665"/>
      <c r="B673" s="230"/>
      <c r="C673" s="235"/>
      <c r="D673" s="235"/>
      <c r="E673" s="231"/>
      <c r="F673" s="252" t="s">
        <v>73</v>
      </c>
      <c r="G673" s="510">
        <v>1</v>
      </c>
      <c r="H673" s="230"/>
      <c r="I673" s="235"/>
      <c r="J673" s="231"/>
      <c r="K673" s="235"/>
      <c r="L673" s="235"/>
      <c r="M673" s="235"/>
      <c r="N673" s="1380" t="s">
        <v>1134</v>
      </c>
      <c r="O673" s="1381"/>
      <c r="P673" s="1382"/>
      <c r="Q673" s="235"/>
      <c r="R673" s="235"/>
      <c r="S673" s="1365" t="s">
        <v>1135</v>
      </c>
      <c r="T673" s="1365"/>
      <c r="U673" s="1365"/>
      <c r="V673" s="1365"/>
      <c r="W673" s="1365"/>
      <c r="X673" s="175"/>
      <c r="Z673" s="175" t="s">
        <v>148</v>
      </c>
      <c r="AA673" s="1458"/>
      <c r="AB673" s="1458"/>
      <c r="AC673" s="1458"/>
      <c r="AD673" s="1458"/>
      <c r="AE673" s="481" t="s">
        <v>1136</v>
      </c>
      <c r="AF673" s="175" t="s">
        <v>238</v>
      </c>
      <c r="AG673" s="236"/>
      <c r="AH673" s="158"/>
      <c r="AI673" s="231"/>
      <c r="AJ673" s="235"/>
      <c r="AK673" s="324"/>
      <c r="AL673" s="118"/>
      <c r="AM673" s="1">
        <f t="shared" si="24"/>
        <v>1</v>
      </c>
      <c r="AN673" s="5"/>
      <c r="AO673" s="105"/>
      <c r="AP673" s="105"/>
      <c r="AQ673" s="105"/>
      <c r="AR673" s="105"/>
      <c r="AS673" s="105"/>
      <c r="AT673" s="105"/>
      <c r="AU673" s="105"/>
      <c r="AV673" s="105"/>
      <c r="AW673" s="105"/>
      <c r="AX673" s="105"/>
      <c r="AY673" s="1"/>
      <c r="AZ673" s="1"/>
      <c r="BA673" s="834"/>
    </row>
    <row r="674" spans="1:53" s="117" customFormat="1" ht="12" customHeight="1">
      <c r="A674" s="1654" t="s">
        <v>1143</v>
      </c>
      <c r="B674" s="281" t="s">
        <v>1144</v>
      </c>
      <c r="C674" s="282"/>
      <c r="D674" s="282"/>
      <c r="E674" s="283"/>
      <c r="F674" s="282" t="s">
        <v>334</v>
      </c>
      <c r="G674" s="282"/>
      <c r="H674" s="281"/>
      <c r="I674" s="282"/>
      <c r="J674" s="283"/>
      <c r="K674" s="282" t="s">
        <v>1145</v>
      </c>
      <c r="L674" s="282"/>
      <c r="M674" s="282"/>
      <c r="N674" s="1615" t="s">
        <v>1146</v>
      </c>
      <c r="O674" s="1556"/>
      <c r="P674" s="1557"/>
      <c r="Q674" s="282" t="s">
        <v>427</v>
      </c>
      <c r="R674" s="282" t="s">
        <v>1147</v>
      </c>
      <c r="S674" s="282"/>
      <c r="T674" s="282"/>
      <c r="U674" s="282" t="s">
        <v>148</v>
      </c>
      <c r="V674" s="1356"/>
      <c r="W674" s="1356"/>
      <c r="X674" s="1179" t="s">
        <v>1148</v>
      </c>
      <c r="Y674" s="1179"/>
      <c r="Z674" s="1179"/>
      <c r="AA674" s="1356"/>
      <c r="AB674" s="1356"/>
      <c r="AC674" s="1356"/>
      <c r="AD674" s="1356"/>
      <c r="AE674" s="1356"/>
      <c r="AF674" s="282" t="s">
        <v>238</v>
      </c>
      <c r="AG674" s="443" t="s">
        <v>73</v>
      </c>
      <c r="AH674" s="1179" t="s">
        <v>451</v>
      </c>
      <c r="AI674" s="1180"/>
      <c r="AJ674" s="144"/>
      <c r="AK674" s="286"/>
      <c r="AL674" s="118"/>
      <c r="AM674" s="1">
        <f t="shared" si="24"/>
        <v>1</v>
      </c>
      <c r="AN674" s="5"/>
      <c r="AO674" s="105"/>
      <c r="AP674" s="105"/>
      <c r="AQ674" s="105"/>
      <c r="AR674" s="105"/>
      <c r="AS674" s="105"/>
      <c r="AT674" s="105"/>
      <c r="AU674" s="105"/>
      <c r="AV674" s="105"/>
      <c r="AW674" s="105"/>
      <c r="AX674" s="105"/>
      <c r="AY674" s="1"/>
      <c r="AZ674" s="1"/>
      <c r="BA674" s="834"/>
    </row>
    <row r="675" spans="1:53" s="117" customFormat="1" ht="12" customHeight="1">
      <c r="A675" s="1655"/>
      <c r="B675" s="1244" t="s">
        <v>1149</v>
      </c>
      <c r="C675" s="1245"/>
      <c r="D675" s="1245"/>
      <c r="E675" s="1246"/>
      <c r="F675" s="397" t="s">
        <v>73</v>
      </c>
      <c r="G675" s="273">
        <v>5</v>
      </c>
      <c r="H675" s="397" t="s">
        <v>73</v>
      </c>
      <c r="I675" s="175" t="s">
        <v>309</v>
      </c>
      <c r="J675" s="199"/>
      <c r="K675" s="175" t="s">
        <v>1150</v>
      </c>
      <c r="L675" s="175"/>
      <c r="M675" s="175"/>
      <c r="N675" s="209"/>
      <c r="O675" s="175"/>
      <c r="P675" s="199"/>
      <c r="Q675" s="175" t="s">
        <v>427</v>
      </c>
      <c r="R675" s="1190" t="s">
        <v>1151</v>
      </c>
      <c r="S675" s="1190"/>
      <c r="T675" s="1190"/>
      <c r="U675" s="1190"/>
      <c r="V675" s="1190"/>
      <c r="W675" s="1190"/>
      <c r="X675" s="1190"/>
      <c r="Y675" s="1190"/>
      <c r="Z675" s="1190"/>
      <c r="AA675" s="175" t="s">
        <v>148</v>
      </c>
      <c r="AB675" s="245" t="s">
        <v>73</v>
      </c>
      <c r="AC675" s="175" t="s">
        <v>75</v>
      </c>
      <c r="AD675" s="245" t="s">
        <v>73</v>
      </c>
      <c r="AE675" s="175" t="s">
        <v>1</v>
      </c>
      <c r="AF675" s="175" t="s">
        <v>238</v>
      </c>
      <c r="AG675" s="397" t="s">
        <v>73</v>
      </c>
      <c r="AH675" s="1375"/>
      <c r="AI675" s="1376"/>
      <c r="AK675" s="290"/>
      <c r="AL675" s="118"/>
      <c r="AM675" s="1">
        <f t="shared" si="24"/>
        <v>1</v>
      </c>
      <c r="AN675" s="5"/>
      <c r="AO675" s="105"/>
      <c r="AP675" s="105"/>
      <c r="AQ675" s="105"/>
      <c r="AR675" s="105"/>
      <c r="AS675" s="105"/>
      <c r="AT675" s="105"/>
      <c r="AU675" s="105"/>
      <c r="AV675" s="105"/>
      <c r="AW675" s="105"/>
      <c r="AX675" s="105"/>
      <c r="AY675" s="1"/>
      <c r="AZ675" s="1"/>
      <c r="BA675" s="834"/>
    </row>
    <row r="676" spans="1:53" s="117" customFormat="1" ht="12" customHeight="1">
      <c r="A676" s="1655"/>
      <c r="B676" s="1244" t="s">
        <v>662</v>
      </c>
      <c r="C676" s="1245"/>
      <c r="D676" s="1245"/>
      <c r="E676" s="1246"/>
      <c r="F676" s="397" t="s">
        <v>73</v>
      </c>
      <c r="G676" s="273">
        <v>4</v>
      </c>
      <c r="H676" s="397" t="s">
        <v>73</v>
      </c>
      <c r="I676" s="175" t="s">
        <v>348</v>
      </c>
      <c r="J676" s="199"/>
      <c r="K676" s="175"/>
      <c r="L676" s="175"/>
      <c r="M676" s="175"/>
      <c r="N676" s="209"/>
      <c r="O676" s="175"/>
      <c r="P676" s="199"/>
      <c r="Q676" s="245" t="s">
        <v>73</v>
      </c>
      <c r="R676" s="175" t="s">
        <v>1152</v>
      </c>
      <c r="T676" s="175"/>
      <c r="U676" s="175"/>
      <c r="V676" s="175"/>
      <c r="W676" s="175"/>
      <c r="X676" s="175"/>
      <c r="Y676" s="175"/>
      <c r="Z676" s="175"/>
      <c r="AA676" s="175"/>
      <c r="AB676" s="175"/>
      <c r="AC676" s="175"/>
      <c r="AD676" s="175"/>
      <c r="AE676" s="175"/>
      <c r="AF676" s="175"/>
      <c r="AG676" s="397" t="s">
        <v>73</v>
      </c>
      <c r="AH676" s="1375"/>
      <c r="AI676" s="1376"/>
      <c r="AK676" s="290"/>
      <c r="AL676" s="118"/>
      <c r="AM676" s="1">
        <f t="shared" si="24"/>
        <v>1</v>
      </c>
      <c r="AN676" s="5"/>
      <c r="AO676" s="105"/>
      <c r="AP676" s="105"/>
      <c r="AQ676" s="105"/>
      <c r="AR676" s="105"/>
      <c r="AS676" s="105"/>
      <c r="AT676" s="105"/>
      <c r="AU676" s="105"/>
      <c r="AV676" s="105"/>
      <c r="AW676" s="105"/>
      <c r="AX676" s="105"/>
      <c r="AY676" s="1"/>
      <c r="AZ676" s="1"/>
      <c r="BA676" s="834"/>
    </row>
    <row r="677" spans="1:53" s="117" customFormat="1" ht="12" customHeight="1">
      <c r="A677" s="1655"/>
      <c r="B677" s="1343" t="s">
        <v>1153</v>
      </c>
      <c r="C677" s="1181"/>
      <c r="D677" s="1181"/>
      <c r="E677" s="1182"/>
      <c r="F677" s="397" t="s">
        <v>73</v>
      </c>
      <c r="G677" s="273">
        <v>3</v>
      </c>
      <c r="H677" s="397" t="s">
        <v>73</v>
      </c>
      <c r="I677" s="175" t="s">
        <v>313</v>
      </c>
      <c r="J677" s="199"/>
      <c r="K677" s="193" t="s">
        <v>1154</v>
      </c>
      <c r="L677" s="194"/>
      <c r="M677" s="194"/>
      <c r="N677" s="1214" t="s">
        <v>1155</v>
      </c>
      <c r="O677" s="1215"/>
      <c r="P677" s="1216"/>
      <c r="Q677" s="301" t="s">
        <v>73</v>
      </c>
      <c r="R677" s="194" t="s">
        <v>1156</v>
      </c>
      <c r="S677" s="124"/>
      <c r="T677" s="194"/>
      <c r="U677" s="194"/>
      <c r="V677" s="194"/>
      <c r="W677" s="194"/>
      <c r="X677" s="194"/>
      <c r="Y677" s="194"/>
      <c r="Z677" s="194"/>
      <c r="AA677" s="194"/>
      <c r="AB677" s="194"/>
      <c r="AC677" s="194"/>
      <c r="AD677" s="194"/>
      <c r="AE677" s="194"/>
      <c r="AF677" s="194"/>
      <c r="AG677" s="314" t="s">
        <v>73</v>
      </c>
      <c r="AH677" s="1251" t="s">
        <v>451</v>
      </c>
      <c r="AI677" s="1377"/>
      <c r="AK677" s="290"/>
      <c r="AL677" s="118"/>
      <c r="AM677" s="1">
        <f t="shared" si="24"/>
        <v>1</v>
      </c>
      <c r="AN677" s="5"/>
      <c r="AO677" s="105"/>
      <c r="AP677" s="105"/>
      <c r="AQ677" s="105"/>
      <c r="AR677" s="105"/>
      <c r="AS677" s="105"/>
      <c r="AT677" s="105"/>
      <c r="AU677" s="105"/>
      <c r="AV677" s="105"/>
      <c r="AW677" s="105"/>
      <c r="AX677" s="105"/>
      <c r="AY677" s="1"/>
      <c r="AZ677" s="1"/>
      <c r="BA677" s="834"/>
    </row>
    <row r="678" spans="1:53" s="117" customFormat="1" ht="12" customHeight="1">
      <c r="A678" s="1655"/>
      <c r="B678" s="209"/>
      <c r="C678" s="175"/>
      <c r="D678" s="175"/>
      <c r="E678" s="199"/>
      <c r="F678" s="397" t="s">
        <v>73</v>
      </c>
      <c r="G678" s="273">
        <v>2</v>
      </c>
      <c r="H678" s="397" t="s">
        <v>73</v>
      </c>
      <c r="I678" s="175" t="s">
        <v>315</v>
      </c>
      <c r="J678" s="199"/>
      <c r="K678" s="209"/>
      <c r="L678" s="175"/>
      <c r="M678" s="175"/>
      <c r="N678" s="209"/>
      <c r="O678" s="175"/>
      <c r="P678" s="199"/>
      <c r="Q678" s="175" t="s">
        <v>427</v>
      </c>
      <c r="R678" s="175" t="s">
        <v>1157</v>
      </c>
      <c r="S678" s="175"/>
      <c r="T678" s="175"/>
      <c r="U678" s="175"/>
      <c r="V678" s="175"/>
      <c r="W678" s="175"/>
      <c r="X678" s="175"/>
      <c r="Y678" s="175"/>
      <c r="Z678" s="175"/>
      <c r="AA678" s="175"/>
      <c r="AB678" s="175"/>
      <c r="AC678" s="175"/>
      <c r="AD678" s="175"/>
      <c r="AE678" s="175"/>
      <c r="AF678" s="175"/>
      <c r="AG678" s="397" t="s">
        <v>73</v>
      </c>
      <c r="AH678" s="1375"/>
      <c r="AI678" s="1376"/>
      <c r="AK678" s="290"/>
      <c r="AL678" s="118"/>
      <c r="AM678" s="1">
        <f t="shared" si="24"/>
        <v>1</v>
      </c>
      <c r="AN678" s="5"/>
      <c r="AO678" s="105"/>
      <c r="AP678" s="105"/>
      <c r="AQ678" s="105"/>
      <c r="AR678" s="105"/>
      <c r="AS678" s="105"/>
      <c r="AT678" s="105"/>
      <c r="AU678" s="105"/>
      <c r="AV678" s="105"/>
      <c r="AW678" s="105"/>
      <c r="AX678" s="105"/>
      <c r="AY678" s="1"/>
      <c r="AZ678" s="1"/>
      <c r="BA678" s="834"/>
    </row>
    <row r="679" spans="1:53" s="117" customFormat="1" ht="12" customHeight="1">
      <c r="A679" s="1655"/>
      <c r="B679" s="209"/>
      <c r="C679" s="175"/>
      <c r="D679" s="175"/>
      <c r="E679" s="199"/>
      <c r="F679" s="397" t="s">
        <v>73</v>
      </c>
      <c r="G679" s="273">
        <v>1</v>
      </c>
      <c r="H679" s="209"/>
      <c r="I679" s="175"/>
      <c r="J679" s="199"/>
      <c r="K679" s="209"/>
      <c r="L679" s="175"/>
      <c r="M679" s="175"/>
      <c r="N679" s="209"/>
      <c r="O679" s="175"/>
      <c r="P679" s="199"/>
      <c r="Q679" s="175"/>
      <c r="R679" s="245" t="s">
        <v>73</v>
      </c>
      <c r="S679" s="1284" t="s">
        <v>1158</v>
      </c>
      <c r="T679" s="1284"/>
      <c r="U679" s="1284"/>
      <c r="V679" s="1284"/>
      <c r="W679" s="245" t="s">
        <v>73</v>
      </c>
      <c r="X679" s="1284" t="s">
        <v>1159</v>
      </c>
      <c r="Y679" s="1284"/>
      <c r="Z679" s="1284"/>
      <c r="AA679" s="1284"/>
      <c r="AB679" s="1284"/>
      <c r="AC679" s="245" t="s">
        <v>73</v>
      </c>
      <c r="AD679" s="1285" t="s">
        <v>1160</v>
      </c>
      <c r="AE679" s="1285"/>
      <c r="AF679" s="1320"/>
      <c r="AG679" s="397" t="s">
        <v>73</v>
      </c>
      <c r="AH679" s="1375"/>
      <c r="AI679" s="1376"/>
      <c r="AK679" s="290"/>
      <c r="AL679" s="118"/>
      <c r="AM679" s="1">
        <f t="shared" si="24"/>
        <v>1</v>
      </c>
      <c r="AN679" s="5"/>
      <c r="AO679" s="105"/>
      <c r="AP679" s="105"/>
      <c r="AQ679" s="105"/>
      <c r="AR679" s="105"/>
      <c r="AS679" s="105"/>
      <c r="AT679" s="105"/>
      <c r="AU679" s="105"/>
      <c r="AV679" s="105"/>
      <c r="AW679" s="105"/>
      <c r="AX679" s="105"/>
      <c r="AY679" s="1"/>
      <c r="AZ679" s="1"/>
      <c r="BA679" s="834"/>
    </row>
    <row r="680" spans="1:53" s="117" customFormat="1" ht="12" customHeight="1">
      <c r="A680" s="1655"/>
      <c r="B680" s="209"/>
      <c r="C680" s="175"/>
      <c r="D680" s="175"/>
      <c r="E680" s="199"/>
      <c r="F680" s="175"/>
      <c r="G680" s="175"/>
      <c r="H680" s="209"/>
      <c r="I680" s="175"/>
      <c r="J680" s="199"/>
      <c r="K680" s="209"/>
      <c r="L680" s="175"/>
      <c r="M680" s="175"/>
      <c r="N680" s="209"/>
      <c r="O680" s="175"/>
      <c r="P680" s="199"/>
      <c r="Q680" s="175"/>
      <c r="R680" s="245" t="s">
        <v>73</v>
      </c>
      <c r="S680" s="1627" t="s">
        <v>1161</v>
      </c>
      <c r="T680" s="1627"/>
      <c r="U680" s="1627"/>
      <c r="V680" s="1627"/>
      <c r="W680" s="175" t="s">
        <v>148</v>
      </c>
      <c r="X680" s="1482"/>
      <c r="Y680" s="1482"/>
      <c r="Z680" s="1482"/>
      <c r="AA680" s="1482"/>
      <c r="AB680" s="1482"/>
      <c r="AC680" s="1482"/>
      <c r="AD680" s="1482"/>
      <c r="AE680" s="1482"/>
      <c r="AF680" s="175" t="s">
        <v>238</v>
      </c>
      <c r="AG680" s="188"/>
      <c r="AH680" s="175"/>
      <c r="AI680" s="199"/>
      <c r="AK680" s="290"/>
      <c r="AL680" s="118"/>
      <c r="AM680" s="1">
        <f t="shared" si="24"/>
        <v>1</v>
      </c>
      <c r="AN680" s="5"/>
      <c r="AO680" s="105"/>
      <c r="AP680" s="105"/>
      <c r="AQ680" s="105"/>
      <c r="AR680" s="105"/>
      <c r="AS680" s="105"/>
      <c r="AT680" s="105"/>
      <c r="AU680" s="105"/>
      <c r="AV680" s="105"/>
      <c r="AW680" s="105"/>
      <c r="AX680" s="105"/>
      <c r="AY680" s="1"/>
      <c r="AZ680" s="1"/>
      <c r="BA680" s="834"/>
    </row>
    <row r="681" spans="1:53" s="117" customFormat="1" ht="12" customHeight="1">
      <c r="A681" s="1655"/>
      <c r="B681" s="209"/>
      <c r="C681" s="175"/>
      <c r="D681" s="175"/>
      <c r="E681" s="199"/>
      <c r="F681" s="175"/>
      <c r="G681" s="175"/>
      <c r="H681" s="209"/>
      <c r="I681" s="175"/>
      <c r="J681" s="199"/>
      <c r="K681" s="210"/>
      <c r="L681" s="211"/>
      <c r="M681" s="211"/>
      <c r="N681" s="1613" t="s">
        <v>1162</v>
      </c>
      <c r="O681" s="1178"/>
      <c r="P681" s="1614"/>
      <c r="Q681" s="326" t="s">
        <v>73</v>
      </c>
      <c r="R681" s="327" t="s">
        <v>1163</v>
      </c>
      <c r="S681" s="328"/>
      <c r="T681" s="327"/>
      <c r="U681" s="327"/>
      <c r="V681" s="327"/>
      <c r="W681" s="327"/>
      <c r="X681" s="327"/>
      <c r="Y681" s="327"/>
      <c r="Z681" s="327"/>
      <c r="AA681" s="327"/>
      <c r="AB681" s="327"/>
      <c r="AC681" s="327"/>
      <c r="AD681" s="327"/>
      <c r="AE681" s="327"/>
      <c r="AF681" s="329"/>
      <c r="AG681" s="210"/>
      <c r="AH681" s="211"/>
      <c r="AI681" s="246"/>
      <c r="AK681" s="290"/>
      <c r="AL681" s="118"/>
      <c r="AM681" s="1">
        <f t="shared" si="24"/>
        <v>1</v>
      </c>
      <c r="AN681" s="5"/>
      <c r="AO681" s="105"/>
      <c r="AP681" s="105"/>
      <c r="AQ681" s="105"/>
      <c r="AR681" s="105"/>
      <c r="AS681" s="105"/>
      <c r="AT681" s="105"/>
      <c r="AU681" s="105"/>
      <c r="AV681" s="105"/>
      <c r="AW681" s="105"/>
      <c r="AX681" s="105"/>
      <c r="AY681" s="1"/>
      <c r="AZ681" s="1"/>
      <c r="BA681" s="834"/>
    </row>
    <row r="682" spans="1:53" s="117" customFormat="1" ht="12" customHeight="1">
      <c r="A682" s="1655"/>
      <c r="B682" s="209"/>
      <c r="C682" s="175"/>
      <c r="D682" s="175"/>
      <c r="E682" s="199"/>
      <c r="F682" s="175"/>
      <c r="G682" s="175"/>
      <c r="H682" s="209"/>
      <c r="I682" s="175"/>
      <c r="J682" s="199"/>
      <c r="K682" s="175" t="s">
        <v>1164</v>
      </c>
      <c r="L682" s="175"/>
      <c r="M682" s="175"/>
      <c r="N682" s="209" t="s">
        <v>1165</v>
      </c>
      <c r="O682" s="175"/>
      <c r="P682" s="199"/>
      <c r="Q682" s="245" t="s">
        <v>73</v>
      </c>
      <c r="R682" s="175" t="s">
        <v>1166</v>
      </c>
      <c r="T682" s="175"/>
      <c r="U682" s="175"/>
      <c r="V682" s="175"/>
      <c r="W682" s="175"/>
      <c r="X682" s="175"/>
      <c r="Y682" s="175"/>
      <c r="Z682" s="175"/>
      <c r="AA682" s="175"/>
      <c r="AB682" s="175"/>
      <c r="AC682" s="175"/>
      <c r="AD682" s="175"/>
      <c r="AE682" s="175"/>
      <c r="AF682" s="175"/>
      <c r="AG682" s="314" t="s">
        <v>73</v>
      </c>
      <c r="AH682" s="1251" t="s">
        <v>451</v>
      </c>
      <c r="AI682" s="1377"/>
      <c r="AK682" s="290"/>
      <c r="AL682" s="118"/>
      <c r="AM682" s="1">
        <f t="shared" si="24"/>
        <v>1</v>
      </c>
      <c r="AN682" s="5"/>
      <c r="AO682" s="105"/>
      <c r="AP682" s="105"/>
      <c r="AQ682" s="105"/>
      <c r="AR682" s="105"/>
      <c r="AS682" s="105"/>
      <c r="AT682" s="105"/>
      <c r="AU682" s="105"/>
      <c r="AV682" s="105"/>
      <c r="AW682" s="105"/>
      <c r="AX682" s="105"/>
      <c r="AY682" s="1"/>
      <c r="AZ682" s="1"/>
      <c r="BA682" s="834"/>
    </row>
    <row r="683" spans="1:53" s="117" customFormat="1" ht="12" customHeight="1">
      <c r="A683" s="1655"/>
      <c r="B683" s="209"/>
      <c r="C683" s="175"/>
      <c r="D683" s="175"/>
      <c r="E683" s="199"/>
      <c r="F683" s="175"/>
      <c r="G683" s="175"/>
      <c r="H683" s="209"/>
      <c r="I683" s="175"/>
      <c r="J683" s="199"/>
      <c r="K683" s="397" t="s">
        <v>73</v>
      </c>
      <c r="L683" s="1373" t="s">
        <v>1167</v>
      </c>
      <c r="M683" s="1374"/>
      <c r="N683" s="222" t="s">
        <v>1168</v>
      </c>
      <c r="O683" s="180"/>
      <c r="P683" s="201"/>
      <c r="Q683" s="288" t="s">
        <v>73</v>
      </c>
      <c r="R683" s="180" t="s">
        <v>1169</v>
      </c>
      <c r="S683" s="289"/>
      <c r="T683" s="180"/>
      <c r="U683" s="180"/>
      <c r="V683" s="180"/>
      <c r="W683" s="180"/>
      <c r="X683" s="180"/>
      <c r="Y683" s="180"/>
      <c r="Z683" s="180"/>
      <c r="AA683" s="180"/>
      <c r="AB683" s="180"/>
      <c r="AC683" s="180"/>
      <c r="AD683" s="180"/>
      <c r="AE683" s="180"/>
      <c r="AF683" s="201"/>
      <c r="AG683" s="397" t="s">
        <v>73</v>
      </c>
      <c r="AH683" s="1375"/>
      <c r="AI683" s="1376"/>
      <c r="AJ683" s="175"/>
      <c r="AK683" s="290"/>
      <c r="AL683" s="118"/>
      <c r="AM683" s="1">
        <f t="shared" si="24"/>
        <v>1</v>
      </c>
      <c r="AN683" s="5"/>
      <c r="AO683" s="105"/>
      <c r="AP683" s="105"/>
      <c r="AQ683" s="105"/>
      <c r="AR683" s="105"/>
      <c r="AS683" s="105"/>
      <c r="AT683" s="105"/>
      <c r="AU683" s="105"/>
      <c r="AV683" s="105"/>
      <c r="AW683" s="105"/>
      <c r="AX683" s="105"/>
      <c r="AY683" s="1"/>
      <c r="AZ683" s="1"/>
      <c r="BA683" s="834"/>
    </row>
    <row r="684" spans="1:53" s="117" customFormat="1" ht="12" customHeight="1">
      <c r="A684" s="1655"/>
      <c r="B684" s="209"/>
      <c r="C684" s="175"/>
      <c r="D684" s="175"/>
      <c r="E684" s="199"/>
      <c r="F684" s="175"/>
      <c r="G684" s="175"/>
      <c r="H684" s="209"/>
      <c r="I684" s="175"/>
      <c r="J684" s="199"/>
      <c r="K684" s="175"/>
      <c r="L684" s="175"/>
      <c r="M684" s="175"/>
      <c r="N684" s="223"/>
      <c r="O684" s="186"/>
      <c r="P684" s="208"/>
      <c r="Q684" s="186" t="s">
        <v>427</v>
      </c>
      <c r="R684" s="186" t="s">
        <v>1170</v>
      </c>
      <c r="S684" s="186"/>
      <c r="T684" s="186"/>
      <c r="U684" s="186"/>
      <c r="V684" s="186"/>
      <c r="W684" s="186"/>
      <c r="X684" s="186"/>
      <c r="Y684" s="186"/>
      <c r="Z684" s="186" t="s">
        <v>148</v>
      </c>
      <c r="AA684" s="294" t="s">
        <v>73</v>
      </c>
      <c r="AB684" s="186" t="s">
        <v>75</v>
      </c>
      <c r="AC684" s="186"/>
      <c r="AD684" s="294" t="s">
        <v>73</v>
      </c>
      <c r="AE684" s="186" t="s">
        <v>1</v>
      </c>
      <c r="AF684" s="208" t="s">
        <v>238</v>
      </c>
      <c r="AG684" s="397" t="s">
        <v>73</v>
      </c>
      <c r="AH684" s="1375"/>
      <c r="AI684" s="1376"/>
      <c r="AJ684" s="175"/>
      <c r="AK684" s="290"/>
      <c r="AL684" s="118"/>
      <c r="AM684" s="1">
        <f t="shared" si="24"/>
        <v>1</v>
      </c>
      <c r="AN684" s="5"/>
      <c r="AO684" s="105"/>
      <c r="AP684" s="105"/>
      <c r="AQ684" s="105"/>
      <c r="AR684" s="105"/>
      <c r="AS684" s="105"/>
      <c r="AT684" s="105"/>
      <c r="AU684" s="105"/>
      <c r="AV684" s="105"/>
      <c r="AW684" s="105"/>
      <c r="AX684" s="105"/>
      <c r="AY684" s="1"/>
      <c r="AZ684" s="1"/>
      <c r="BA684" s="834"/>
    </row>
    <row r="685" spans="1:53" s="117" customFormat="1" ht="12" customHeight="1">
      <c r="A685" s="1655"/>
      <c r="B685" s="209"/>
      <c r="C685" s="175"/>
      <c r="D685" s="175"/>
      <c r="E685" s="199"/>
      <c r="F685" s="175"/>
      <c r="G685" s="175"/>
      <c r="H685" s="209"/>
      <c r="I685" s="175"/>
      <c r="J685" s="199"/>
      <c r="K685" s="175"/>
      <c r="L685" s="175"/>
      <c r="M685" s="175"/>
      <c r="N685" s="209" t="s">
        <v>1171</v>
      </c>
      <c r="O685" s="175"/>
      <c r="P685" s="199"/>
      <c r="Q685" s="175" t="s">
        <v>427</v>
      </c>
      <c r="R685" s="175" t="s">
        <v>1172</v>
      </c>
      <c r="S685" s="175"/>
      <c r="T685" s="175"/>
      <c r="U685" s="175"/>
      <c r="V685" s="175"/>
      <c r="W685" s="175"/>
      <c r="X685" s="175"/>
      <c r="Y685" s="175"/>
      <c r="Z685" s="175" t="s">
        <v>148</v>
      </c>
      <c r="AA685" s="245" t="s">
        <v>73</v>
      </c>
      <c r="AB685" s="175" t="s">
        <v>75</v>
      </c>
      <c r="AC685" s="175"/>
      <c r="AD685" s="245" t="s">
        <v>73</v>
      </c>
      <c r="AE685" s="175" t="s">
        <v>1</v>
      </c>
      <c r="AF685" s="175" t="s">
        <v>238</v>
      </c>
      <c r="AG685" s="188"/>
      <c r="AI685" s="199"/>
      <c r="AJ685" s="175"/>
      <c r="AK685" s="290"/>
      <c r="AL685" s="118"/>
      <c r="AM685" s="1">
        <f t="shared" si="24"/>
        <v>1</v>
      </c>
      <c r="AN685" s="5"/>
      <c r="AO685" s="105"/>
      <c r="AP685" s="105"/>
      <c r="AQ685" s="105"/>
      <c r="AR685" s="105"/>
      <c r="AS685" s="105"/>
      <c r="AT685" s="105"/>
      <c r="AU685" s="105"/>
      <c r="AV685" s="105"/>
      <c r="AW685" s="105"/>
      <c r="AX685" s="105"/>
      <c r="AY685" s="1"/>
      <c r="AZ685" s="1"/>
      <c r="BA685" s="834"/>
    </row>
    <row r="686" spans="1:53" s="117" customFormat="1" ht="12" customHeight="1">
      <c r="A686" s="1655"/>
      <c r="B686" s="209"/>
      <c r="C686" s="175"/>
      <c r="D686" s="175"/>
      <c r="E686" s="199"/>
      <c r="F686" s="175"/>
      <c r="G686" s="175"/>
      <c r="H686" s="209"/>
      <c r="I686" s="175"/>
      <c r="J686" s="199"/>
      <c r="K686" s="175"/>
      <c r="L686" s="175"/>
      <c r="M686" s="175"/>
      <c r="N686" s="209"/>
      <c r="O686" s="175"/>
      <c r="P686" s="199"/>
      <c r="Q686" s="175" t="s">
        <v>427</v>
      </c>
      <c r="R686" s="1190" t="s">
        <v>1173</v>
      </c>
      <c r="S686" s="1190"/>
      <c r="T686" s="1190"/>
      <c r="U686" s="1190"/>
      <c r="V686" s="1190"/>
      <c r="W686" s="1190"/>
      <c r="X686" s="1190"/>
      <c r="Y686" s="1190"/>
      <c r="Z686" s="175" t="s">
        <v>148</v>
      </c>
      <c r="AA686" s="245" t="s">
        <v>73</v>
      </c>
      <c r="AB686" s="175" t="s">
        <v>75</v>
      </c>
      <c r="AC686" s="175"/>
      <c r="AD686" s="245" t="s">
        <v>73</v>
      </c>
      <c r="AE686" s="175" t="s">
        <v>1</v>
      </c>
      <c r="AF686" s="175" t="s">
        <v>238</v>
      </c>
      <c r="AG686" s="188"/>
      <c r="AI686" s="199"/>
      <c r="AJ686" s="175"/>
      <c r="AK686" s="290"/>
      <c r="AL686" s="118"/>
      <c r="AM686" s="1">
        <f t="shared" si="24"/>
        <v>1</v>
      </c>
      <c r="AN686" s="5"/>
      <c r="AO686" s="105"/>
      <c r="AP686" s="105"/>
      <c r="AQ686" s="105"/>
      <c r="AR686" s="105"/>
      <c r="AS686" s="105"/>
      <c r="AT686" s="105"/>
      <c r="AU686" s="105"/>
      <c r="AV686" s="105"/>
      <c r="AW686" s="105"/>
      <c r="AX686" s="105"/>
      <c r="AY686" s="1"/>
      <c r="AZ686" s="1"/>
      <c r="BA686" s="834"/>
    </row>
    <row r="687" spans="1:53" s="117" customFormat="1" ht="12" customHeight="1">
      <c r="A687" s="1655"/>
      <c r="B687" s="209"/>
      <c r="C687" s="175"/>
      <c r="D687" s="175"/>
      <c r="E687" s="199"/>
      <c r="F687" s="175"/>
      <c r="G687" s="175"/>
      <c r="H687" s="209"/>
      <c r="I687" s="175"/>
      <c r="J687" s="199"/>
      <c r="K687" s="175"/>
      <c r="L687" s="175"/>
      <c r="M687" s="175"/>
      <c r="N687" s="209"/>
      <c r="O687" s="175"/>
      <c r="P687" s="199"/>
      <c r="Q687" s="175" t="s">
        <v>427</v>
      </c>
      <c r="R687" s="1591" t="s">
        <v>1174</v>
      </c>
      <c r="S687" s="1591"/>
      <c r="T687" s="1591"/>
      <c r="U687" s="1591"/>
      <c r="V687" s="1591"/>
      <c r="W687" s="1591"/>
      <c r="X687" s="1591"/>
      <c r="Y687" s="1591"/>
      <c r="Z687" s="175" t="s">
        <v>148</v>
      </c>
      <c r="AA687" s="245" t="s">
        <v>73</v>
      </c>
      <c r="AB687" s="175" t="s">
        <v>75</v>
      </c>
      <c r="AC687" s="175"/>
      <c r="AD687" s="245" t="s">
        <v>73</v>
      </c>
      <c r="AE687" s="175" t="s">
        <v>1</v>
      </c>
      <c r="AF687" s="175" t="s">
        <v>238</v>
      </c>
      <c r="AG687" s="188"/>
      <c r="AI687" s="199"/>
      <c r="AJ687" s="175"/>
      <c r="AK687" s="290"/>
      <c r="AL687" s="118"/>
      <c r="AM687" s="1">
        <f t="shared" si="24"/>
        <v>1</v>
      </c>
      <c r="AN687" s="5"/>
      <c r="AO687" s="105"/>
      <c r="AP687" s="105"/>
      <c r="AQ687" s="105"/>
      <c r="AR687" s="105"/>
      <c r="AS687" s="105"/>
      <c r="AT687" s="105"/>
      <c r="AU687" s="105"/>
      <c r="AV687" s="105"/>
      <c r="AW687" s="105"/>
      <c r="AX687" s="105"/>
      <c r="AY687" s="1"/>
      <c r="AZ687" s="1"/>
      <c r="BA687" s="834"/>
    </row>
    <row r="688" spans="1:53" s="117" customFormat="1" ht="12" customHeight="1">
      <c r="A688" s="1655"/>
      <c r="B688" s="209"/>
      <c r="C688" s="175"/>
      <c r="D688" s="175"/>
      <c r="E688" s="199"/>
      <c r="F688" s="175"/>
      <c r="G688" s="175"/>
      <c r="H688" s="209"/>
      <c r="I688" s="175"/>
      <c r="J688" s="199"/>
      <c r="K688" s="175"/>
      <c r="L688" s="175"/>
      <c r="M688" s="175"/>
      <c r="N688" s="464" t="s">
        <v>1175</v>
      </c>
      <c r="O688" s="274"/>
      <c r="P688" s="275"/>
      <c r="Q688" s="274" t="s">
        <v>427</v>
      </c>
      <c r="R688" s="274" t="s">
        <v>1176</v>
      </c>
      <c r="S688" s="274"/>
      <c r="T688" s="274"/>
      <c r="U688" s="274"/>
      <c r="V688" s="274" t="s">
        <v>148</v>
      </c>
      <c r="W688" s="442" t="s">
        <v>73</v>
      </c>
      <c r="X688" s="274" t="s">
        <v>1</v>
      </c>
      <c r="Y688" s="274"/>
      <c r="Z688" s="442" t="s">
        <v>73</v>
      </c>
      <c r="AA688" s="484" t="s">
        <v>1177</v>
      </c>
      <c r="AB688" s="1282" t="s">
        <v>1178</v>
      </c>
      <c r="AC688" s="1282"/>
      <c r="AD688" s="1282"/>
      <c r="AE688" s="1282"/>
      <c r="AF688" s="275" t="s">
        <v>238</v>
      </c>
      <c r="AG688" s="188"/>
      <c r="AI688" s="199"/>
      <c r="AJ688" s="175"/>
      <c r="AK688" s="290"/>
      <c r="AL688" s="118"/>
      <c r="AM688" s="1">
        <f t="shared" si="24"/>
        <v>1</v>
      </c>
      <c r="AN688" s="5"/>
      <c r="AO688" s="105"/>
      <c r="AP688" s="105"/>
      <c r="AQ688" s="105"/>
      <c r="AR688" s="105"/>
      <c r="AS688" s="105"/>
      <c r="AT688" s="105"/>
      <c r="AU688" s="105"/>
      <c r="AV688" s="105"/>
      <c r="AW688" s="105"/>
      <c r="AX688" s="105"/>
      <c r="AY688" s="1"/>
      <c r="AZ688" s="1"/>
      <c r="BA688" s="834"/>
    </row>
    <row r="689" spans="1:53" s="117" customFormat="1" ht="12" customHeight="1">
      <c r="A689" s="1655"/>
      <c r="B689" s="209"/>
      <c r="C689" s="175"/>
      <c r="D689" s="175"/>
      <c r="E689" s="199"/>
      <c r="F689" s="175"/>
      <c r="G689" s="175"/>
      <c r="H689" s="209"/>
      <c r="I689" s="175"/>
      <c r="J689" s="199"/>
      <c r="K689" s="175"/>
      <c r="L689" s="175"/>
      <c r="M689" s="175"/>
      <c r="N689" s="464" t="s">
        <v>1179</v>
      </c>
      <c r="O689" s="274"/>
      <c r="P689" s="275"/>
      <c r="Q689" s="274" t="s">
        <v>427</v>
      </c>
      <c r="R689" s="274" t="s">
        <v>1180</v>
      </c>
      <c r="S689" s="274"/>
      <c r="T689" s="274"/>
      <c r="U689" s="274"/>
      <c r="V689" s="274"/>
      <c r="W689" s="274"/>
      <c r="X689" s="274"/>
      <c r="Y689" s="274"/>
      <c r="Z689" s="274" t="s">
        <v>148</v>
      </c>
      <c r="AA689" s="442" t="s">
        <v>73</v>
      </c>
      <c r="AB689" s="274" t="s">
        <v>75</v>
      </c>
      <c r="AC689" s="274"/>
      <c r="AD689" s="442" t="s">
        <v>73</v>
      </c>
      <c r="AE689" s="274" t="s">
        <v>1</v>
      </c>
      <c r="AF689" s="275" t="s">
        <v>238</v>
      </c>
      <c r="AG689" s="188"/>
      <c r="AI689" s="199"/>
      <c r="AJ689" s="175"/>
      <c r="AK689" s="290"/>
      <c r="AL689" s="118"/>
      <c r="AM689" s="1">
        <f t="shared" si="24"/>
        <v>1</v>
      </c>
      <c r="AN689" s="5"/>
      <c r="AO689" s="105"/>
      <c r="AP689" s="105"/>
      <c r="AQ689" s="105"/>
      <c r="AR689" s="105"/>
      <c r="AS689" s="105"/>
      <c r="AT689" s="105"/>
      <c r="AU689" s="105"/>
      <c r="AV689" s="105"/>
      <c r="AW689" s="105"/>
      <c r="AX689" s="105"/>
      <c r="AY689" s="1"/>
      <c r="AZ689" s="1"/>
      <c r="BA689" s="834"/>
    </row>
    <row r="690" spans="1:53" s="117" customFormat="1" ht="12" customHeight="1">
      <c r="A690" s="1655"/>
      <c r="B690" s="209"/>
      <c r="C690" s="175"/>
      <c r="D690" s="175"/>
      <c r="E690" s="199"/>
      <c r="F690" s="175"/>
      <c r="G690" s="175"/>
      <c r="H690" s="209"/>
      <c r="I690" s="175"/>
      <c r="J690" s="199"/>
      <c r="K690" s="175"/>
      <c r="L690" s="175"/>
      <c r="M690" s="175"/>
      <c r="N690" s="1189" t="s">
        <v>1181</v>
      </c>
      <c r="O690" s="1190"/>
      <c r="P690" s="1191"/>
      <c r="Q690" s="245" t="s">
        <v>73</v>
      </c>
      <c r="R690" s="175" t="s">
        <v>1182</v>
      </c>
      <c r="S690" s="175"/>
      <c r="T690" s="175"/>
      <c r="U690" s="175"/>
      <c r="V690" s="175"/>
      <c r="W690" s="175"/>
      <c r="X690" s="175"/>
      <c r="Y690" s="175"/>
      <c r="Z690" s="175"/>
      <c r="AA690" s="175"/>
      <c r="AB690" s="175"/>
      <c r="AC690" s="175"/>
      <c r="AD690" s="175"/>
      <c r="AE690" s="175"/>
      <c r="AF690" s="175"/>
      <c r="AG690" s="209"/>
      <c r="AI690" s="199"/>
      <c r="AJ690" s="175"/>
      <c r="AK690" s="290"/>
      <c r="AL690" s="118"/>
      <c r="AM690" s="1">
        <f t="shared" si="24"/>
        <v>1</v>
      </c>
      <c r="AN690" s="1"/>
      <c r="AO690" s="1"/>
      <c r="AP690" s="1"/>
      <c r="AQ690" s="1"/>
      <c r="AR690" s="1"/>
      <c r="AS690" s="1"/>
      <c r="AT690" s="1"/>
      <c r="AU690" s="1"/>
      <c r="AV690" s="1"/>
      <c r="AW690" s="1"/>
      <c r="AX690" s="1"/>
      <c r="AY690" s="1"/>
      <c r="AZ690" s="1"/>
      <c r="BA690" s="834"/>
    </row>
    <row r="691" spans="1:53" s="117" customFormat="1" ht="12" customHeight="1">
      <c r="A691" s="1655"/>
      <c r="B691" s="209"/>
      <c r="C691" s="175"/>
      <c r="D691" s="175"/>
      <c r="E691" s="199"/>
      <c r="F691" s="175"/>
      <c r="G691" s="175"/>
      <c r="H691" s="209"/>
      <c r="I691" s="175"/>
      <c r="J691" s="199"/>
      <c r="K691" s="193" t="s">
        <v>1183</v>
      </c>
      <c r="L691" s="194"/>
      <c r="M691" s="194"/>
      <c r="N691" s="1214" t="s">
        <v>1184</v>
      </c>
      <c r="O691" s="1215"/>
      <c r="P691" s="1216"/>
      <c r="Q691" s="301" t="s">
        <v>73</v>
      </c>
      <c r="R691" s="194" t="s">
        <v>1164</v>
      </c>
      <c r="S691" s="194"/>
      <c r="T691" s="194"/>
      <c r="U691" s="301" t="s">
        <v>73</v>
      </c>
      <c r="V691" s="194" t="s">
        <v>1185</v>
      </c>
      <c r="W691" s="194"/>
      <c r="X691" s="194"/>
      <c r="Y691" s="301" t="s">
        <v>73</v>
      </c>
      <c r="Z691" s="194" t="s">
        <v>1186</v>
      </c>
      <c r="AA691" s="194"/>
      <c r="AB691" s="194"/>
      <c r="AC691" s="194"/>
      <c r="AD691" s="194"/>
      <c r="AE691" s="194"/>
      <c r="AF691" s="194"/>
      <c r="AG691" s="314" t="s">
        <v>73</v>
      </c>
      <c r="AH691" s="1236" t="s">
        <v>451</v>
      </c>
      <c r="AI691" s="1237"/>
      <c r="AK691" s="290"/>
      <c r="AL691" s="118"/>
      <c r="AM691" s="1">
        <f t="shared" si="24"/>
        <v>1</v>
      </c>
      <c r="AN691" s="1"/>
      <c r="AO691" s="1"/>
      <c r="AP691" s="1"/>
      <c r="AQ691" s="1"/>
      <c r="AR691" s="1"/>
      <c r="AS691" s="1"/>
      <c r="AT691" s="1"/>
      <c r="AU691" s="1"/>
      <c r="AV691" s="1"/>
      <c r="AW691" s="1"/>
      <c r="AX691" s="1"/>
      <c r="AY691" s="1"/>
      <c r="AZ691" s="1"/>
      <c r="BA691" s="834"/>
    </row>
    <row r="692" spans="1:53" s="117" customFormat="1" ht="12" customHeight="1">
      <c r="A692" s="1655"/>
      <c r="B692" s="209"/>
      <c r="C692" s="175"/>
      <c r="D692" s="175"/>
      <c r="E692" s="199"/>
      <c r="F692" s="175"/>
      <c r="G692" s="175"/>
      <c r="H692" s="209"/>
      <c r="I692" s="175"/>
      <c r="J692" s="199"/>
      <c r="K692" s="209"/>
      <c r="L692" s="175"/>
      <c r="M692" s="175"/>
      <c r="N692" s="209"/>
      <c r="O692" s="175"/>
      <c r="P692" s="199"/>
      <c r="Q692" s="245" t="s">
        <v>73</v>
      </c>
      <c r="R692" s="175" t="s">
        <v>1187</v>
      </c>
      <c r="S692" s="175"/>
      <c r="T692" s="294" t="s">
        <v>73</v>
      </c>
      <c r="U692" s="271" t="s">
        <v>1188</v>
      </c>
      <c r="V692" s="271"/>
      <c r="W692" s="271"/>
      <c r="X692" s="175"/>
      <c r="Y692" s="294" t="s">
        <v>73</v>
      </c>
      <c r="Z692" s="175" t="s">
        <v>1189</v>
      </c>
      <c r="AA692" s="175"/>
      <c r="AB692" s="271" t="s">
        <v>148</v>
      </c>
      <c r="AC692" s="294" t="s">
        <v>73</v>
      </c>
      <c r="AD692" s="271" t="s">
        <v>1188</v>
      </c>
      <c r="AE692" s="271"/>
      <c r="AF692" s="271"/>
      <c r="AG692" s="397" t="s">
        <v>73</v>
      </c>
      <c r="AH692" s="1375"/>
      <c r="AI692" s="1376"/>
      <c r="AJ692" s="175"/>
      <c r="AK692" s="290"/>
      <c r="AL692" s="118"/>
      <c r="AM692" s="1">
        <f t="shared" si="24"/>
        <v>1</v>
      </c>
      <c r="AN692" s="1"/>
      <c r="AO692" s="1"/>
      <c r="AP692" s="1"/>
      <c r="AQ692" s="1"/>
      <c r="AR692" s="1"/>
      <c r="AS692" s="1"/>
      <c r="AT692" s="1"/>
      <c r="AU692" s="1"/>
      <c r="AV692" s="1"/>
      <c r="AW692" s="1"/>
      <c r="AX692" s="1"/>
      <c r="AY692" s="1"/>
      <c r="AZ692" s="1"/>
      <c r="BA692" s="834"/>
    </row>
    <row r="693" spans="1:53" s="117" customFormat="1" ht="12" customHeight="1">
      <c r="A693" s="1655"/>
      <c r="B693" s="209"/>
      <c r="C693" s="175"/>
      <c r="D693" s="175"/>
      <c r="E693" s="199"/>
      <c r="F693" s="175"/>
      <c r="G693" s="175"/>
      <c r="H693" s="209"/>
      <c r="I693" s="175"/>
      <c r="J693" s="199"/>
      <c r="K693" s="209"/>
      <c r="L693" s="175"/>
      <c r="M693" s="175"/>
      <c r="N693" s="1561" t="s">
        <v>1190</v>
      </c>
      <c r="O693" s="1562"/>
      <c r="P693" s="1563"/>
      <c r="Q693" s="485" t="s">
        <v>73</v>
      </c>
      <c r="R693" s="1282" t="s">
        <v>1191</v>
      </c>
      <c r="S693" s="1282"/>
      <c r="T693" s="1282"/>
      <c r="U693" s="486" t="s">
        <v>148</v>
      </c>
      <c r="V693" s="442" t="s">
        <v>73</v>
      </c>
      <c r="W693" s="486" t="s">
        <v>1192</v>
      </c>
      <c r="X693" s="486"/>
      <c r="Y693" s="486"/>
      <c r="Z693" s="486"/>
      <c r="AA693" s="442" t="s">
        <v>73</v>
      </c>
      <c r="AB693" s="486" t="s">
        <v>1193</v>
      </c>
      <c r="AC693" s="486"/>
      <c r="AD693" s="486"/>
      <c r="AE693" s="486"/>
      <c r="AF693" s="487"/>
      <c r="AG693" s="397" t="s">
        <v>73</v>
      </c>
      <c r="AH693" s="1375"/>
      <c r="AI693" s="1376"/>
      <c r="AJ693" s="175"/>
      <c r="AK693" s="290"/>
      <c r="AL693" s="118"/>
      <c r="AM693" s="1">
        <f t="shared" si="24"/>
        <v>1</v>
      </c>
      <c r="AN693" s="1"/>
      <c r="AO693" s="1"/>
      <c r="AP693" s="1"/>
      <c r="AQ693" s="1"/>
      <c r="AR693" s="1"/>
      <c r="AS693" s="1"/>
      <c r="AT693" s="1"/>
      <c r="AU693" s="1"/>
      <c r="AV693" s="1"/>
      <c r="AW693" s="1"/>
      <c r="AX693" s="1"/>
      <c r="AY693" s="1"/>
      <c r="AZ693" s="1"/>
      <c r="BA693" s="834"/>
    </row>
    <row r="694" spans="1:53" s="117" customFormat="1" ht="12" customHeight="1">
      <c r="A694" s="1655"/>
      <c r="B694" s="209"/>
      <c r="C694" s="175"/>
      <c r="D694" s="175"/>
      <c r="E694" s="199"/>
      <c r="F694" s="175"/>
      <c r="G694" s="175"/>
      <c r="H694" s="209"/>
      <c r="I694" s="175"/>
      <c r="J694" s="199"/>
      <c r="K694" s="209"/>
      <c r="L694" s="175"/>
      <c r="M694" s="175"/>
      <c r="N694" s="1638" t="s">
        <v>840</v>
      </c>
      <c r="O694" s="1639"/>
      <c r="P694" s="1640"/>
      <c r="Q694" s="485" t="s">
        <v>73</v>
      </c>
      <c r="R694" s="1282" t="s">
        <v>1194</v>
      </c>
      <c r="S694" s="1282"/>
      <c r="T694" s="1282"/>
      <c r="U694" s="486" t="s">
        <v>148</v>
      </c>
      <c r="V694" s="442" t="s">
        <v>73</v>
      </c>
      <c r="W694" s="486" t="s">
        <v>1192</v>
      </c>
      <c r="X694" s="486"/>
      <c r="Y694" s="486"/>
      <c r="Z694" s="486"/>
      <c r="AA694" s="442" t="s">
        <v>73</v>
      </c>
      <c r="AB694" s="486" t="s">
        <v>1193</v>
      </c>
      <c r="AC694" s="486"/>
      <c r="AD694" s="486"/>
      <c r="AE694" s="486"/>
      <c r="AF694" s="487"/>
      <c r="AG694" s="188"/>
      <c r="AI694" s="199"/>
      <c r="AJ694" s="175"/>
      <c r="AK694" s="290"/>
      <c r="AL694" s="118"/>
      <c r="AM694" s="1">
        <f t="shared" si="24"/>
        <v>1</v>
      </c>
      <c r="AN694" s="1"/>
      <c r="AO694" s="1"/>
      <c r="AP694" s="1"/>
      <c r="AQ694" s="1"/>
      <c r="AR694" s="1"/>
      <c r="AS694" s="1"/>
      <c r="AT694" s="1"/>
      <c r="AU694" s="1"/>
      <c r="AV694" s="1"/>
      <c r="AW694" s="1"/>
      <c r="AX694" s="1"/>
      <c r="AY694" s="1"/>
      <c r="AZ694" s="1"/>
      <c r="BA694" s="834"/>
    </row>
    <row r="695" spans="1:53" s="117" customFormat="1" ht="12" customHeight="1">
      <c r="A695" s="1655"/>
      <c r="B695" s="209"/>
      <c r="C695" s="175"/>
      <c r="D695" s="175"/>
      <c r="E695" s="199"/>
      <c r="F695" s="175"/>
      <c r="G695" s="175"/>
      <c r="H695" s="209"/>
      <c r="I695" s="175"/>
      <c r="J695" s="199"/>
      <c r="K695" s="209"/>
      <c r="L695" s="175"/>
      <c r="M695" s="175"/>
      <c r="N695" s="209" t="s">
        <v>1195</v>
      </c>
      <c r="O695" s="175"/>
      <c r="P695" s="199"/>
      <c r="Q695" s="245" t="s">
        <v>73</v>
      </c>
      <c r="R695" s="175" t="s">
        <v>1196</v>
      </c>
      <c r="S695" s="175"/>
      <c r="T695" s="175"/>
      <c r="U695" s="175"/>
      <c r="V695" s="175"/>
      <c r="W695" s="175"/>
      <c r="X695" s="175"/>
      <c r="Y695" s="175"/>
      <c r="Z695" s="175"/>
      <c r="AA695" s="175"/>
      <c r="AB695" s="175"/>
      <c r="AC695" s="175"/>
      <c r="AD695" s="175"/>
      <c r="AE695" s="175"/>
      <c r="AF695" s="175"/>
      <c r="AG695" s="209"/>
      <c r="AI695" s="199"/>
      <c r="AJ695" s="175"/>
      <c r="AK695" s="290"/>
      <c r="AL695" s="118"/>
      <c r="AM695" s="1">
        <f t="shared" si="24"/>
        <v>1</v>
      </c>
      <c r="AN695" s="1"/>
      <c r="AO695" s="1"/>
      <c r="AP695" s="1"/>
      <c r="AQ695" s="1"/>
      <c r="AR695" s="1"/>
      <c r="AS695" s="1"/>
      <c r="AT695" s="1"/>
      <c r="AU695" s="1"/>
      <c r="AV695" s="1"/>
      <c r="AW695" s="1"/>
      <c r="AX695" s="1"/>
      <c r="AY695" s="1"/>
      <c r="AZ695" s="1"/>
      <c r="BA695" s="834"/>
    </row>
    <row r="696" spans="1:53" s="117" customFormat="1" ht="12" customHeight="1">
      <c r="A696" s="1655"/>
      <c r="B696" s="209"/>
      <c r="C696" s="175"/>
      <c r="D696" s="175"/>
      <c r="E696" s="199"/>
      <c r="F696" s="175"/>
      <c r="G696" s="175"/>
      <c r="H696" s="209"/>
      <c r="I696" s="175"/>
      <c r="J696" s="199"/>
      <c r="K696" s="210"/>
      <c r="L696" s="211"/>
      <c r="M696" s="211"/>
      <c r="N696" s="210"/>
      <c r="O696" s="211"/>
      <c r="P696" s="246"/>
      <c r="Q696" s="211" t="s">
        <v>148</v>
      </c>
      <c r="R696" s="247" t="s">
        <v>73</v>
      </c>
      <c r="S696" s="211" t="s">
        <v>1197</v>
      </c>
      <c r="T696" s="211"/>
      <c r="U696" s="211"/>
      <c r="V696" s="247" t="s">
        <v>73</v>
      </c>
      <c r="W696" s="488" t="s">
        <v>1192</v>
      </c>
      <c r="X696" s="211"/>
      <c r="Y696" s="211"/>
      <c r="Z696" s="211"/>
      <c r="AA696" s="247" t="s">
        <v>73</v>
      </c>
      <c r="AB696" s="1631" t="s">
        <v>1198</v>
      </c>
      <c r="AC696" s="1631"/>
      <c r="AD696" s="1631"/>
      <c r="AE696" s="1631"/>
      <c r="AF696" s="1632"/>
      <c r="AG696" s="191"/>
      <c r="AH696" s="134"/>
      <c r="AI696" s="246"/>
      <c r="AJ696" s="175"/>
      <c r="AK696" s="290"/>
      <c r="AL696" s="118"/>
      <c r="AM696" s="1">
        <f t="shared" si="24"/>
        <v>1</v>
      </c>
      <c r="AN696" s="1"/>
      <c r="AO696" s="1"/>
      <c r="AP696" s="1"/>
      <c r="AQ696" s="1"/>
      <c r="AR696" s="1"/>
      <c r="AS696" s="1"/>
      <c r="AT696" s="1"/>
      <c r="AU696" s="1"/>
      <c r="AV696" s="1"/>
      <c r="AW696" s="1"/>
      <c r="AX696" s="1"/>
      <c r="AY696" s="1"/>
      <c r="AZ696" s="1"/>
      <c r="BA696" s="834"/>
    </row>
    <row r="697" spans="1:53" s="117" customFormat="1" ht="12" customHeight="1">
      <c r="A697" s="1655"/>
      <c r="B697" s="209"/>
      <c r="C697" s="175"/>
      <c r="D697" s="175"/>
      <c r="E697" s="199"/>
      <c r="F697" s="175"/>
      <c r="G697" s="175"/>
      <c r="H697" s="209"/>
      <c r="I697" s="175"/>
      <c r="J697" s="199"/>
      <c r="K697" s="175" t="s">
        <v>1199</v>
      </c>
      <c r="L697" s="175"/>
      <c r="M697" s="175"/>
      <c r="N697" s="1189" t="s">
        <v>1200</v>
      </c>
      <c r="O697" s="1190"/>
      <c r="P697" s="1191"/>
      <c r="Q697" s="245" t="s">
        <v>73</v>
      </c>
      <c r="R697" s="175" t="s">
        <v>1201</v>
      </c>
      <c r="S697" s="175"/>
      <c r="T697" s="175"/>
      <c r="U697" s="175"/>
      <c r="V697" s="175"/>
      <c r="W697" s="175"/>
      <c r="X697" s="175"/>
      <c r="Y697" s="175"/>
      <c r="Z697" s="175"/>
      <c r="AA697" s="175"/>
      <c r="AB697" s="175"/>
      <c r="AC697" s="175"/>
      <c r="AD697" s="175"/>
      <c r="AE697" s="175"/>
      <c r="AG697" s="314" t="s">
        <v>73</v>
      </c>
      <c r="AH697" s="1236" t="s">
        <v>451</v>
      </c>
      <c r="AI697" s="1237"/>
      <c r="AK697" s="290"/>
      <c r="AL697" s="118"/>
      <c r="AM697" s="1">
        <f t="shared" si="24"/>
        <v>1</v>
      </c>
      <c r="AN697" s="1"/>
      <c r="AO697" s="1"/>
      <c r="AP697" s="1"/>
      <c r="AQ697" s="1"/>
      <c r="AR697" s="1"/>
      <c r="AS697" s="1"/>
      <c r="AT697" s="1"/>
      <c r="AU697" s="1"/>
      <c r="AV697" s="1"/>
      <c r="AW697" s="1"/>
      <c r="AX697" s="1"/>
      <c r="AY697" s="1"/>
      <c r="AZ697" s="1"/>
      <c r="BA697" s="834"/>
    </row>
    <row r="698" spans="1:53" s="117" customFormat="1" ht="12" customHeight="1">
      <c r="A698" s="1655"/>
      <c r="B698" s="209"/>
      <c r="C698" s="175"/>
      <c r="D698" s="175"/>
      <c r="E698" s="199"/>
      <c r="F698" s="175"/>
      <c r="G698" s="175"/>
      <c r="H698" s="209"/>
      <c r="I698" s="175"/>
      <c r="J698" s="199"/>
      <c r="K698" s="175" t="s">
        <v>1202</v>
      </c>
      <c r="L698" s="175"/>
      <c r="M698" s="175"/>
      <c r="N698" s="1232" t="s">
        <v>1203</v>
      </c>
      <c r="O698" s="1233"/>
      <c r="P698" s="1234"/>
      <c r="Q698" s="485" t="s">
        <v>73</v>
      </c>
      <c r="R698" s="274" t="s">
        <v>1204</v>
      </c>
      <c r="S698" s="274"/>
      <c r="T698" s="274"/>
      <c r="U698" s="274"/>
      <c r="V698" s="274"/>
      <c r="W698" s="274"/>
      <c r="X698" s="274"/>
      <c r="Y698" s="274"/>
      <c r="Z698" s="274"/>
      <c r="AA698" s="274"/>
      <c r="AB698" s="274"/>
      <c r="AC698" s="274"/>
      <c r="AD698" s="274"/>
      <c r="AE698" s="274"/>
      <c r="AF698" s="489"/>
      <c r="AG698" s="397" t="s">
        <v>73</v>
      </c>
      <c r="AH698" s="1375"/>
      <c r="AI698" s="1376"/>
      <c r="AK698" s="290"/>
      <c r="AL698" s="118"/>
      <c r="AM698" s="1">
        <f t="shared" si="24"/>
        <v>1</v>
      </c>
      <c r="AN698" s="1"/>
      <c r="AO698" s="1"/>
      <c r="AP698" s="1"/>
      <c r="AQ698" s="1"/>
      <c r="AR698" s="1"/>
      <c r="AS698" s="1"/>
      <c r="AT698" s="1"/>
      <c r="AU698" s="1"/>
      <c r="AV698" s="1"/>
      <c r="AW698" s="1"/>
      <c r="AX698" s="1"/>
      <c r="AY698" s="1"/>
      <c r="AZ698" s="1"/>
      <c r="BA698" s="834"/>
    </row>
    <row r="699" spans="1:53" s="117" customFormat="1" ht="12" customHeight="1">
      <c r="A699" s="1655"/>
      <c r="B699" s="209"/>
      <c r="C699" s="175"/>
      <c r="D699" s="175"/>
      <c r="E699" s="199"/>
      <c r="F699" s="175"/>
      <c r="G699" s="175"/>
      <c r="H699" s="209"/>
      <c r="I699" s="175"/>
      <c r="J699" s="199"/>
      <c r="K699" s="1378" t="s">
        <v>1205</v>
      </c>
      <c r="L699" s="1284"/>
      <c r="M699" s="1379"/>
      <c r="N699" s="209"/>
      <c r="O699" s="175"/>
      <c r="P699" s="199"/>
      <c r="Q699" s="245" t="s">
        <v>73</v>
      </c>
      <c r="R699" s="175" t="s">
        <v>1206</v>
      </c>
      <c r="S699" s="175"/>
      <c r="T699" s="175"/>
      <c r="U699" s="175"/>
      <c r="V699" s="175"/>
      <c r="W699" s="175"/>
      <c r="X699" s="175"/>
      <c r="Y699" s="175"/>
      <c r="Z699" s="175"/>
      <c r="AA699" s="175"/>
      <c r="AB699" s="175"/>
      <c r="AC699" s="175"/>
      <c r="AD699" s="175"/>
      <c r="AE699" s="175"/>
      <c r="AG699" s="397" t="s">
        <v>73</v>
      </c>
      <c r="AH699" s="1375"/>
      <c r="AI699" s="1376"/>
      <c r="AK699" s="290"/>
      <c r="AL699" s="118"/>
      <c r="AM699" s="1">
        <f t="shared" si="24"/>
        <v>1</v>
      </c>
      <c r="AN699" s="1"/>
      <c r="AO699" s="1"/>
      <c r="AP699" s="1"/>
      <c r="AQ699" s="1"/>
      <c r="AR699" s="1"/>
      <c r="AS699" s="1"/>
      <c r="AT699" s="1"/>
      <c r="AU699" s="1"/>
      <c r="AV699" s="1"/>
      <c r="AW699" s="1"/>
      <c r="AX699" s="1"/>
      <c r="AY699" s="1"/>
      <c r="AZ699" s="1"/>
      <c r="BA699" s="834"/>
    </row>
    <row r="700" spans="1:53" s="117" customFormat="1" ht="12" customHeight="1">
      <c r="A700" s="1655"/>
      <c r="B700" s="209"/>
      <c r="C700" s="175"/>
      <c r="D700" s="175"/>
      <c r="E700" s="199"/>
      <c r="F700" s="175"/>
      <c r="G700" s="175"/>
      <c r="H700" s="209"/>
      <c r="I700" s="175"/>
      <c r="J700" s="199"/>
      <c r="K700" s="1628" t="s">
        <v>1207</v>
      </c>
      <c r="L700" s="1629"/>
      <c r="M700" s="1630"/>
      <c r="N700" s="209"/>
      <c r="O700" s="175"/>
      <c r="P700" s="199"/>
      <c r="R700" s="175" t="s">
        <v>148</v>
      </c>
      <c r="S700" s="245" t="s">
        <v>73</v>
      </c>
      <c r="T700" s="175" t="s">
        <v>1208</v>
      </c>
      <c r="U700" s="175"/>
      <c r="V700" s="175"/>
      <c r="W700" s="175"/>
      <c r="X700" s="175"/>
      <c r="Y700" s="175"/>
      <c r="Z700" s="175"/>
      <c r="AA700" s="245" t="s">
        <v>73</v>
      </c>
      <c r="AB700" s="175" t="s">
        <v>1209</v>
      </c>
      <c r="AC700" s="175"/>
      <c r="AD700" s="175"/>
      <c r="AE700" s="175"/>
      <c r="AF700" s="175" t="s">
        <v>4</v>
      </c>
      <c r="AG700" s="209"/>
      <c r="AH700" s="175"/>
      <c r="AI700" s="199"/>
      <c r="AK700" s="290"/>
      <c r="AL700" s="118"/>
      <c r="AM700" s="1">
        <f t="shared" si="24"/>
        <v>1</v>
      </c>
      <c r="AN700" s="1"/>
      <c r="AO700" s="1"/>
      <c r="AP700" s="1"/>
      <c r="AQ700" s="1"/>
      <c r="AR700" s="1"/>
      <c r="AS700" s="1"/>
      <c r="AT700" s="1"/>
      <c r="AU700" s="1"/>
      <c r="AV700" s="1"/>
      <c r="AW700" s="1"/>
      <c r="AX700" s="1"/>
      <c r="AY700" s="1"/>
      <c r="AZ700" s="1"/>
      <c r="BA700" s="834"/>
    </row>
    <row r="701" spans="1:53" s="117" customFormat="1" ht="12" customHeight="1">
      <c r="A701" s="1655"/>
      <c r="B701" s="209"/>
      <c r="C701" s="175"/>
      <c r="D701" s="175"/>
      <c r="E701" s="199"/>
      <c r="F701" s="175"/>
      <c r="G701" s="175"/>
      <c r="H701" s="209"/>
      <c r="I701" s="175"/>
      <c r="J701" s="199"/>
      <c r="K701" s="193" t="s">
        <v>1210</v>
      </c>
      <c r="L701" s="194"/>
      <c r="M701" s="194"/>
      <c r="N701" s="1633" t="s">
        <v>1211</v>
      </c>
      <c r="O701" s="1634"/>
      <c r="P701" s="1635"/>
      <c r="Q701" s="490" t="s">
        <v>73</v>
      </c>
      <c r="R701" s="465" t="s">
        <v>1212</v>
      </c>
      <c r="S701" s="465"/>
      <c r="T701" s="465"/>
      <c r="U701" s="465"/>
      <c r="V701" s="465"/>
      <c r="W701" s="465"/>
      <c r="X701" s="465"/>
      <c r="Y701" s="465"/>
      <c r="Z701" s="465"/>
      <c r="AA701" s="465"/>
      <c r="AB701" s="465"/>
      <c r="AC701" s="465"/>
      <c r="AD701" s="465"/>
      <c r="AE701" s="465"/>
      <c r="AF701" s="491"/>
      <c r="AG701" s="314" t="s">
        <v>73</v>
      </c>
      <c r="AH701" s="1251" t="s">
        <v>451</v>
      </c>
      <c r="AI701" s="1377"/>
      <c r="AK701" s="290"/>
      <c r="AL701" s="118"/>
      <c r="AM701" s="1">
        <f t="shared" si="24"/>
        <v>1</v>
      </c>
      <c r="AN701" s="1"/>
      <c r="AO701" s="1"/>
      <c r="AP701" s="1"/>
      <c r="AQ701" s="1"/>
      <c r="AR701" s="1"/>
      <c r="AS701" s="1"/>
      <c r="AT701" s="1"/>
      <c r="AU701" s="1"/>
      <c r="AV701" s="1"/>
      <c r="AW701" s="1"/>
      <c r="AX701" s="1"/>
      <c r="AY701" s="1"/>
      <c r="AZ701" s="1"/>
      <c r="BA701" s="834"/>
    </row>
    <row r="702" spans="1:53" s="117" customFormat="1" ht="12" customHeight="1">
      <c r="A702" s="1655"/>
      <c r="B702" s="209"/>
      <c r="C702" s="175"/>
      <c r="D702" s="175"/>
      <c r="E702" s="199"/>
      <c r="F702" s="175"/>
      <c r="G702" s="175"/>
      <c r="H702" s="209"/>
      <c r="I702" s="175"/>
      <c r="J702" s="199"/>
      <c r="K702" s="175" t="s">
        <v>1213</v>
      </c>
      <c r="L702" s="175"/>
      <c r="M702" s="175"/>
      <c r="N702" s="1189" t="s">
        <v>1214</v>
      </c>
      <c r="O702" s="1190"/>
      <c r="P702" s="1191"/>
      <c r="Q702" s="305" t="s">
        <v>73</v>
      </c>
      <c r="R702" s="180" t="s">
        <v>1215</v>
      </c>
      <c r="S702" s="180"/>
      <c r="T702" s="180"/>
      <c r="U702" s="180"/>
      <c r="V702" s="180"/>
      <c r="W702" s="180"/>
      <c r="X702" s="180"/>
      <c r="Y702" s="288" t="s">
        <v>73</v>
      </c>
      <c r="Z702" s="492" t="s">
        <v>1216</v>
      </c>
      <c r="AA702" s="492"/>
      <c r="AB702" s="180"/>
      <c r="AC702" s="180"/>
      <c r="AD702" s="180"/>
      <c r="AE702" s="180"/>
      <c r="AF702" s="493"/>
      <c r="AG702" s="397" t="s">
        <v>73</v>
      </c>
      <c r="AH702" s="1375"/>
      <c r="AI702" s="1376"/>
      <c r="AJ702" s="175"/>
      <c r="AK702" s="290"/>
      <c r="AL702" s="118"/>
      <c r="AM702" s="1">
        <f t="shared" si="24"/>
        <v>1</v>
      </c>
      <c r="AN702" s="1"/>
      <c r="AO702" s="1"/>
      <c r="AP702" s="1"/>
      <c r="AQ702" s="1"/>
      <c r="AR702" s="1"/>
      <c r="AS702" s="1"/>
      <c r="AT702" s="1"/>
      <c r="AU702" s="1"/>
      <c r="AV702" s="1"/>
      <c r="AW702" s="1"/>
      <c r="AX702" s="1"/>
      <c r="AY702" s="1"/>
      <c r="AZ702" s="1"/>
      <c r="BA702" s="834"/>
    </row>
    <row r="703" spans="1:53" s="117" customFormat="1" ht="12" customHeight="1">
      <c r="A703" s="1655"/>
      <c r="B703" s="209"/>
      <c r="C703" s="175"/>
      <c r="D703" s="175"/>
      <c r="E703" s="199"/>
      <c r="F703" s="175"/>
      <c r="G703" s="175"/>
      <c r="H703" s="209"/>
      <c r="I703" s="175"/>
      <c r="J703" s="199"/>
      <c r="K703" s="175" t="s">
        <v>1217</v>
      </c>
      <c r="L703" s="175"/>
      <c r="M703" s="175"/>
      <c r="N703" s="209"/>
      <c r="O703" s="175"/>
      <c r="P703" s="199"/>
      <c r="Q703" s="188"/>
      <c r="R703" s="245" t="s">
        <v>73</v>
      </c>
      <c r="S703" s="175" t="s">
        <v>1218</v>
      </c>
      <c r="T703" s="175"/>
      <c r="U703" s="175"/>
      <c r="V703" s="175"/>
      <c r="W703" s="175"/>
      <c r="X703" s="175"/>
      <c r="Y703" s="175"/>
      <c r="Z703" s="245" t="s">
        <v>73</v>
      </c>
      <c r="AA703" s="303" t="s">
        <v>1219</v>
      </c>
      <c r="AB703" s="303"/>
      <c r="AC703" s="175"/>
      <c r="AD703" s="175"/>
      <c r="AE703" s="175"/>
      <c r="AF703" s="133"/>
      <c r="AG703" s="397" t="s">
        <v>73</v>
      </c>
      <c r="AH703" s="1375"/>
      <c r="AI703" s="1376"/>
      <c r="AJ703" s="175"/>
      <c r="AK703" s="290"/>
      <c r="AL703" s="118"/>
      <c r="AM703" s="1">
        <f t="shared" si="24"/>
        <v>1</v>
      </c>
      <c r="AN703" s="1"/>
      <c r="AO703" s="1"/>
      <c r="AP703" s="1"/>
      <c r="AQ703" s="1"/>
      <c r="AR703" s="1"/>
      <c r="AS703" s="1"/>
      <c r="AT703" s="1"/>
      <c r="AU703" s="1"/>
      <c r="AV703" s="1"/>
      <c r="AW703" s="1"/>
      <c r="AX703" s="1"/>
      <c r="AY703" s="1"/>
      <c r="AZ703" s="1"/>
      <c r="BA703" s="834"/>
    </row>
    <row r="704" spans="1:53" s="117" customFormat="1" ht="12" customHeight="1">
      <c r="A704" s="1655"/>
      <c r="B704" s="209"/>
      <c r="C704" s="175"/>
      <c r="D704" s="175"/>
      <c r="E704" s="199"/>
      <c r="F704" s="175"/>
      <c r="G704" s="175"/>
      <c r="H704" s="209"/>
      <c r="I704" s="175"/>
      <c r="J704" s="199"/>
      <c r="K704" s="1378" t="s">
        <v>1205</v>
      </c>
      <c r="L704" s="1284"/>
      <c r="M704" s="1379"/>
      <c r="N704" s="209"/>
      <c r="O704" s="175"/>
      <c r="P704" s="199"/>
      <c r="Q704" s="196"/>
      <c r="R704" s="294" t="s">
        <v>73</v>
      </c>
      <c r="S704" s="186" t="s">
        <v>1220</v>
      </c>
      <c r="T704" s="186"/>
      <c r="U704" s="186"/>
      <c r="V704" s="186"/>
      <c r="W704" s="186"/>
      <c r="X704" s="186"/>
      <c r="Y704" s="186"/>
      <c r="Z704" s="186"/>
      <c r="AA704" s="186"/>
      <c r="AB704" s="186"/>
      <c r="AC704" s="186"/>
      <c r="AD704" s="186"/>
      <c r="AE704" s="186"/>
      <c r="AF704" s="198"/>
      <c r="AG704" s="209"/>
      <c r="AH704" s="175"/>
      <c r="AI704" s="199"/>
      <c r="AJ704" s="175"/>
      <c r="AK704" s="290"/>
      <c r="AL704" s="118"/>
      <c r="AM704" s="1">
        <f t="shared" si="24"/>
        <v>1</v>
      </c>
      <c r="AN704" s="1"/>
      <c r="AO704" s="1"/>
      <c r="AP704" s="1"/>
      <c r="AQ704" s="1"/>
      <c r="AR704" s="1"/>
      <c r="AS704" s="1"/>
      <c r="AT704" s="1"/>
      <c r="AU704" s="1"/>
      <c r="AV704" s="1"/>
      <c r="AW704" s="1"/>
      <c r="AX704" s="1"/>
      <c r="AY704" s="1"/>
      <c r="AZ704" s="1"/>
      <c r="BA704" s="834"/>
    </row>
    <row r="705" spans="1:53" s="117" customFormat="1" ht="12" customHeight="1">
      <c r="A705" s="1655"/>
      <c r="B705" s="209"/>
      <c r="C705" s="175"/>
      <c r="D705" s="175"/>
      <c r="E705" s="199"/>
      <c r="F705" s="175"/>
      <c r="G705" s="175"/>
      <c r="H705" s="209"/>
      <c r="I705" s="175"/>
      <c r="J705" s="199"/>
      <c r="K705" s="1378" t="s">
        <v>1207</v>
      </c>
      <c r="L705" s="1284"/>
      <c r="M705" s="1379"/>
      <c r="N705" s="209"/>
      <c r="O705" s="175"/>
      <c r="P705" s="199"/>
      <c r="Q705" s="245" t="s">
        <v>73</v>
      </c>
      <c r="R705" s="175" t="s">
        <v>1221</v>
      </c>
      <c r="S705" s="175"/>
      <c r="T705" s="175"/>
      <c r="U705" s="175"/>
      <c r="V705" s="175"/>
      <c r="W705" s="175"/>
      <c r="X705" s="175"/>
      <c r="Y705" s="175"/>
      <c r="Z705" s="175"/>
      <c r="AA705" s="175"/>
      <c r="AB705" s="175"/>
      <c r="AC705" s="175"/>
      <c r="AD705" s="175"/>
      <c r="AE705" s="175"/>
      <c r="AG705" s="209"/>
      <c r="AH705" s="175"/>
      <c r="AI705" s="199"/>
      <c r="AJ705" s="175"/>
      <c r="AK705" s="290"/>
      <c r="AL705" s="118"/>
      <c r="AM705" s="1">
        <f t="shared" si="24"/>
        <v>1</v>
      </c>
      <c r="AN705" s="1"/>
      <c r="AO705" s="1"/>
      <c r="AP705" s="1"/>
      <c r="AQ705" s="1"/>
      <c r="AR705" s="1"/>
      <c r="AS705" s="1"/>
      <c r="AT705" s="1"/>
      <c r="AU705" s="1"/>
      <c r="AV705" s="1"/>
      <c r="AW705" s="1"/>
      <c r="AX705" s="1"/>
      <c r="AY705" s="1"/>
      <c r="AZ705" s="1"/>
      <c r="BA705" s="834"/>
    </row>
    <row r="706" spans="1:53" s="117" customFormat="1" ht="12" customHeight="1" thickBot="1">
      <c r="A706" s="1656"/>
      <c r="B706" s="230"/>
      <c r="C706" s="235"/>
      <c r="D706" s="235"/>
      <c r="E706" s="231"/>
      <c r="F706" s="235"/>
      <c r="G706" s="235"/>
      <c r="H706" s="230"/>
      <c r="I706" s="235"/>
      <c r="J706" s="231"/>
      <c r="K706" s="235"/>
      <c r="L706" s="235"/>
      <c r="M706" s="235"/>
      <c r="N706" s="1636" t="s">
        <v>1222</v>
      </c>
      <c r="O706" s="1276"/>
      <c r="P706" s="1637"/>
      <c r="Q706" s="494" t="s">
        <v>73</v>
      </c>
      <c r="R706" s="495" t="s">
        <v>1223</v>
      </c>
      <c r="S706" s="495"/>
      <c r="T706" s="495"/>
      <c r="U706" s="495"/>
      <c r="V706" s="495"/>
      <c r="W706" s="495"/>
      <c r="X706" s="495"/>
      <c r="Y706" s="495"/>
      <c r="Z706" s="495"/>
      <c r="AA706" s="495"/>
      <c r="AB706" s="495"/>
      <c r="AC706" s="495"/>
      <c r="AD706" s="495"/>
      <c r="AE706" s="495"/>
      <c r="AF706" s="496"/>
      <c r="AG706" s="230"/>
      <c r="AH706" s="235"/>
      <c r="AI706" s="231"/>
      <c r="AJ706" s="235"/>
      <c r="AK706" s="324"/>
      <c r="AL706" s="118"/>
      <c r="AM706" s="1">
        <f t="shared" si="24"/>
        <v>1</v>
      </c>
      <c r="AN706" s="1"/>
      <c r="AO706" s="1"/>
      <c r="AP706" s="1"/>
      <c r="AQ706" s="1"/>
      <c r="AR706" s="1"/>
      <c r="AS706" s="1"/>
      <c r="AT706" s="1"/>
      <c r="AU706" s="1"/>
      <c r="AV706" s="1"/>
      <c r="AW706" s="1"/>
      <c r="AX706" s="1"/>
      <c r="AY706" s="1"/>
      <c r="AZ706" s="1"/>
      <c r="BA706" s="834"/>
    </row>
    <row r="707" spans="1:53" s="117" customFormat="1" ht="12" customHeight="1">
      <c r="A707" s="175" t="s">
        <v>516</v>
      </c>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c r="AA707" s="175"/>
      <c r="AB707" s="175"/>
      <c r="AC707" s="175"/>
      <c r="AD707" s="175"/>
      <c r="AE707" s="175"/>
      <c r="AF707" s="175"/>
      <c r="AG707" s="175"/>
      <c r="AH707" s="175"/>
      <c r="AI707" s="175"/>
      <c r="AJ707" s="175"/>
      <c r="AK707" s="175"/>
      <c r="AL707" s="118"/>
      <c r="AM707" s="1">
        <f t="shared" si="24"/>
        <v>1</v>
      </c>
      <c r="AN707" s="1"/>
      <c r="AO707" s="1"/>
      <c r="AP707" s="1"/>
      <c r="AQ707" s="1"/>
      <c r="AR707" s="1"/>
      <c r="AS707" s="1"/>
      <c r="AT707" s="1"/>
      <c r="AU707" s="1"/>
      <c r="AV707" s="1"/>
      <c r="AW707" s="1"/>
      <c r="AX707" s="1"/>
      <c r="AY707" s="1"/>
      <c r="AZ707" s="1"/>
      <c r="BA707" s="834"/>
    </row>
    <row r="708" spans="1:53" s="117" customFormat="1" ht="12.6" customHeight="1" thickBot="1">
      <c r="A708" s="172" t="s">
        <v>578</v>
      </c>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467" t="s">
        <v>1224</v>
      </c>
      <c r="AL708" s="118">
        <v>15</v>
      </c>
      <c r="AM708" s="552">
        <v>1</v>
      </c>
      <c r="AN708" s="1"/>
      <c r="AO708" s="1"/>
      <c r="AP708" s="1"/>
      <c r="AQ708" s="1"/>
      <c r="AR708" s="1"/>
      <c r="AS708" s="1"/>
      <c r="AT708" s="1"/>
      <c r="AU708" s="1"/>
      <c r="AV708" s="1"/>
      <c r="AW708" s="1"/>
      <c r="AX708" s="1"/>
      <c r="AY708" s="1"/>
      <c r="AZ708" s="1"/>
      <c r="BA708" s="834"/>
    </row>
    <row r="709" spans="1:53" s="117" customFormat="1" ht="12" customHeight="1">
      <c r="A709" s="330"/>
      <c r="B709" s="1327" t="s">
        <v>686</v>
      </c>
      <c r="C709" s="1328"/>
      <c r="D709" s="1328"/>
      <c r="E709" s="1329"/>
      <c r="F709" s="1333" t="s">
        <v>322</v>
      </c>
      <c r="G709" s="1334"/>
      <c r="H709" s="1328" t="s">
        <v>323</v>
      </c>
      <c r="I709" s="1328"/>
      <c r="J709" s="1328"/>
      <c r="K709" s="1621" t="s">
        <v>938</v>
      </c>
      <c r="L709" s="1622"/>
      <c r="M709" s="1623"/>
      <c r="N709" s="1296" t="s">
        <v>325</v>
      </c>
      <c r="O709" s="1297"/>
      <c r="P709" s="1297"/>
      <c r="Q709" s="1297"/>
      <c r="R709" s="1297"/>
      <c r="S709" s="1297"/>
      <c r="T709" s="1297"/>
      <c r="U709" s="1297"/>
      <c r="V709" s="1297"/>
      <c r="W709" s="1297"/>
      <c r="X709" s="1297"/>
      <c r="Y709" s="1297"/>
      <c r="Z709" s="1297"/>
      <c r="AA709" s="1297"/>
      <c r="AB709" s="1297"/>
      <c r="AC709" s="1297"/>
      <c r="AD709" s="1297"/>
      <c r="AE709" s="1297"/>
      <c r="AF709" s="1297"/>
      <c r="AG709" s="1297"/>
      <c r="AH709" s="1297"/>
      <c r="AI709" s="1298"/>
      <c r="AJ709" s="1313" t="s">
        <v>326</v>
      </c>
      <c r="AK709" s="1314"/>
      <c r="AL709" s="118"/>
      <c r="AM709" s="1">
        <f>AM708</f>
        <v>1</v>
      </c>
      <c r="AN709" s="1"/>
      <c r="AO709" s="1"/>
      <c r="AP709" s="1"/>
      <c r="AQ709" s="1"/>
      <c r="AR709" s="1"/>
      <c r="AS709" s="1"/>
      <c r="AT709" s="1"/>
      <c r="AU709" s="1"/>
      <c r="AV709" s="1"/>
      <c r="AW709" s="1"/>
      <c r="AX709" s="1"/>
      <c r="AY709" s="1"/>
      <c r="AZ709" s="1"/>
      <c r="BA709" s="834"/>
    </row>
    <row r="710" spans="1:53" s="117" customFormat="1" ht="12" customHeight="1" thickBot="1">
      <c r="A710" s="331"/>
      <c r="B710" s="1330" t="s">
        <v>687</v>
      </c>
      <c r="C710" s="1331"/>
      <c r="D710" s="1331"/>
      <c r="E710" s="1332"/>
      <c r="F710" s="1335"/>
      <c r="G710" s="1336"/>
      <c r="H710" s="1331"/>
      <c r="I710" s="1331"/>
      <c r="J710" s="1331"/>
      <c r="K710" s="1624"/>
      <c r="L710" s="1625"/>
      <c r="M710" s="1626"/>
      <c r="N710" s="1187" t="s">
        <v>328</v>
      </c>
      <c r="O710" s="1187"/>
      <c r="P710" s="1187"/>
      <c r="Q710" s="1186" t="s">
        <v>329</v>
      </c>
      <c r="R710" s="1187"/>
      <c r="S710" s="1187"/>
      <c r="T710" s="1187"/>
      <c r="U710" s="1187"/>
      <c r="V710" s="1187"/>
      <c r="W710" s="1187"/>
      <c r="X710" s="1187"/>
      <c r="Y710" s="1187"/>
      <c r="Z710" s="1187"/>
      <c r="AA710" s="1187"/>
      <c r="AB710" s="1187"/>
      <c r="AC710" s="1187"/>
      <c r="AD710" s="1187"/>
      <c r="AE710" s="1187"/>
      <c r="AF710" s="1188"/>
      <c r="AG710" s="1317" t="s">
        <v>330</v>
      </c>
      <c r="AH710" s="1317"/>
      <c r="AI710" s="1317"/>
      <c r="AJ710" s="1315"/>
      <c r="AK710" s="1316"/>
      <c r="AL710" s="118"/>
      <c r="AM710" s="1">
        <f t="shared" ref="AM710:AM757" si="26">AM709</f>
        <v>1</v>
      </c>
      <c r="AN710" s="1"/>
      <c r="AO710" s="1"/>
      <c r="AP710" s="1"/>
      <c r="AQ710" s="1"/>
      <c r="AR710" s="1"/>
      <c r="AS710" s="1"/>
      <c r="AT710" s="1"/>
      <c r="AU710" s="1"/>
      <c r="AV710" s="1"/>
      <c r="AW710" s="1"/>
      <c r="AX710" s="1"/>
      <c r="AY710" s="1"/>
      <c r="AZ710" s="1"/>
      <c r="BA710" s="834"/>
    </row>
    <row r="711" spans="1:53" s="117" customFormat="1" ht="12" customHeight="1">
      <c r="A711" s="497">
        <v>10</v>
      </c>
      <c r="B711" s="281" t="s">
        <v>1225</v>
      </c>
      <c r="C711" s="282"/>
      <c r="D711" s="282"/>
      <c r="E711" s="283"/>
      <c r="F711" s="468" t="s">
        <v>1044</v>
      </c>
      <c r="G711" s="468"/>
      <c r="H711" s="281"/>
      <c r="I711" s="282"/>
      <c r="J711" s="283"/>
      <c r="K711" s="282" t="s">
        <v>1226</v>
      </c>
      <c r="L711" s="282"/>
      <c r="M711" s="282"/>
      <c r="N711" s="1364" t="s">
        <v>1227</v>
      </c>
      <c r="O711" s="1179"/>
      <c r="P711" s="1180"/>
      <c r="Q711" s="282" t="s">
        <v>427</v>
      </c>
      <c r="R711" s="282" t="s">
        <v>1228</v>
      </c>
      <c r="S711" s="282"/>
      <c r="T711" s="284" t="s">
        <v>73</v>
      </c>
      <c r="U711" s="1556" t="s">
        <v>1229</v>
      </c>
      <c r="V711" s="1556"/>
      <c r="W711" s="1556"/>
      <c r="X711" s="1556"/>
      <c r="Y711" s="1556"/>
      <c r="Z711" s="1556"/>
      <c r="AA711" s="284" t="s">
        <v>73</v>
      </c>
      <c r="AB711" s="1643" t="s">
        <v>1230</v>
      </c>
      <c r="AC711" s="1643"/>
      <c r="AD711" s="1643"/>
      <c r="AE711" s="1643"/>
      <c r="AF711" s="1644"/>
      <c r="AG711" s="443" t="s">
        <v>73</v>
      </c>
      <c r="AH711" s="1179" t="s">
        <v>451</v>
      </c>
      <c r="AI711" s="1180"/>
      <c r="AJ711" s="144"/>
      <c r="AK711" s="286"/>
      <c r="AL711" s="118"/>
      <c r="AM711" s="1">
        <f t="shared" si="26"/>
        <v>1</v>
      </c>
      <c r="AN711" s="1"/>
      <c r="AO711" s="1"/>
      <c r="AP711" s="1"/>
      <c r="AQ711" s="1"/>
      <c r="AR711" s="1"/>
      <c r="AS711" s="1"/>
      <c r="AT711" s="1"/>
      <c r="AU711" s="1"/>
      <c r="AV711" s="1"/>
      <c r="AW711" s="1"/>
      <c r="AX711" s="1"/>
      <c r="AY711" s="1"/>
      <c r="AZ711" s="1"/>
      <c r="BA711" s="834"/>
    </row>
    <row r="712" spans="1:53" s="117" customFormat="1" ht="12" customHeight="1">
      <c r="A712" s="1367" t="s">
        <v>1231</v>
      </c>
      <c r="B712" s="209" t="s">
        <v>1232</v>
      </c>
      <c r="C712" s="175"/>
      <c r="D712" s="175"/>
      <c r="E712" s="199"/>
      <c r="F712" s="432" t="s">
        <v>1085</v>
      </c>
      <c r="G712" s="432"/>
      <c r="H712" s="397" t="s">
        <v>225</v>
      </c>
      <c r="I712" s="175" t="s">
        <v>309</v>
      </c>
      <c r="J712" s="199"/>
      <c r="K712" s="175"/>
      <c r="L712" s="175"/>
      <c r="M712" s="175"/>
      <c r="N712" s="209"/>
      <c r="O712" s="175"/>
      <c r="P712" s="199"/>
      <c r="Q712" s="175"/>
      <c r="R712" s="175"/>
      <c r="S712" s="175"/>
      <c r="T712" s="245" t="s">
        <v>73</v>
      </c>
      <c r="U712" s="271" t="s">
        <v>28</v>
      </c>
      <c r="V712" s="175"/>
      <c r="W712" s="175"/>
      <c r="X712" s="245" t="s">
        <v>73</v>
      </c>
      <c r="Y712" s="271" t="s">
        <v>1233</v>
      </c>
      <c r="Z712" s="175"/>
      <c r="AA712" s="175"/>
      <c r="AB712" s="175"/>
      <c r="AC712" s="175"/>
      <c r="AD712" s="175"/>
      <c r="AE712" s="175"/>
      <c r="AF712" s="175"/>
      <c r="AG712" s="397" t="s">
        <v>73</v>
      </c>
      <c r="AH712" s="1181" t="s">
        <v>648</v>
      </c>
      <c r="AI712" s="1182"/>
      <c r="AK712" s="290"/>
      <c r="AL712" s="118"/>
      <c r="AM712" s="1">
        <f t="shared" si="26"/>
        <v>1</v>
      </c>
      <c r="AN712" s="1"/>
      <c r="AO712" s="1"/>
      <c r="AP712" s="1"/>
      <c r="AQ712" s="1"/>
      <c r="AR712" s="1"/>
      <c r="AS712" s="1"/>
      <c r="AT712" s="1"/>
      <c r="AU712" s="1"/>
      <c r="AV712" s="1"/>
      <c r="AW712" s="1"/>
      <c r="AX712" s="1"/>
      <c r="AY712" s="1"/>
      <c r="AZ712" s="1"/>
      <c r="BA712" s="834"/>
    </row>
    <row r="713" spans="1:53" s="117" customFormat="1" ht="12" customHeight="1">
      <c r="A713" s="1368"/>
      <c r="B713" s="209" t="s">
        <v>1234</v>
      </c>
      <c r="C713" s="175"/>
      <c r="D713" s="175"/>
      <c r="E713" s="199"/>
      <c r="F713" s="432" t="s">
        <v>1091</v>
      </c>
      <c r="G713" s="432"/>
      <c r="H713" s="397" t="s">
        <v>73</v>
      </c>
      <c r="I713" s="175" t="s">
        <v>348</v>
      </c>
      <c r="J713" s="199"/>
      <c r="K713" s="175"/>
      <c r="L713" s="175"/>
      <c r="M713" s="175"/>
      <c r="N713" s="209"/>
      <c r="O713" s="175"/>
      <c r="P713" s="199"/>
      <c r="Q713" s="222" t="s">
        <v>427</v>
      </c>
      <c r="R713" s="180" t="s">
        <v>1235</v>
      </c>
      <c r="S713" s="180"/>
      <c r="T713" s="288" t="s">
        <v>73</v>
      </c>
      <c r="U713" s="1233" t="s">
        <v>1229</v>
      </c>
      <c r="V713" s="1233"/>
      <c r="W713" s="1233"/>
      <c r="X713" s="1233"/>
      <c r="Y713" s="1233"/>
      <c r="Z713" s="1233"/>
      <c r="AA713" s="288" t="s">
        <v>73</v>
      </c>
      <c r="AB713" s="1619" t="s">
        <v>1230</v>
      </c>
      <c r="AC713" s="1619"/>
      <c r="AD713" s="1619"/>
      <c r="AE713" s="1619"/>
      <c r="AF713" s="1620"/>
      <c r="AG713" s="397" t="s">
        <v>73</v>
      </c>
      <c r="AH713" s="1375"/>
      <c r="AI713" s="1376"/>
      <c r="AJ713" s="175"/>
      <c r="AK713" s="290"/>
      <c r="AL713" s="118"/>
      <c r="AM713" s="1">
        <f t="shared" si="26"/>
        <v>1</v>
      </c>
      <c r="AN713" s="1"/>
      <c r="AO713" s="1"/>
      <c r="AP713" s="1"/>
      <c r="AQ713" s="1"/>
      <c r="AR713" s="1"/>
      <c r="AS713" s="1"/>
      <c r="AT713" s="1"/>
      <c r="AU713" s="1"/>
      <c r="AV713" s="1"/>
      <c r="AW713" s="1"/>
      <c r="AX713" s="1"/>
      <c r="AY713" s="1"/>
      <c r="AZ713" s="1"/>
      <c r="BA713" s="834"/>
    </row>
    <row r="714" spans="1:53" s="117" customFormat="1" ht="12" customHeight="1">
      <c r="A714" s="1368"/>
      <c r="B714" s="209"/>
      <c r="C714" s="175"/>
      <c r="D714" s="175"/>
      <c r="E714" s="199"/>
      <c r="F714" s="432" t="s">
        <v>1095</v>
      </c>
      <c r="G714" s="432"/>
      <c r="H714" s="397" t="s">
        <v>73</v>
      </c>
      <c r="I714" s="175" t="s">
        <v>313</v>
      </c>
      <c r="J714" s="199"/>
      <c r="K714" s="175"/>
      <c r="L714" s="175"/>
      <c r="M714" s="175"/>
      <c r="N714" s="209"/>
      <c r="O714" s="175"/>
      <c r="P714" s="199"/>
      <c r="Q714" s="223"/>
      <c r="R714" s="186"/>
      <c r="S714" s="186"/>
      <c r="T714" s="294" t="s">
        <v>73</v>
      </c>
      <c r="U714" s="498" t="s">
        <v>28</v>
      </c>
      <c r="V714" s="186"/>
      <c r="W714" s="186"/>
      <c r="X714" s="294" t="s">
        <v>73</v>
      </c>
      <c r="Y714" s="498" t="s">
        <v>1233</v>
      </c>
      <c r="Z714" s="186"/>
      <c r="AA714" s="186"/>
      <c r="AB714" s="186"/>
      <c r="AC714" s="186"/>
      <c r="AD714" s="186"/>
      <c r="AE714" s="186"/>
      <c r="AF714" s="208"/>
      <c r="AG714" s="209"/>
      <c r="AI714" s="199"/>
      <c r="AJ714" s="175"/>
      <c r="AK714" s="290"/>
      <c r="AL714" s="118"/>
      <c r="AM714" s="1">
        <f t="shared" si="26"/>
        <v>1</v>
      </c>
      <c r="AN714" s="1"/>
      <c r="AO714" s="1"/>
      <c r="AP714" s="1"/>
      <c r="AQ714" s="1"/>
      <c r="AR714" s="1"/>
      <c r="AS714" s="1"/>
      <c r="AT714" s="1"/>
      <c r="AU714" s="1"/>
      <c r="AV714" s="1"/>
      <c r="AW714" s="1"/>
      <c r="AX714" s="1"/>
      <c r="AY714" s="1"/>
      <c r="AZ714" s="1"/>
      <c r="BA714" s="834"/>
    </row>
    <row r="715" spans="1:53" s="117" customFormat="1" ht="12" customHeight="1">
      <c r="A715" s="1368"/>
      <c r="B715" s="209"/>
      <c r="C715" s="175"/>
      <c r="D715" s="175"/>
      <c r="E715" s="199"/>
      <c r="F715" s="175"/>
      <c r="G715" s="175"/>
      <c r="H715" s="397" t="s">
        <v>73</v>
      </c>
      <c r="I715" s="175" t="s">
        <v>315</v>
      </c>
      <c r="J715" s="199"/>
      <c r="K715" s="175"/>
      <c r="L715" s="175"/>
      <c r="M715" s="175"/>
      <c r="N715" s="209"/>
      <c r="O715" s="175"/>
      <c r="P715" s="199"/>
      <c r="Q715" s="175" t="s">
        <v>427</v>
      </c>
      <c r="R715" s="175" t="s">
        <v>1236</v>
      </c>
      <c r="S715" s="175"/>
      <c r="T715" s="245" t="s">
        <v>73</v>
      </c>
      <c r="U715" s="1190" t="s">
        <v>1229</v>
      </c>
      <c r="V715" s="1190"/>
      <c r="W715" s="1190"/>
      <c r="X715" s="1190"/>
      <c r="Y715" s="1190"/>
      <c r="Z715" s="1190"/>
      <c r="AA715" s="245" t="s">
        <v>73</v>
      </c>
      <c r="AB715" s="1285" t="s">
        <v>1230</v>
      </c>
      <c r="AC715" s="1285"/>
      <c r="AD715" s="1285"/>
      <c r="AE715" s="1285"/>
      <c r="AF715" s="1320"/>
      <c r="AG715" s="209"/>
      <c r="AI715" s="199"/>
      <c r="AJ715" s="175"/>
      <c r="AK715" s="290"/>
      <c r="AL715" s="118"/>
      <c r="AM715" s="1">
        <f t="shared" si="26"/>
        <v>1</v>
      </c>
      <c r="AN715" s="1"/>
      <c r="AO715" s="1"/>
      <c r="AP715" s="1"/>
      <c r="AQ715" s="1"/>
      <c r="AR715" s="1"/>
      <c r="AS715" s="1"/>
      <c r="AT715" s="1"/>
      <c r="AU715" s="1"/>
      <c r="AV715" s="1"/>
      <c r="AW715" s="1"/>
      <c r="AX715" s="1"/>
      <c r="AY715" s="1"/>
      <c r="AZ715" s="1"/>
      <c r="BA715" s="834"/>
    </row>
    <row r="716" spans="1:53" s="117" customFormat="1" ht="12" customHeight="1">
      <c r="A716" s="1368"/>
      <c r="B716" s="209"/>
      <c r="C716" s="175"/>
      <c r="D716" s="175"/>
      <c r="E716" s="199"/>
      <c r="F716" s="175"/>
      <c r="G716" s="175"/>
      <c r="H716" s="209"/>
      <c r="I716" s="175"/>
      <c r="J716" s="199"/>
      <c r="K716" s="175"/>
      <c r="L716" s="175"/>
      <c r="M716" s="175"/>
      <c r="N716" s="209"/>
      <c r="O716" s="175"/>
      <c r="P716" s="199"/>
      <c r="Q716" s="175"/>
      <c r="R716" s="175"/>
      <c r="S716" s="175"/>
      <c r="T716" s="245" t="s">
        <v>73</v>
      </c>
      <c r="U716" s="271" t="s">
        <v>28</v>
      </c>
      <c r="V716" s="175"/>
      <c r="W716" s="175"/>
      <c r="X716" s="245" t="s">
        <v>73</v>
      </c>
      <c r="Y716" s="271" t="s">
        <v>1233</v>
      </c>
      <c r="Z716" s="175"/>
      <c r="AA716" s="175"/>
      <c r="AB716" s="175"/>
      <c r="AC716" s="175"/>
      <c r="AD716" s="175"/>
      <c r="AE716" s="175"/>
      <c r="AF716" s="175"/>
      <c r="AG716" s="209"/>
      <c r="AI716" s="199"/>
      <c r="AJ716" s="175"/>
      <c r="AK716" s="290"/>
      <c r="AL716" s="118"/>
      <c r="AM716" s="1">
        <f t="shared" si="26"/>
        <v>1</v>
      </c>
      <c r="AN716" s="1"/>
      <c r="AO716" s="1"/>
      <c r="AP716" s="1"/>
      <c r="AQ716" s="1"/>
      <c r="AR716" s="1"/>
      <c r="AS716" s="1"/>
      <c r="AT716" s="1"/>
      <c r="AU716" s="1"/>
      <c r="AV716" s="1"/>
      <c r="AW716" s="1"/>
      <c r="AX716" s="1"/>
      <c r="AY716" s="1"/>
      <c r="AZ716" s="1"/>
      <c r="BA716" s="834"/>
    </row>
    <row r="717" spans="1:53" s="117" customFormat="1" ht="12" customHeight="1">
      <c r="A717" s="1368"/>
      <c r="B717" s="209"/>
      <c r="C717" s="175"/>
      <c r="D717" s="175"/>
      <c r="E717" s="199"/>
      <c r="F717" s="175"/>
      <c r="G717" s="175"/>
      <c r="H717" s="209"/>
      <c r="I717" s="175"/>
      <c r="J717" s="199"/>
      <c r="K717" s="314" t="s">
        <v>73</v>
      </c>
      <c r="L717" s="194" t="s">
        <v>1237</v>
      </c>
      <c r="M717" s="194"/>
      <c r="N717" s="1235" t="s">
        <v>1227</v>
      </c>
      <c r="O717" s="1236"/>
      <c r="P717" s="1237"/>
      <c r="Q717" s="193" t="s">
        <v>427</v>
      </c>
      <c r="R717" s="194" t="s">
        <v>1228</v>
      </c>
      <c r="S717" s="194"/>
      <c r="T717" s="301" t="s">
        <v>73</v>
      </c>
      <c r="U717" s="1215" t="s">
        <v>1229</v>
      </c>
      <c r="V717" s="1215"/>
      <c r="W717" s="1215"/>
      <c r="X717" s="1215"/>
      <c r="Y717" s="1215"/>
      <c r="Z717" s="1215"/>
      <c r="AA717" s="301" t="s">
        <v>73</v>
      </c>
      <c r="AB717" s="1641" t="s">
        <v>1230</v>
      </c>
      <c r="AC717" s="1641"/>
      <c r="AD717" s="1641"/>
      <c r="AE717" s="1641"/>
      <c r="AF717" s="1642"/>
      <c r="AG717" s="209"/>
      <c r="AI717" s="199"/>
      <c r="AJ717" s="175"/>
      <c r="AK717" s="290"/>
      <c r="AL717" s="118"/>
      <c r="AM717" s="1">
        <f t="shared" si="26"/>
        <v>1</v>
      </c>
      <c r="AN717" s="1"/>
      <c r="AO717" s="1"/>
      <c r="AP717" s="1"/>
      <c r="AQ717" s="1"/>
      <c r="AR717" s="1"/>
      <c r="AS717" s="1"/>
      <c r="AT717" s="1"/>
      <c r="AU717" s="1"/>
      <c r="AV717" s="1"/>
      <c r="AW717" s="1"/>
      <c r="AX717" s="1"/>
      <c r="AY717" s="1"/>
      <c r="AZ717" s="1"/>
      <c r="BA717" s="834"/>
    </row>
    <row r="718" spans="1:53" s="117" customFormat="1" ht="12" customHeight="1">
      <c r="A718" s="1368"/>
      <c r="B718" s="209"/>
      <c r="C718" s="175"/>
      <c r="D718" s="175"/>
      <c r="E718" s="199"/>
      <c r="F718" s="175"/>
      <c r="G718" s="175"/>
      <c r="H718" s="209"/>
      <c r="I718" s="175"/>
      <c r="J718" s="199"/>
      <c r="K718" s="209"/>
      <c r="L718" s="175"/>
      <c r="M718" s="175"/>
      <c r="N718" s="209"/>
      <c r="O718" s="175"/>
      <c r="P718" s="199"/>
      <c r="Q718" s="209"/>
      <c r="R718" s="175"/>
      <c r="S718" s="175"/>
      <c r="T718" s="245" t="s">
        <v>73</v>
      </c>
      <c r="U718" s="271" t="s">
        <v>28</v>
      </c>
      <c r="V718" s="175"/>
      <c r="W718" s="175"/>
      <c r="X718" s="245" t="s">
        <v>73</v>
      </c>
      <c r="Y718" s="271" t="s">
        <v>1233</v>
      </c>
      <c r="Z718" s="175"/>
      <c r="AA718" s="175"/>
      <c r="AB718" s="175"/>
      <c r="AC718" s="175"/>
      <c r="AD718" s="175"/>
      <c r="AE718" s="175"/>
      <c r="AF718" s="199"/>
      <c r="AG718" s="209"/>
      <c r="AI718" s="199"/>
      <c r="AJ718" s="175"/>
      <c r="AK718" s="290"/>
      <c r="AL718" s="118"/>
      <c r="AM718" s="1">
        <f t="shared" si="26"/>
        <v>1</v>
      </c>
      <c r="AN718" s="1"/>
      <c r="AO718" s="1"/>
      <c r="AP718" s="1"/>
      <c r="AQ718" s="1"/>
      <c r="AR718" s="1"/>
      <c r="AS718" s="1"/>
      <c r="AT718" s="1"/>
      <c r="AU718" s="1"/>
      <c r="AV718" s="1"/>
      <c r="AW718" s="1"/>
      <c r="AX718" s="1"/>
      <c r="AY718" s="1"/>
      <c r="AZ718" s="1"/>
      <c r="BA718" s="834"/>
    </row>
    <row r="719" spans="1:53" s="117" customFormat="1" ht="12" customHeight="1">
      <c r="A719" s="1368"/>
      <c r="B719" s="209"/>
      <c r="C719" s="175"/>
      <c r="D719" s="175"/>
      <c r="E719" s="199"/>
      <c r="F719" s="175"/>
      <c r="G719" s="175"/>
      <c r="H719" s="209"/>
      <c r="I719" s="175"/>
      <c r="J719" s="199"/>
      <c r="K719" s="209"/>
      <c r="L719" s="175"/>
      <c r="M719" s="175"/>
      <c r="N719" s="209"/>
      <c r="O719" s="175"/>
      <c r="P719" s="199"/>
      <c r="Q719" s="222" t="s">
        <v>427</v>
      </c>
      <c r="R719" s="180" t="s">
        <v>1235</v>
      </c>
      <c r="S719" s="180"/>
      <c r="T719" s="288" t="s">
        <v>73</v>
      </c>
      <c r="U719" s="1233" t="s">
        <v>1229</v>
      </c>
      <c r="V719" s="1233"/>
      <c r="W719" s="1233"/>
      <c r="X719" s="1233"/>
      <c r="Y719" s="1233"/>
      <c r="Z719" s="1233"/>
      <c r="AA719" s="288" t="s">
        <v>73</v>
      </c>
      <c r="AB719" s="1619" t="s">
        <v>1230</v>
      </c>
      <c r="AC719" s="1619"/>
      <c r="AD719" s="1619"/>
      <c r="AE719" s="1619"/>
      <c r="AF719" s="1620"/>
      <c r="AG719" s="209"/>
      <c r="AI719" s="199"/>
      <c r="AJ719" s="175"/>
      <c r="AK719" s="290"/>
      <c r="AL719" s="118"/>
      <c r="AM719" s="1">
        <f t="shared" si="26"/>
        <v>1</v>
      </c>
      <c r="AN719" s="1"/>
      <c r="AO719" s="1"/>
      <c r="AP719" s="1"/>
      <c r="AQ719" s="1"/>
      <c r="AR719" s="1"/>
      <c r="AS719" s="1"/>
      <c r="AT719" s="1"/>
      <c r="AU719" s="1"/>
      <c r="AV719" s="1"/>
      <c r="AW719" s="1"/>
      <c r="AX719" s="1"/>
      <c r="AY719" s="1"/>
      <c r="AZ719" s="1"/>
      <c r="BA719" s="834"/>
    </row>
    <row r="720" spans="1:53" s="117" customFormat="1" ht="12" customHeight="1">
      <c r="A720" s="1368"/>
      <c r="B720" s="209"/>
      <c r="C720" s="175"/>
      <c r="D720" s="175"/>
      <c r="E720" s="199"/>
      <c r="F720" s="175"/>
      <c r="G720" s="175"/>
      <c r="H720" s="209"/>
      <c r="I720" s="175"/>
      <c r="J720" s="199"/>
      <c r="K720" s="209"/>
      <c r="L720" s="175"/>
      <c r="M720" s="175"/>
      <c r="N720" s="209"/>
      <c r="O720" s="175"/>
      <c r="P720" s="199"/>
      <c r="Q720" s="223"/>
      <c r="R720" s="186"/>
      <c r="S720" s="186"/>
      <c r="T720" s="294" t="s">
        <v>73</v>
      </c>
      <c r="U720" s="498" t="s">
        <v>28</v>
      </c>
      <c r="V720" s="186"/>
      <c r="W720" s="186"/>
      <c r="X720" s="294" t="s">
        <v>73</v>
      </c>
      <c r="Y720" s="498" t="s">
        <v>1233</v>
      </c>
      <c r="Z720" s="186"/>
      <c r="AA720" s="186"/>
      <c r="AB720" s="186"/>
      <c r="AC720" s="186"/>
      <c r="AD720" s="186"/>
      <c r="AE720" s="186"/>
      <c r="AF720" s="208"/>
      <c r="AG720" s="209"/>
      <c r="AI720" s="199"/>
      <c r="AJ720" s="175"/>
      <c r="AK720" s="290"/>
      <c r="AL720" s="118"/>
      <c r="AM720" s="1">
        <f t="shared" si="26"/>
        <v>1</v>
      </c>
      <c r="AN720" s="1"/>
      <c r="AO720" s="1"/>
      <c r="AP720" s="1"/>
      <c r="AQ720" s="1"/>
      <c r="AR720" s="1"/>
      <c r="AS720" s="1"/>
      <c r="AT720" s="1"/>
      <c r="AU720" s="1"/>
      <c r="AV720" s="1"/>
      <c r="AW720" s="1"/>
      <c r="AX720" s="1"/>
      <c r="AY720" s="1"/>
      <c r="AZ720" s="1"/>
      <c r="BA720" s="834"/>
    </row>
    <row r="721" spans="1:53" s="117" customFormat="1" ht="12" customHeight="1">
      <c r="A721" s="1368"/>
      <c r="B721" s="209"/>
      <c r="C721" s="175"/>
      <c r="D721" s="175"/>
      <c r="E721" s="199"/>
      <c r="F721" s="175"/>
      <c r="G721" s="175"/>
      <c r="H721" s="209"/>
      <c r="I721" s="175"/>
      <c r="J721" s="199"/>
      <c r="K721" s="209"/>
      <c r="L721" s="175"/>
      <c r="M721" s="175"/>
      <c r="N721" s="209"/>
      <c r="O721" s="175"/>
      <c r="P721" s="199"/>
      <c r="Q721" s="209" t="s">
        <v>427</v>
      </c>
      <c r="R721" s="175" t="s">
        <v>1236</v>
      </c>
      <c r="S721" s="175"/>
      <c r="T721" s="245" t="s">
        <v>73</v>
      </c>
      <c r="U721" s="1190" t="s">
        <v>1229</v>
      </c>
      <c r="V721" s="1190"/>
      <c r="W721" s="1190"/>
      <c r="X721" s="1190"/>
      <c r="Y721" s="1190"/>
      <c r="Z721" s="1190"/>
      <c r="AA721" s="245" t="s">
        <v>73</v>
      </c>
      <c r="AB721" s="1285" t="s">
        <v>1230</v>
      </c>
      <c r="AC721" s="1285"/>
      <c r="AD721" s="1285"/>
      <c r="AE721" s="1285"/>
      <c r="AF721" s="1320"/>
      <c r="AG721" s="209"/>
      <c r="AI721" s="199"/>
      <c r="AJ721" s="175"/>
      <c r="AK721" s="290"/>
      <c r="AL721" s="118"/>
      <c r="AM721" s="1">
        <f t="shared" si="26"/>
        <v>1</v>
      </c>
      <c r="AN721" s="1"/>
      <c r="AO721" s="1"/>
      <c r="AP721" s="1"/>
      <c r="AQ721" s="1"/>
      <c r="AR721" s="1"/>
      <c r="AS721" s="1"/>
      <c r="AT721" s="1"/>
      <c r="AU721" s="1"/>
      <c r="AV721" s="1"/>
      <c r="AW721" s="1"/>
      <c r="AX721" s="1"/>
      <c r="AY721" s="1"/>
      <c r="AZ721" s="1"/>
      <c r="BA721" s="834"/>
    </row>
    <row r="722" spans="1:53" s="117" customFormat="1" ht="12" customHeight="1">
      <c r="A722" s="1368"/>
      <c r="B722" s="209"/>
      <c r="C722" s="175"/>
      <c r="D722" s="175"/>
      <c r="E722" s="199"/>
      <c r="F722" s="175"/>
      <c r="G722" s="175"/>
      <c r="H722" s="209"/>
      <c r="I722" s="175"/>
      <c r="J722" s="199"/>
      <c r="K722" s="210"/>
      <c r="L722" s="211"/>
      <c r="M722" s="211"/>
      <c r="N722" s="210"/>
      <c r="O722" s="211"/>
      <c r="P722" s="246"/>
      <c r="Q722" s="210"/>
      <c r="R722" s="211"/>
      <c r="S722" s="211"/>
      <c r="T722" s="247" t="s">
        <v>73</v>
      </c>
      <c r="U722" s="488" t="s">
        <v>28</v>
      </c>
      <c r="V722" s="211"/>
      <c r="W722" s="211"/>
      <c r="X722" s="247" t="s">
        <v>73</v>
      </c>
      <c r="Y722" s="488" t="s">
        <v>1233</v>
      </c>
      <c r="Z722" s="211"/>
      <c r="AA722" s="211"/>
      <c r="AB722" s="211"/>
      <c r="AC722" s="211"/>
      <c r="AD722" s="211"/>
      <c r="AE722" s="211"/>
      <c r="AF722" s="246"/>
      <c r="AG722" s="209"/>
      <c r="AI722" s="199"/>
      <c r="AJ722" s="175"/>
      <c r="AK722" s="290"/>
      <c r="AL722" s="118"/>
      <c r="AM722" s="1">
        <f t="shared" si="26"/>
        <v>1</v>
      </c>
      <c r="AN722" s="1"/>
      <c r="AO722" s="1"/>
      <c r="AP722" s="1"/>
      <c r="AQ722" s="1"/>
      <c r="AR722" s="1"/>
      <c r="AS722" s="1"/>
      <c r="AT722" s="1"/>
      <c r="AU722" s="1"/>
      <c r="AV722" s="1"/>
      <c r="AW722" s="1"/>
      <c r="AX722" s="1"/>
      <c r="AY722" s="1"/>
      <c r="AZ722" s="1"/>
      <c r="BA722" s="834"/>
    </row>
    <row r="723" spans="1:53" s="117" customFormat="1" ht="12" customHeight="1">
      <c r="A723" s="1368"/>
      <c r="B723" s="209"/>
      <c r="C723" s="175"/>
      <c r="D723" s="175"/>
      <c r="E723" s="199"/>
      <c r="F723" s="175"/>
      <c r="G723" s="175"/>
      <c r="H723" s="209"/>
      <c r="I723" s="175"/>
      <c r="J723" s="199"/>
      <c r="K723" s="314" t="s">
        <v>73</v>
      </c>
      <c r="L723" s="175" t="s">
        <v>1238</v>
      </c>
      <c r="M723" s="175"/>
      <c r="N723" s="1343" t="s">
        <v>1227</v>
      </c>
      <c r="O723" s="1181"/>
      <c r="P723" s="1182"/>
      <c r="Q723" s="175" t="s">
        <v>427</v>
      </c>
      <c r="R723" s="175" t="s">
        <v>1228</v>
      </c>
      <c r="S723" s="175"/>
      <c r="T723" s="245" t="s">
        <v>73</v>
      </c>
      <c r="U723" s="1190" t="s">
        <v>1229</v>
      </c>
      <c r="V723" s="1190"/>
      <c r="W723" s="1190"/>
      <c r="X723" s="1190"/>
      <c r="Y723" s="1190"/>
      <c r="Z723" s="1190"/>
      <c r="AA723" s="245" t="s">
        <v>73</v>
      </c>
      <c r="AB723" s="1285" t="s">
        <v>1230</v>
      </c>
      <c r="AC723" s="1285"/>
      <c r="AD723" s="1285"/>
      <c r="AE723" s="1285"/>
      <c r="AF723" s="1320"/>
      <c r="AG723" s="209"/>
      <c r="AI723" s="199"/>
      <c r="AJ723" s="175"/>
      <c r="AK723" s="290"/>
      <c r="AL723" s="118"/>
      <c r="AM723" s="1">
        <f t="shared" si="26"/>
        <v>1</v>
      </c>
      <c r="AN723" s="1"/>
      <c r="AO723" s="1"/>
      <c r="AP723" s="1"/>
      <c r="AQ723" s="1"/>
      <c r="AR723" s="1"/>
      <c r="AS723" s="1"/>
      <c r="AT723" s="1"/>
      <c r="AU723" s="1"/>
      <c r="AV723" s="1"/>
      <c r="AW723" s="1"/>
      <c r="AX723" s="1"/>
      <c r="AY723" s="1"/>
      <c r="AZ723" s="1"/>
      <c r="BA723" s="834"/>
    </row>
    <row r="724" spans="1:53" s="117" customFormat="1" ht="12" customHeight="1">
      <c r="A724" s="1368"/>
      <c r="B724" s="209"/>
      <c r="C724" s="175"/>
      <c r="D724" s="175"/>
      <c r="E724" s="199"/>
      <c r="F724" s="175"/>
      <c r="G724" s="175"/>
      <c r="H724" s="209"/>
      <c r="I724" s="175"/>
      <c r="J724" s="199"/>
      <c r="K724" s="175"/>
      <c r="L724" s="175"/>
      <c r="M724" s="175"/>
      <c r="N724" s="209"/>
      <c r="O724" s="175"/>
      <c r="P724" s="199"/>
      <c r="Q724" s="175"/>
      <c r="R724" s="175"/>
      <c r="S724" s="175"/>
      <c r="T724" s="245" t="s">
        <v>73</v>
      </c>
      <c r="U724" s="271" t="s">
        <v>28</v>
      </c>
      <c r="V724" s="175"/>
      <c r="W724" s="175"/>
      <c r="X724" s="245" t="s">
        <v>73</v>
      </c>
      <c r="Y724" s="271" t="s">
        <v>1233</v>
      </c>
      <c r="Z724" s="175"/>
      <c r="AA724" s="175"/>
      <c r="AB724" s="175"/>
      <c r="AC724" s="175"/>
      <c r="AD724" s="175"/>
      <c r="AE724" s="175"/>
      <c r="AF724" s="175"/>
      <c r="AG724" s="209"/>
      <c r="AI724" s="199"/>
      <c r="AJ724" s="175"/>
      <c r="AK724" s="290"/>
      <c r="AL724" s="118"/>
      <c r="AM724" s="1">
        <f t="shared" si="26"/>
        <v>1</v>
      </c>
      <c r="AN724" s="1"/>
      <c r="AO724" s="1"/>
      <c r="AP724" s="1"/>
      <c r="AQ724" s="1"/>
      <c r="AR724" s="1"/>
      <c r="AS724" s="1"/>
      <c r="AT724" s="1"/>
      <c r="AU724" s="1"/>
      <c r="AV724" s="1"/>
      <c r="AW724" s="1"/>
      <c r="AX724" s="1"/>
      <c r="AY724" s="1"/>
      <c r="AZ724" s="1"/>
      <c r="BA724" s="834"/>
    </row>
    <row r="725" spans="1:53" s="117" customFormat="1" ht="12" customHeight="1">
      <c r="A725" s="1368"/>
      <c r="B725" s="209"/>
      <c r="C725" s="175"/>
      <c r="D725" s="175"/>
      <c r="E725" s="199"/>
      <c r="F725" s="175"/>
      <c r="G725" s="175"/>
      <c r="H725" s="209"/>
      <c r="I725" s="175"/>
      <c r="J725" s="199"/>
      <c r="K725" s="175"/>
      <c r="L725" s="175"/>
      <c r="M725" s="175"/>
      <c r="N725" s="209"/>
      <c r="O725" s="175"/>
      <c r="P725" s="199"/>
      <c r="Q725" s="222" t="s">
        <v>427</v>
      </c>
      <c r="R725" s="180" t="s">
        <v>1235</v>
      </c>
      <c r="S725" s="180"/>
      <c r="T725" s="288" t="s">
        <v>73</v>
      </c>
      <c r="U725" s="1233" t="s">
        <v>1229</v>
      </c>
      <c r="V725" s="1233"/>
      <c r="W725" s="1233"/>
      <c r="X725" s="1233"/>
      <c r="Y725" s="1233"/>
      <c r="Z725" s="1233"/>
      <c r="AA725" s="288" t="s">
        <v>73</v>
      </c>
      <c r="AB725" s="1619" t="s">
        <v>1230</v>
      </c>
      <c r="AC725" s="1619"/>
      <c r="AD725" s="1619"/>
      <c r="AE725" s="1619"/>
      <c r="AF725" s="1620"/>
      <c r="AG725" s="209"/>
      <c r="AI725" s="199"/>
      <c r="AJ725" s="175"/>
      <c r="AK725" s="290"/>
      <c r="AL725" s="118"/>
      <c r="AM725" s="1">
        <f t="shared" si="26"/>
        <v>1</v>
      </c>
      <c r="AN725" s="1"/>
      <c r="AO725" s="1"/>
      <c r="AP725" s="1"/>
      <c r="AQ725" s="1"/>
      <c r="AR725" s="1"/>
      <c r="AS725" s="1"/>
      <c r="AT725" s="1"/>
      <c r="AU725" s="1"/>
      <c r="AV725" s="1"/>
      <c r="AW725" s="1"/>
      <c r="AX725" s="1"/>
      <c r="AY725" s="1"/>
      <c r="AZ725" s="1"/>
      <c r="BA725" s="834"/>
    </row>
    <row r="726" spans="1:53" s="117" customFormat="1" ht="12" customHeight="1">
      <c r="A726" s="1368"/>
      <c r="B726" s="209"/>
      <c r="C726" s="175"/>
      <c r="D726" s="175"/>
      <c r="E726" s="199"/>
      <c r="F726" s="175"/>
      <c r="G726" s="175"/>
      <c r="H726" s="209"/>
      <c r="I726" s="175"/>
      <c r="J726" s="199"/>
      <c r="K726" s="175"/>
      <c r="L726" s="175"/>
      <c r="M726" s="175"/>
      <c r="N726" s="209"/>
      <c r="O726" s="175"/>
      <c r="P726" s="199"/>
      <c r="Q726" s="223"/>
      <c r="R726" s="186"/>
      <c r="S726" s="186"/>
      <c r="T726" s="294" t="s">
        <v>73</v>
      </c>
      <c r="U726" s="498" t="s">
        <v>28</v>
      </c>
      <c r="V726" s="186"/>
      <c r="W726" s="186"/>
      <c r="X726" s="294" t="s">
        <v>73</v>
      </c>
      <c r="Y726" s="498" t="s">
        <v>1233</v>
      </c>
      <c r="Z726" s="186"/>
      <c r="AA726" s="186"/>
      <c r="AB726" s="186"/>
      <c r="AC726" s="186"/>
      <c r="AD726" s="186"/>
      <c r="AE726" s="186"/>
      <c r="AF726" s="208"/>
      <c r="AG726" s="209"/>
      <c r="AI726" s="199"/>
      <c r="AJ726" s="175"/>
      <c r="AK726" s="290"/>
      <c r="AL726" s="118"/>
      <c r="AM726" s="1">
        <f t="shared" si="26"/>
        <v>1</v>
      </c>
      <c r="AN726" s="1"/>
      <c r="AO726" s="1"/>
      <c r="AP726" s="1"/>
      <c r="AQ726" s="1"/>
      <c r="AR726" s="1"/>
      <c r="AS726" s="1"/>
      <c r="AT726" s="1"/>
      <c r="AU726" s="1"/>
      <c r="AV726" s="1"/>
      <c r="AW726" s="1"/>
      <c r="AX726" s="1"/>
      <c r="AY726" s="1"/>
      <c r="AZ726" s="1"/>
      <c r="BA726" s="834"/>
    </row>
    <row r="727" spans="1:53" s="117" customFormat="1" ht="12" customHeight="1">
      <c r="A727" s="1368"/>
      <c r="B727" s="209"/>
      <c r="C727" s="175"/>
      <c r="D727" s="175"/>
      <c r="E727" s="199"/>
      <c r="F727" s="175"/>
      <c r="G727" s="175"/>
      <c r="H727" s="209"/>
      <c r="I727" s="175"/>
      <c r="J727" s="199"/>
      <c r="K727" s="175"/>
      <c r="L727" s="175"/>
      <c r="M727" s="175"/>
      <c r="N727" s="209"/>
      <c r="O727" s="175"/>
      <c r="P727" s="199"/>
      <c r="Q727" s="222" t="s">
        <v>427</v>
      </c>
      <c r="R727" s="180" t="s">
        <v>1236</v>
      </c>
      <c r="S727" s="180"/>
      <c r="T727" s="288" t="s">
        <v>73</v>
      </c>
      <c r="U727" s="1233" t="s">
        <v>1229</v>
      </c>
      <c r="V727" s="1233"/>
      <c r="W727" s="1233"/>
      <c r="X727" s="1233"/>
      <c r="Y727" s="1233"/>
      <c r="Z727" s="1233"/>
      <c r="AA727" s="288" t="s">
        <v>73</v>
      </c>
      <c r="AB727" s="1619" t="s">
        <v>1230</v>
      </c>
      <c r="AC727" s="1619"/>
      <c r="AD727" s="1619"/>
      <c r="AE727" s="1619"/>
      <c r="AF727" s="1620"/>
      <c r="AG727" s="209"/>
      <c r="AI727" s="199"/>
      <c r="AJ727" s="175"/>
      <c r="AK727" s="290"/>
      <c r="AL727" s="118"/>
      <c r="AM727" s="1">
        <f t="shared" si="26"/>
        <v>1</v>
      </c>
      <c r="AN727" s="1"/>
      <c r="AO727" s="1"/>
      <c r="AP727" s="1"/>
      <c r="AQ727" s="1"/>
      <c r="AR727" s="1"/>
      <c r="AS727" s="1"/>
      <c r="AT727" s="1"/>
      <c r="AU727" s="1"/>
      <c r="AV727" s="1"/>
      <c r="AW727" s="1"/>
      <c r="AX727" s="1"/>
      <c r="AY727" s="1"/>
      <c r="AZ727" s="1"/>
      <c r="BA727" s="834"/>
    </row>
    <row r="728" spans="1:53" s="117" customFormat="1" ht="12" customHeight="1" thickBot="1">
      <c r="A728" s="1369"/>
      <c r="B728" s="230"/>
      <c r="C728" s="235"/>
      <c r="D728" s="235"/>
      <c r="E728" s="231"/>
      <c r="F728" s="235"/>
      <c r="G728" s="235"/>
      <c r="H728" s="230"/>
      <c r="I728" s="235"/>
      <c r="J728" s="231"/>
      <c r="K728" s="235"/>
      <c r="L728" s="235"/>
      <c r="M728" s="235"/>
      <c r="N728" s="230"/>
      <c r="O728" s="235"/>
      <c r="P728" s="231"/>
      <c r="Q728" s="235"/>
      <c r="R728" s="235"/>
      <c r="S728" s="235"/>
      <c r="T728" s="418" t="s">
        <v>73</v>
      </c>
      <c r="U728" s="499" t="s">
        <v>28</v>
      </c>
      <c r="V728" s="235"/>
      <c r="W728" s="235"/>
      <c r="X728" s="418" t="s">
        <v>73</v>
      </c>
      <c r="Y728" s="499" t="s">
        <v>1233</v>
      </c>
      <c r="Z728" s="235"/>
      <c r="AA728" s="235"/>
      <c r="AB728" s="235"/>
      <c r="AC728" s="235"/>
      <c r="AD728" s="235"/>
      <c r="AE728" s="235"/>
      <c r="AF728" s="231"/>
      <c r="AG728" s="230"/>
      <c r="AH728" s="158"/>
      <c r="AI728" s="231"/>
      <c r="AJ728" s="235"/>
      <c r="AK728" s="324"/>
      <c r="AL728" s="118"/>
      <c r="AM728" s="1">
        <f t="shared" si="26"/>
        <v>1</v>
      </c>
      <c r="AN728" s="1"/>
      <c r="AO728" s="1"/>
      <c r="AP728" s="1"/>
      <c r="AQ728" s="1"/>
      <c r="AR728" s="1"/>
      <c r="AS728" s="1"/>
      <c r="AT728" s="1"/>
      <c r="AU728" s="1"/>
      <c r="AV728" s="1"/>
      <c r="AW728" s="1"/>
      <c r="AX728" s="1"/>
      <c r="AY728" s="1"/>
      <c r="AZ728" s="1"/>
      <c r="BA728" s="834"/>
    </row>
    <row r="729" spans="1:53" s="117" customFormat="1" ht="12.6"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c r="AA729" s="175"/>
      <c r="AB729" s="175"/>
      <c r="AC729" s="175"/>
      <c r="AD729" s="175"/>
      <c r="AE729" s="175"/>
      <c r="AF729" s="175"/>
      <c r="AG729" s="175"/>
      <c r="AH729" s="175"/>
      <c r="AI729" s="175"/>
      <c r="AJ729" s="175"/>
      <c r="AK729" s="175"/>
      <c r="AL729" s="118"/>
      <c r="AM729" s="1">
        <f t="shared" si="26"/>
        <v>1</v>
      </c>
      <c r="AN729" s="1"/>
      <c r="AO729" s="1"/>
      <c r="AP729" s="1"/>
      <c r="AQ729" s="1"/>
      <c r="AR729" s="1"/>
      <c r="AS729" s="1"/>
      <c r="AT729" s="1"/>
      <c r="AU729" s="1"/>
      <c r="AV729" s="1"/>
      <c r="AW729" s="1"/>
      <c r="AX729" s="1"/>
      <c r="AY729" s="1"/>
      <c r="AZ729" s="1"/>
      <c r="BA729" s="834"/>
    </row>
    <row r="730" spans="1:53" s="117" customFormat="1" ht="12.6"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c r="AA730" s="175"/>
      <c r="AB730" s="175"/>
      <c r="AC730" s="175"/>
      <c r="AD730" s="175"/>
      <c r="AE730" s="175"/>
      <c r="AF730" s="175"/>
      <c r="AG730" s="175"/>
      <c r="AH730" s="175"/>
      <c r="AI730" s="175"/>
      <c r="AJ730" s="175"/>
      <c r="AK730" s="175"/>
      <c r="AL730" s="118"/>
      <c r="AM730" s="1">
        <f t="shared" si="26"/>
        <v>1</v>
      </c>
      <c r="AN730" s="1"/>
      <c r="AO730" s="1"/>
      <c r="AP730" s="1"/>
      <c r="AQ730" s="1"/>
      <c r="AR730" s="1"/>
      <c r="AS730" s="1"/>
      <c r="AT730" s="1"/>
      <c r="AU730" s="1"/>
      <c r="AV730" s="1"/>
      <c r="AW730" s="1"/>
      <c r="AX730" s="1"/>
      <c r="AY730" s="1"/>
      <c r="AZ730" s="1"/>
      <c r="BA730" s="834"/>
    </row>
    <row r="731" spans="1:53" s="117" customFormat="1" ht="12.6" customHeight="1" thickBot="1">
      <c r="A731" s="175" t="s">
        <v>1239</v>
      </c>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c r="AA731" s="175"/>
      <c r="AB731" s="175"/>
      <c r="AC731" s="175"/>
      <c r="AD731" s="175"/>
      <c r="AE731" s="175"/>
      <c r="AF731" s="175"/>
      <c r="AG731" s="175"/>
      <c r="AH731" s="175"/>
      <c r="AI731" s="175"/>
      <c r="AJ731" s="175"/>
      <c r="AK731" s="175"/>
      <c r="AL731" s="118"/>
      <c r="AM731" s="1">
        <f t="shared" si="26"/>
        <v>1</v>
      </c>
      <c r="AN731" s="1"/>
      <c r="AO731" s="1"/>
      <c r="AP731" s="1"/>
      <c r="AQ731" s="1"/>
      <c r="AR731" s="1"/>
      <c r="AS731" s="1"/>
      <c r="AT731" s="1"/>
      <c r="AU731" s="1"/>
      <c r="AV731" s="1"/>
      <c r="AW731" s="1"/>
      <c r="AX731" s="1"/>
      <c r="AY731" s="1"/>
      <c r="AZ731" s="1"/>
      <c r="BA731" s="834"/>
    </row>
    <row r="732" spans="1:53" s="117" customFormat="1" ht="12.6" customHeight="1" thickBot="1">
      <c r="A732" s="1264" t="s">
        <v>1240</v>
      </c>
      <c r="B732" s="1265"/>
      <c r="C732" s="1265"/>
      <c r="D732" s="1266"/>
      <c r="E732" s="1261" t="s">
        <v>1241</v>
      </c>
      <c r="F732" s="1262"/>
      <c r="G732" s="1262"/>
      <c r="H732" s="1262"/>
      <c r="I732" s="1262"/>
      <c r="J732" s="1262"/>
      <c r="K732" s="1262"/>
      <c r="L732" s="1262"/>
      <c r="M732" s="1262"/>
      <c r="N732" s="1262"/>
      <c r="O732" s="1262"/>
      <c r="P732" s="1262"/>
      <c r="Q732" s="1262"/>
      <c r="R732" s="1262"/>
      <c r="S732" s="1262"/>
      <c r="T732" s="1262"/>
      <c r="U732" s="1262"/>
      <c r="V732" s="1262"/>
      <c r="W732" s="1262"/>
      <c r="X732" s="1262"/>
      <c r="Y732" s="1263"/>
      <c r="Z732" s="1261" t="s">
        <v>1242</v>
      </c>
      <c r="AA732" s="1262"/>
      <c r="AB732" s="1262"/>
      <c r="AC732" s="1262"/>
      <c r="AD732" s="1262"/>
      <c r="AE732" s="1262"/>
      <c r="AF732" s="1262"/>
      <c r="AG732" s="1263"/>
      <c r="AH732" s="1265" t="s">
        <v>1243</v>
      </c>
      <c r="AI732" s="1265"/>
      <c r="AJ732" s="1265"/>
      <c r="AK732" s="1279"/>
      <c r="AL732" s="118"/>
      <c r="AM732" s="1">
        <f t="shared" si="26"/>
        <v>1</v>
      </c>
      <c r="AN732" s="1"/>
      <c r="AO732" s="1"/>
      <c r="AP732" s="1"/>
      <c r="AQ732" s="1"/>
      <c r="AR732" s="1"/>
      <c r="AS732" s="1"/>
      <c r="AT732" s="1"/>
      <c r="AU732" s="1"/>
      <c r="AV732" s="1"/>
      <c r="AW732" s="1"/>
      <c r="AX732" s="1"/>
      <c r="AY732" s="1"/>
      <c r="AZ732" s="1"/>
      <c r="BA732" s="834"/>
    </row>
    <row r="733" spans="1:53" s="117" customFormat="1" ht="12.6" customHeight="1">
      <c r="A733" s="1713" t="s">
        <v>466</v>
      </c>
      <c r="B733" s="1714"/>
      <c r="C733" s="1714"/>
      <c r="D733" s="1715"/>
      <c r="E733" s="500" t="s">
        <v>73</v>
      </c>
      <c r="F733" s="1273" t="s">
        <v>1244</v>
      </c>
      <c r="G733" s="1273"/>
      <c r="H733" s="1273"/>
      <c r="I733" s="1273"/>
      <c r="J733" s="1273"/>
      <c r="K733" s="501" t="s">
        <v>73</v>
      </c>
      <c r="L733" s="1273" t="s">
        <v>1245</v>
      </c>
      <c r="M733" s="1273"/>
      <c r="N733" s="1273"/>
      <c r="O733" s="1273"/>
      <c r="P733" s="1273"/>
      <c r="Q733" s="1273"/>
      <c r="R733" s="1273"/>
      <c r="S733" s="501" t="s">
        <v>73</v>
      </c>
      <c r="T733" s="1273" t="s">
        <v>1246</v>
      </c>
      <c r="U733" s="1273"/>
      <c r="V733" s="1273"/>
      <c r="W733" s="1273"/>
      <c r="X733" s="1273"/>
      <c r="Y733" s="502"/>
      <c r="Z733" s="1718"/>
      <c r="AA733" s="1714"/>
      <c r="AB733" s="1714"/>
      <c r="AC733" s="1714"/>
      <c r="AD733" s="1714"/>
      <c r="AE733" s="1714"/>
      <c r="AF733" s="1714"/>
      <c r="AG733" s="1715"/>
      <c r="AH733" s="500" t="s">
        <v>73</v>
      </c>
      <c r="AI733" s="1280" t="s">
        <v>1247</v>
      </c>
      <c r="AJ733" s="1280"/>
      <c r="AK733" s="1281"/>
      <c r="AL733" s="118"/>
      <c r="AM733" s="1">
        <f t="shared" si="26"/>
        <v>1</v>
      </c>
      <c r="AN733" s="1"/>
      <c r="AO733" s="1"/>
      <c r="AP733" s="1"/>
      <c r="AQ733" s="1"/>
      <c r="AR733" s="1"/>
      <c r="AS733" s="1"/>
      <c r="AT733" s="1"/>
      <c r="AU733" s="1"/>
      <c r="AV733" s="1"/>
      <c r="AW733" s="1"/>
      <c r="AX733" s="1"/>
      <c r="AY733" s="1"/>
      <c r="AZ733" s="1"/>
      <c r="BA733" s="834"/>
    </row>
    <row r="734" spans="1:53" s="117" customFormat="1" ht="12.6" customHeight="1">
      <c r="A734" s="1716" t="s">
        <v>466</v>
      </c>
      <c r="B734" s="1278"/>
      <c r="C734" s="1278"/>
      <c r="D734" s="1693"/>
      <c r="E734" s="485" t="s">
        <v>73</v>
      </c>
      <c r="F734" s="1271" t="s">
        <v>1244</v>
      </c>
      <c r="G734" s="1271"/>
      <c r="H734" s="1271"/>
      <c r="I734" s="1271"/>
      <c r="J734" s="1271"/>
      <c r="K734" s="442" t="s">
        <v>73</v>
      </c>
      <c r="L734" s="1271" t="s">
        <v>1245</v>
      </c>
      <c r="M734" s="1271"/>
      <c r="N734" s="1271"/>
      <c r="O734" s="1271"/>
      <c r="P734" s="1271"/>
      <c r="Q734" s="1271"/>
      <c r="R734" s="1271"/>
      <c r="S734" s="442" t="s">
        <v>73</v>
      </c>
      <c r="T734" s="1271" t="s">
        <v>1246</v>
      </c>
      <c r="U734" s="1271"/>
      <c r="V734" s="1271"/>
      <c r="W734" s="1271"/>
      <c r="X734" s="1271"/>
      <c r="Y734" s="503"/>
      <c r="Z734" s="1595"/>
      <c r="AA734" s="1278"/>
      <c r="AB734" s="1278"/>
      <c r="AC734" s="1278"/>
      <c r="AD734" s="1278"/>
      <c r="AE734" s="1278"/>
      <c r="AF734" s="1278"/>
      <c r="AG734" s="1693"/>
      <c r="AH734" s="485" t="s">
        <v>73</v>
      </c>
      <c r="AI734" s="1282" t="s">
        <v>1247</v>
      </c>
      <c r="AJ734" s="1282"/>
      <c r="AK734" s="1283"/>
      <c r="AL734" s="118"/>
      <c r="AM734" s="1">
        <f t="shared" si="26"/>
        <v>1</v>
      </c>
      <c r="AN734" s="1"/>
      <c r="AO734" s="1"/>
      <c r="AP734" s="1"/>
      <c r="AQ734" s="1"/>
      <c r="AR734" s="1"/>
      <c r="AS734" s="1"/>
      <c r="AT734" s="1"/>
      <c r="AU734" s="1"/>
      <c r="AV734" s="1"/>
      <c r="AW734" s="1"/>
      <c r="AX734" s="1"/>
      <c r="AY734" s="1"/>
      <c r="AZ734" s="1"/>
      <c r="BA734" s="834"/>
    </row>
    <row r="735" spans="1:53" s="117" customFormat="1" ht="12.6" customHeight="1">
      <c r="A735" s="1716" t="s">
        <v>466</v>
      </c>
      <c r="B735" s="1278"/>
      <c r="C735" s="1278"/>
      <c r="D735" s="1693"/>
      <c r="E735" s="485" t="s">
        <v>73</v>
      </c>
      <c r="F735" s="1271" t="s">
        <v>1244</v>
      </c>
      <c r="G735" s="1271"/>
      <c r="H735" s="1271"/>
      <c r="I735" s="1271"/>
      <c r="J735" s="1271"/>
      <c r="K735" s="442" t="s">
        <v>73</v>
      </c>
      <c r="L735" s="1271" t="s">
        <v>1245</v>
      </c>
      <c r="M735" s="1271"/>
      <c r="N735" s="1271"/>
      <c r="O735" s="1271"/>
      <c r="P735" s="1271"/>
      <c r="Q735" s="1271"/>
      <c r="R735" s="1271"/>
      <c r="S735" s="442" t="s">
        <v>73</v>
      </c>
      <c r="T735" s="1271" t="s">
        <v>1246</v>
      </c>
      <c r="U735" s="1271"/>
      <c r="V735" s="1271"/>
      <c r="W735" s="1271"/>
      <c r="X735" s="1271"/>
      <c r="Y735" s="503"/>
      <c r="Z735" s="1595"/>
      <c r="AA735" s="1278"/>
      <c r="AB735" s="1278"/>
      <c r="AC735" s="1278"/>
      <c r="AD735" s="1278"/>
      <c r="AE735" s="1278"/>
      <c r="AF735" s="1278"/>
      <c r="AG735" s="1693"/>
      <c r="AH735" s="485" t="s">
        <v>73</v>
      </c>
      <c r="AI735" s="1282" t="s">
        <v>1247</v>
      </c>
      <c r="AJ735" s="1282"/>
      <c r="AK735" s="1283"/>
      <c r="AL735" s="118"/>
      <c r="AM735" s="1">
        <f t="shared" si="26"/>
        <v>1</v>
      </c>
      <c r="AN735" s="1"/>
      <c r="AO735" s="1"/>
      <c r="AP735" s="1"/>
      <c r="AQ735" s="1"/>
      <c r="AR735" s="1"/>
      <c r="AS735" s="1"/>
      <c r="AT735" s="1"/>
      <c r="AU735" s="1"/>
      <c r="AV735" s="1"/>
      <c r="AW735" s="1"/>
      <c r="AX735" s="1"/>
      <c r="AY735" s="1"/>
      <c r="AZ735" s="1"/>
      <c r="BA735" s="834"/>
    </row>
    <row r="736" spans="1:53" s="117" customFormat="1" ht="12.6" customHeight="1">
      <c r="A736" s="1716" t="s">
        <v>466</v>
      </c>
      <c r="B736" s="1278"/>
      <c r="C736" s="1278"/>
      <c r="D736" s="1693"/>
      <c r="E736" s="485" t="s">
        <v>73</v>
      </c>
      <c r="F736" s="1271" t="s">
        <v>1244</v>
      </c>
      <c r="G736" s="1271"/>
      <c r="H736" s="1271"/>
      <c r="I736" s="1271"/>
      <c r="J736" s="1271"/>
      <c r="K736" s="442" t="s">
        <v>73</v>
      </c>
      <c r="L736" s="1271" t="s">
        <v>1245</v>
      </c>
      <c r="M736" s="1271"/>
      <c r="N736" s="1271"/>
      <c r="O736" s="1271"/>
      <c r="P736" s="1271"/>
      <c r="Q736" s="1271"/>
      <c r="R736" s="1271"/>
      <c r="S736" s="442" t="s">
        <v>73</v>
      </c>
      <c r="T736" s="1271" t="s">
        <v>1246</v>
      </c>
      <c r="U736" s="1271"/>
      <c r="V736" s="1271"/>
      <c r="W736" s="1271"/>
      <c r="X736" s="1271"/>
      <c r="Y736" s="503"/>
      <c r="Z736" s="1595"/>
      <c r="AA736" s="1278"/>
      <c r="AB736" s="1278"/>
      <c r="AC736" s="1278"/>
      <c r="AD736" s="1278"/>
      <c r="AE736" s="1278"/>
      <c r="AF736" s="1278"/>
      <c r="AG736" s="1693"/>
      <c r="AH736" s="485" t="s">
        <v>73</v>
      </c>
      <c r="AI736" s="1282" t="s">
        <v>1247</v>
      </c>
      <c r="AJ736" s="1282"/>
      <c r="AK736" s="1283"/>
      <c r="AL736" s="118"/>
      <c r="AM736" s="1">
        <f t="shared" si="26"/>
        <v>1</v>
      </c>
      <c r="AN736" s="1"/>
      <c r="AO736" s="1"/>
      <c r="AP736" s="1"/>
      <c r="AQ736" s="1"/>
      <c r="AR736" s="1"/>
      <c r="AS736" s="1"/>
      <c r="AT736" s="1"/>
      <c r="AU736" s="1"/>
      <c r="AV736" s="1"/>
      <c r="AW736" s="1"/>
      <c r="AX736" s="1"/>
      <c r="AY736" s="1"/>
      <c r="AZ736" s="1"/>
      <c r="BA736" s="834"/>
    </row>
    <row r="737" spans="1:53" s="117" customFormat="1" ht="12.6" customHeight="1">
      <c r="A737" s="1716" t="s">
        <v>466</v>
      </c>
      <c r="B737" s="1278"/>
      <c r="C737" s="1278"/>
      <c r="D737" s="1693"/>
      <c r="E737" s="485" t="s">
        <v>73</v>
      </c>
      <c r="F737" s="1271" t="s">
        <v>1244</v>
      </c>
      <c r="G737" s="1271"/>
      <c r="H737" s="1271"/>
      <c r="I737" s="1271"/>
      <c r="J737" s="1271"/>
      <c r="K737" s="442" t="s">
        <v>73</v>
      </c>
      <c r="L737" s="1271" t="s">
        <v>1245</v>
      </c>
      <c r="M737" s="1271"/>
      <c r="N737" s="1271"/>
      <c r="O737" s="1271"/>
      <c r="P737" s="1271"/>
      <c r="Q737" s="1271"/>
      <c r="R737" s="1271"/>
      <c r="S737" s="442" t="s">
        <v>73</v>
      </c>
      <c r="T737" s="1271" t="s">
        <v>1246</v>
      </c>
      <c r="U737" s="1271"/>
      <c r="V737" s="1271"/>
      <c r="W737" s="1271"/>
      <c r="X737" s="1271"/>
      <c r="Y737" s="503"/>
      <c r="Z737" s="1595"/>
      <c r="AA737" s="1278"/>
      <c r="AB737" s="1278"/>
      <c r="AC737" s="1278"/>
      <c r="AD737" s="1278"/>
      <c r="AE737" s="1278"/>
      <c r="AF737" s="1278"/>
      <c r="AG737" s="1693"/>
      <c r="AH737" s="485" t="s">
        <v>73</v>
      </c>
      <c r="AI737" s="1282" t="s">
        <v>1247</v>
      </c>
      <c r="AJ737" s="1282"/>
      <c r="AK737" s="1283"/>
      <c r="AL737" s="118"/>
      <c r="AM737" s="1">
        <f t="shared" si="26"/>
        <v>1</v>
      </c>
      <c r="AN737" s="1"/>
      <c r="AO737" s="1"/>
      <c r="AP737" s="1"/>
      <c r="AQ737" s="1"/>
      <c r="AR737" s="1"/>
      <c r="AS737" s="1"/>
      <c r="AT737" s="1"/>
      <c r="AU737" s="1"/>
      <c r="AV737" s="1"/>
      <c r="AW737" s="1"/>
      <c r="AX737" s="1"/>
      <c r="AY737" s="1"/>
      <c r="AZ737" s="1"/>
      <c r="BA737" s="834"/>
    </row>
    <row r="738" spans="1:53" s="117" customFormat="1" ht="12.6" customHeight="1">
      <c r="A738" s="1716" t="s">
        <v>466</v>
      </c>
      <c r="B738" s="1278"/>
      <c r="C738" s="1278"/>
      <c r="D738" s="1693"/>
      <c r="E738" s="485" t="s">
        <v>73</v>
      </c>
      <c r="F738" s="1271" t="s">
        <v>1244</v>
      </c>
      <c r="G738" s="1271"/>
      <c r="H738" s="1271"/>
      <c r="I738" s="1271"/>
      <c r="J738" s="1271"/>
      <c r="K738" s="442" t="s">
        <v>73</v>
      </c>
      <c r="L738" s="1271" t="s">
        <v>1245</v>
      </c>
      <c r="M738" s="1271"/>
      <c r="N738" s="1271"/>
      <c r="O738" s="1271"/>
      <c r="P738" s="1271"/>
      <c r="Q738" s="1271"/>
      <c r="R738" s="1271"/>
      <c r="S738" s="442" t="s">
        <v>73</v>
      </c>
      <c r="T738" s="1271" t="s">
        <v>1246</v>
      </c>
      <c r="U738" s="1271"/>
      <c r="V738" s="1271"/>
      <c r="W738" s="1271"/>
      <c r="X738" s="1271"/>
      <c r="Y738" s="503"/>
      <c r="Z738" s="1595"/>
      <c r="AA738" s="1278"/>
      <c r="AB738" s="1278"/>
      <c r="AC738" s="1278"/>
      <c r="AD738" s="1278"/>
      <c r="AE738" s="1278"/>
      <c r="AF738" s="1278"/>
      <c r="AG738" s="1693"/>
      <c r="AH738" s="485" t="s">
        <v>73</v>
      </c>
      <c r="AI738" s="1282" t="s">
        <v>1247</v>
      </c>
      <c r="AJ738" s="1282"/>
      <c r="AK738" s="1283"/>
      <c r="AL738" s="118"/>
      <c r="AM738" s="1">
        <f t="shared" si="26"/>
        <v>1</v>
      </c>
      <c r="AN738" s="1"/>
      <c r="AO738" s="1"/>
      <c r="AP738" s="1"/>
      <c r="AQ738" s="1"/>
      <c r="AR738" s="1"/>
      <c r="AS738" s="1"/>
      <c r="AT738" s="1"/>
      <c r="AU738" s="1"/>
      <c r="AV738" s="1"/>
      <c r="AW738" s="1"/>
      <c r="AX738" s="1"/>
      <c r="AY738" s="1"/>
      <c r="AZ738" s="1"/>
      <c r="BA738" s="834"/>
    </row>
    <row r="739" spans="1:53" s="117" customFormat="1" ht="12.6" customHeight="1">
      <c r="A739" s="1716" t="s">
        <v>466</v>
      </c>
      <c r="B739" s="1278"/>
      <c r="C739" s="1278"/>
      <c r="D739" s="1693"/>
      <c r="E739" s="485" t="s">
        <v>73</v>
      </c>
      <c r="F739" s="1271" t="s">
        <v>1244</v>
      </c>
      <c r="G739" s="1271"/>
      <c r="H739" s="1271"/>
      <c r="I739" s="1271"/>
      <c r="J739" s="1271"/>
      <c r="K739" s="442" t="s">
        <v>73</v>
      </c>
      <c r="L739" s="1271" t="s">
        <v>1245</v>
      </c>
      <c r="M739" s="1271"/>
      <c r="N739" s="1271"/>
      <c r="O739" s="1271"/>
      <c r="P739" s="1271"/>
      <c r="Q739" s="1271"/>
      <c r="R739" s="1271"/>
      <c r="S739" s="442" t="s">
        <v>73</v>
      </c>
      <c r="T739" s="1271" t="s">
        <v>1246</v>
      </c>
      <c r="U739" s="1271"/>
      <c r="V739" s="1271"/>
      <c r="W739" s="1271"/>
      <c r="X739" s="1271"/>
      <c r="Y739" s="503"/>
      <c r="Z739" s="1595"/>
      <c r="AA739" s="1278"/>
      <c r="AB739" s="1278"/>
      <c r="AC739" s="1278"/>
      <c r="AD739" s="1278"/>
      <c r="AE739" s="1278"/>
      <c r="AF739" s="1278"/>
      <c r="AG739" s="1693"/>
      <c r="AH739" s="485" t="s">
        <v>73</v>
      </c>
      <c r="AI739" s="1282" t="s">
        <v>1247</v>
      </c>
      <c r="AJ739" s="1282"/>
      <c r="AK739" s="1283"/>
      <c r="AL739" s="118"/>
      <c r="AM739" s="1">
        <f t="shared" si="26"/>
        <v>1</v>
      </c>
      <c r="AN739" s="1"/>
      <c r="AO739" s="1"/>
      <c r="AP739" s="1"/>
      <c r="AQ739" s="1"/>
      <c r="AR739" s="1"/>
      <c r="AS739" s="1"/>
      <c r="AT739" s="1"/>
      <c r="AU739" s="1"/>
      <c r="AV739" s="1"/>
      <c r="AW739" s="1"/>
      <c r="AX739" s="1"/>
      <c r="AY739" s="1"/>
      <c r="AZ739" s="1"/>
      <c r="BA739" s="834"/>
    </row>
    <row r="740" spans="1:53" s="117" customFormat="1" ht="12.6" customHeight="1">
      <c r="A740" s="1716" t="s">
        <v>466</v>
      </c>
      <c r="B740" s="1278"/>
      <c r="C740" s="1278"/>
      <c r="D740" s="1693"/>
      <c r="E740" s="485" t="s">
        <v>73</v>
      </c>
      <c r="F740" s="1271" t="s">
        <v>1244</v>
      </c>
      <c r="G740" s="1271"/>
      <c r="H740" s="1271"/>
      <c r="I740" s="1271"/>
      <c r="J740" s="1271"/>
      <c r="K740" s="442" t="s">
        <v>73</v>
      </c>
      <c r="L740" s="1271" t="s">
        <v>1245</v>
      </c>
      <c r="M740" s="1271"/>
      <c r="N740" s="1271"/>
      <c r="O740" s="1271"/>
      <c r="P740" s="1271"/>
      <c r="Q740" s="1271"/>
      <c r="R740" s="1271"/>
      <c r="S740" s="442" t="s">
        <v>73</v>
      </c>
      <c r="T740" s="1271" t="s">
        <v>1246</v>
      </c>
      <c r="U740" s="1271"/>
      <c r="V740" s="1271"/>
      <c r="W740" s="1271"/>
      <c r="X740" s="1271"/>
      <c r="Y740" s="503"/>
      <c r="Z740" s="1595"/>
      <c r="AA740" s="1278"/>
      <c r="AB740" s="1278"/>
      <c r="AC740" s="1278"/>
      <c r="AD740" s="1278"/>
      <c r="AE740" s="1278"/>
      <c r="AF740" s="1278"/>
      <c r="AG740" s="1693"/>
      <c r="AH740" s="485" t="s">
        <v>73</v>
      </c>
      <c r="AI740" s="1282" t="s">
        <v>1247</v>
      </c>
      <c r="AJ740" s="1282"/>
      <c r="AK740" s="1283"/>
      <c r="AL740" s="118"/>
      <c r="AM740" s="1">
        <f t="shared" si="26"/>
        <v>1</v>
      </c>
      <c r="AN740" s="1"/>
      <c r="AO740" s="1"/>
      <c r="AP740" s="1"/>
      <c r="AQ740" s="1"/>
      <c r="AR740" s="1"/>
      <c r="AS740" s="1"/>
      <c r="AT740" s="1"/>
      <c r="AU740" s="1"/>
      <c r="AV740" s="1"/>
      <c r="AW740" s="1"/>
      <c r="AX740" s="1"/>
      <c r="AY740" s="1"/>
      <c r="AZ740" s="1"/>
      <c r="BA740" s="834"/>
    </row>
    <row r="741" spans="1:53" s="117" customFormat="1" ht="12.6" customHeight="1">
      <c r="A741" s="1716" t="s">
        <v>466</v>
      </c>
      <c r="B741" s="1278"/>
      <c r="C741" s="1278"/>
      <c r="D741" s="1693"/>
      <c r="E741" s="485" t="s">
        <v>73</v>
      </c>
      <c r="F741" s="1271" t="s">
        <v>1244</v>
      </c>
      <c r="G741" s="1271"/>
      <c r="H741" s="1271"/>
      <c r="I741" s="1271"/>
      <c r="J741" s="1271"/>
      <c r="K741" s="442" t="s">
        <v>73</v>
      </c>
      <c r="L741" s="1271" t="s">
        <v>1245</v>
      </c>
      <c r="M741" s="1271"/>
      <c r="N741" s="1271"/>
      <c r="O741" s="1271"/>
      <c r="P741" s="1271"/>
      <c r="Q741" s="1271"/>
      <c r="R741" s="1271"/>
      <c r="S741" s="442" t="s">
        <v>73</v>
      </c>
      <c r="T741" s="1271" t="s">
        <v>1246</v>
      </c>
      <c r="U741" s="1271"/>
      <c r="V741" s="1271"/>
      <c r="W741" s="1271"/>
      <c r="X741" s="1271"/>
      <c r="Y741" s="503"/>
      <c r="Z741" s="1595"/>
      <c r="AA741" s="1278"/>
      <c r="AB741" s="1278"/>
      <c r="AC741" s="1278"/>
      <c r="AD741" s="1278"/>
      <c r="AE741" s="1278"/>
      <c r="AF741" s="1278"/>
      <c r="AG741" s="1693"/>
      <c r="AH741" s="485" t="s">
        <v>73</v>
      </c>
      <c r="AI741" s="1282" t="s">
        <v>1247</v>
      </c>
      <c r="AJ741" s="1282"/>
      <c r="AK741" s="1283"/>
      <c r="AL741" s="118"/>
      <c r="AM741" s="1">
        <f t="shared" si="26"/>
        <v>1</v>
      </c>
      <c r="AN741" s="1"/>
      <c r="AO741" s="1"/>
      <c r="AP741" s="1"/>
      <c r="AQ741" s="1"/>
      <c r="AR741" s="1"/>
      <c r="AS741" s="1"/>
      <c r="AT741" s="1"/>
      <c r="AU741" s="1"/>
      <c r="AV741" s="1"/>
      <c r="AW741" s="1"/>
      <c r="AX741" s="1"/>
      <c r="AY741" s="1"/>
      <c r="AZ741" s="1"/>
      <c r="BA741" s="834"/>
    </row>
    <row r="742" spans="1:53" s="117" customFormat="1" ht="12.6" customHeight="1" thickBot="1">
      <c r="A742" s="1717" t="s">
        <v>466</v>
      </c>
      <c r="B742" s="1309"/>
      <c r="C742" s="1309"/>
      <c r="D742" s="1706"/>
      <c r="E742" s="504" t="s">
        <v>73</v>
      </c>
      <c r="F742" s="1272" t="s">
        <v>1244</v>
      </c>
      <c r="G742" s="1272"/>
      <c r="H742" s="1272"/>
      <c r="I742" s="1272"/>
      <c r="J742" s="1272"/>
      <c r="K742" s="494" t="s">
        <v>73</v>
      </c>
      <c r="L742" s="1272" t="s">
        <v>1245</v>
      </c>
      <c r="M742" s="1272"/>
      <c r="N742" s="1272"/>
      <c r="O742" s="1272"/>
      <c r="P742" s="1272"/>
      <c r="Q742" s="1272"/>
      <c r="R742" s="1272"/>
      <c r="S742" s="494" t="s">
        <v>73</v>
      </c>
      <c r="T742" s="1272" t="s">
        <v>1246</v>
      </c>
      <c r="U742" s="1272"/>
      <c r="V742" s="1272"/>
      <c r="W742" s="1272"/>
      <c r="X742" s="1272"/>
      <c r="Y742" s="505"/>
      <c r="Z742" s="1705"/>
      <c r="AA742" s="1719"/>
      <c r="AB742" s="1719"/>
      <c r="AC742" s="1719"/>
      <c r="AD742" s="1719"/>
      <c r="AE742" s="1719"/>
      <c r="AF742" s="1719"/>
      <c r="AG742" s="1720"/>
      <c r="AH742" s="504" t="s">
        <v>73</v>
      </c>
      <c r="AI742" s="1276" t="s">
        <v>1247</v>
      </c>
      <c r="AJ742" s="1276"/>
      <c r="AK742" s="1277"/>
      <c r="AL742" s="118"/>
      <c r="AM742" s="1">
        <f t="shared" si="26"/>
        <v>1</v>
      </c>
      <c r="AN742" s="1"/>
      <c r="AO742" s="1"/>
      <c r="AP742" s="1"/>
      <c r="AQ742" s="1"/>
      <c r="AR742" s="1"/>
      <c r="AS742" s="1"/>
      <c r="AT742" s="1"/>
      <c r="AU742" s="1"/>
      <c r="AV742" s="1"/>
      <c r="AW742" s="1"/>
      <c r="AX742" s="1"/>
      <c r="AY742" s="1"/>
      <c r="AZ742" s="1"/>
      <c r="BA742" s="834"/>
    </row>
    <row r="743" spans="1:53" s="117" customFormat="1" ht="12.6" customHeight="1">
      <c r="A743" s="175" t="s">
        <v>1248</v>
      </c>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c r="AA743" s="175"/>
      <c r="AB743" s="175"/>
      <c r="AC743" s="175"/>
      <c r="AD743" s="175"/>
      <c r="AE743" s="175"/>
      <c r="AF743" s="175"/>
      <c r="AG743" s="175"/>
      <c r="AH743" s="175"/>
      <c r="AI743" s="175"/>
      <c r="AJ743" s="175"/>
      <c r="AK743" s="175"/>
      <c r="AL743" s="118"/>
      <c r="AM743" s="1">
        <f t="shared" si="26"/>
        <v>1</v>
      </c>
      <c r="AN743" s="1"/>
      <c r="AO743" s="1"/>
      <c r="AP743" s="1"/>
      <c r="AQ743" s="1"/>
      <c r="AR743" s="1"/>
      <c r="AS743" s="1"/>
      <c r="AT743" s="1"/>
      <c r="AU743" s="1"/>
      <c r="AV743" s="1"/>
      <c r="AW743" s="1"/>
      <c r="AX743" s="1"/>
      <c r="AY743" s="1"/>
      <c r="AZ743" s="1"/>
      <c r="BA743" s="834"/>
    </row>
    <row r="744" spans="1:53" s="117" customFormat="1" ht="12.6"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c r="AA744" s="175"/>
      <c r="AB744" s="175"/>
      <c r="AC744" s="175"/>
      <c r="AD744" s="175"/>
      <c r="AE744" s="175"/>
      <c r="AF744" s="175"/>
      <c r="AG744" s="175"/>
      <c r="AH744" s="175"/>
      <c r="AI744" s="175"/>
      <c r="AJ744" s="175"/>
      <c r="AK744" s="175"/>
      <c r="AL744" s="118"/>
      <c r="AM744" s="1">
        <f t="shared" si="26"/>
        <v>1</v>
      </c>
      <c r="AN744" s="1"/>
      <c r="AO744" s="1"/>
      <c r="AP744" s="1"/>
      <c r="AQ744" s="1"/>
      <c r="AR744" s="1"/>
      <c r="AS744" s="1"/>
      <c r="AT744" s="1"/>
      <c r="AU744" s="1"/>
      <c r="AV744" s="1"/>
      <c r="AW744" s="1"/>
      <c r="AX744" s="1"/>
      <c r="AY744" s="1"/>
      <c r="AZ744" s="1"/>
      <c r="BA744" s="834"/>
    </row>
    <row r="745" spans="1:53" s="117" customFormat="1" ht="12.6" customHeight="1" thickBot="1">
      <c r="A745" s="175" t="s">
        <v>1249</v>
      </c>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c r="AA745" s="175"/>
      <c r="AB745" s="175"/>
      <c r="AC745" s="175"/>
      <c r="AD745" s="175"/>
      <c r="AE745" s="175"/>
      <c r="AF745" s="175"/>
      <c r="AG745" s="175"/>
      <c r="AH745" s="175"/>
      <c r="AI745" s="175"/>
      <c r="AJ745" s="175"/>
      <c r="AK745" s="175"/>
      <c r="AL745" s="118"/>
      <c r="AM745" s="1">
        <f t="shared" si="26"/>
        <v>1</v>
      </c>
      <c r="AN745" s="5"/>
      <c r="AO745" s="105"/>
      <c r="AP745" s="105"/>
      <c r="AQ745" s="105"/>
      <c r="AR745" s="105"/>
      <c r="AS745" s="105"/>
      <c r="AT745" s="105"/>
      <c r="AU745" s="105"/>
      <c r="AV745" s="105"/>
      <c r="AW745" s="105"/>
      <c r="AX745" s="105"/>
      <c r="AY745" s="1"/>
      <c r="AZ745" s="1"/>
      <c r="BA745" s="834"/>
    </row>
    <row r="746" spans="1:53" s="117" customFormat="1" ht="12.6" customHeight="1" thickBot="1">
      <c r="A746" s="1264" t="s">
        <v>1240</v>
      </c>
      <c r="B746" s="1265"/>
      <c r="C746" s="1265"/>
      <c r="D746" s="1266"/>
      <c r="E746" s="1261" t="s">
        <v>1250</v>
      </c>
      <c r="F746" s="1262"/>
      <c r="G746" s="1262"/>
      <c r="H746" s="1262"/>
      <c r="I746" s="1262"/>
      <c r="J746" s="1262"/>
      <c r="K746" s="1262"/>
      <c r="L746" s="1262"/>
      <c r="M746" s="1262"/>
      <c r="N746" s="1262"/>
      <c r="O746" s="1262"/>
      <c r="P746" s="1262"/>
      <c r="Q746" s="1262"/>
      <c r="R746" s="1262"/>
      <c r="S746" s="1262"/>
      <c r="T746" s="1263"/>
      <c r="U746" s="1262" t="s">
        <v>1251</v>
      </c>
      <c r="V746" s="1262"/>
      <c r="W746" s="1262"/>
      <c r="X746" s="1262"/>
      <c r="Y746" s="1262"/>
      <c r="Z746" s="1262"/>
      <c r="AA746" s="1262"/>
      <c r="AB746" s="1262"/>
      <c r="AC746" s="1261" t="s">
        <v>1252</v>
      </c>
      <c r="AD746" s="1262"/>
      <c r="AE746" s="1262"/>
      <c r="AF746" s="1262"/>
      <c r="AG746" s="1263"/>
      <c r="AH746" s="1265" t="s">
        <v>1243</v>
      </c>
      <c r="AI746" s="1265"/>
      <c r="AJ746" s="1265"/>
      <c r="AK746" s="1279"/>
      <c r="AL746" s="118"/>
      <c r="AM746" s="1">
        <f t="shared" si="26"/>
        <v>1</v>
      </c>
      <c r="AN746" s="5"/>
      <c r="AO746" s="105"/>
      <c r="AP746" s="105"/>
      <c r="AQ746" s="105"/>
      <c r="AR746" s="105"/>
      <c r="AS746" s="105"/>
      <c r="AT746" s="105"/>
      <c r="AU746" s="105"/>
      <c r="AV746" s="105"/>
      <c r="AW746" s="105"/>
      <c r="AX746" s="105"/>
      <c r="AY746" s="1"/>
      <c r="AZ746" s="1"/>
      <c r="BA746" s="834"/>
    </row>
    <row r="747" spans="1:53" s="117" customFormat="1" ht="12.6" customHeight="1">
      <c r="A747" s="1713" t="s">
        <v>466</v>
      </c>
      <c r="B747" s="1714"/>
      <c r="C747" s="1714"/>
      <c r="D747" s="1715"/>
      <c r="E747" s="1718"/>
      <c r="F747" s="1714"/>
      <c r="G747" s="1714"/>
      <c r="H747" s="1714"/>
      <c r="I747" s="1714"/>
      <c r="J747" s="1714"/>
      <c r="K747" s="1714"/>
      <c r="L747" s="1714"/>
      <c r="M747" s="1714"/>
      <c r="N747" s="1714"/>
      <c r="O747" s="1714"/>
      <c r="P747" s="1714"/>
      <c r="Q747" s="1714"/>
      <c r="R747" s="1714"/>
      <c r="S747" s="1714"/>
      <c r="T747" s="1715"/>
      <c r="U747" s="1714"/>
      <c r="V747" s="1714"/>
      <c r="W747" s="1714"/>
      <c r="X747" s="1714"/>
      <c r="Y747" s="1714"/>
      <c r="Z747" s="1714"/>
      <c r="AA747" s="1714"/>
      <c r="AB747" s="1714"/>
      <c r="AC747" s="500" t="s">
        <v>73</v>
      </c>
      <c r="AD747" s="1273" t="s">
        <v>1253</v>
      </c>
      <c r="AE747" s="1273"/>
      <c r="AF747" s="1273"/>
      <c r="AG747" s="1274"/>
      <c r="AH747" s="500" t="s">
        <v>73</v>
      </c>
      <c r="AI747" s="1280" t="s">
        <v>1247</v>
      </c>
      <c r="AJ747" s="1280"/>
      <c r="AK747" s="1281"/>
      <c r="AL747" s="118"/>
      <c r="AM747" s="1">
        <f t="shared" si="26"/>
        <v>1</v>
      </c>
      <c r="AN747" s="5"/>
      <c r="AO747" s="105"/>
      <c r="AP747" s="105"/>
      <c r="AQ747" s="105"/>
      <c r="AR747" s="105"/>
      <c r="AS747" s="105"/>
      <c r="AT747" s="105"/>
      <c r="AU747" s="105"/>
      <c r="AV747" s="105"/>
      <c r="AW747" s="105"/>
      <c r="AX747" s="105"/>
      <c r="AY747" s="1"/>
      <c r="AZ747" s="1"/>
      <c r="BA747" s="834"/>
    </row>
    <row r="748" spans="1:53" s="117" customFormat="1" ht="12.6" customHeight="1">
      <c r="A748" s="1716" t="s">
        <v>466</v>
      </c>
      <c r="B748" s="1278"/>
      <c r="C748" s="1278"/>
      <c r="D748" s="1693"/>
      <c r="E748" s="1595"/>
      <c r="F748" s="1278"/>
      <c r="G748" s="1278"/>
      <c r="H748" s="1278"/>
      <c r="I748" s="1278"/>
      <c r="J748" s="1278"/>
      <c r="K748" s="1278"/>
      <c r="L748" s="1278"/>
      <c r="M748" s="1278"/>
      <c r="N748" s="1278"/>
      <c r="O748" s="1278"/>
      <c r="P748" s="1278"/>
      <c r="Q748" s="1278"/>
      <c r="R748" s="1278"/>
      <c r="S748" s="1278"/>
      <c r="T748" s="1693"/>
      <c r="U748" s="1278"/>
      <c r="V748" s="1278"/>
      <c r="W748" s="1278"/>
      <c r="X748" s="1278"/>
      <c r="Y748" s="1278"/>
      <c r="Z748" s="1278"/>
      <c r="AA748" s="1278"/>
      <c r="AB748" s="1278"/>
      <c r="AC748" s="485" t="s">
        <v>73</v>
      </c>
      <c r="AD748" s="1271" t="s">
        <v>1253</v>
      </c>
      <c r="AE748" s="1271"/>
      <c r="AF748" s="1271"/>
      <c r="AG748" s="1275"/>
      <c r="AH748" s="485" t="s">
        <v>73</v>
      </c>
      <c r="AI748" s="1282" t="s">
        <v>1247</v>
      </c>
      <c r="AJ748" s="1282"/>
      <c r="AK748" s="1283"/>
      <c r="AL748" s="118"/>
      <c r="AM748" s="1">
        <f t="shared" si="26"/>
        <v>1</v>
      </c>
      <c r="AN748" s="5"/>
      <c r="AO748" s="105"/>
      <c r="AP748" s="105"/>
      <c r="AQ748" s="105"/>
      <c r="AR748" s="105"/>
      <c r="AS748" s="105"/>
      <c r="AT748" s="105"/>
      <c r="AU748" s="105"/>
      <c r="AV748" s="105"/>
      <c r="AW748" s="105"/>
      <c r="AX748" s="105"/>
      <c r="AY748" s="1"/>
      <c r="AZ748" s="1"/>
      <c r="BA748" s="834"/>
    </row>
    <row r="749" spans="1:53" s="117" customFormat="1" ht="12.6" customHeight="1">
      <c r="A749" s="1716" t="s">
        <v>466</v>
      </c>
      <c r="B749" s="1278"/>
      <c r="C749" s="1278"/>
      <c r="D749" s="1693"/>
      <c r="E749" s="1595"/>
      <c r="F749" s="1278"/>
      <c r="G749" s="1278"/>
      <c r="H749" s="1278"/>
      <c r="I749" s="1278"/>
      <c r="J749" s="1278"/>
      <c r="K749" s="1278"/>
      <c r="L749" s="1278"/>
      <c r="M749" s="1278"/>
      <c r="N749" s="1278"/>
      <c r="O749" s="1278"/>
      <c r="P749" s="1278"/>
      <c r="Q749" s="1278"/>
      <c r="R749" s="1278"/>
      <c r="S749" s="1278"/>
      <c r="T749" s="1693"/>
      <c r="U749" s="1278"/>
      <c r="V749" s="1278"/>
      <c r="W749" s="1278"/>
      <c r="X749" s="1278"/>
      <c r="Y749" s="1278"/>
      <c r="Z749" s="1278"/>
      <c r="AA749" s="1278"/>
      <c r="AB749" s="1278"/>
      <c r="AC749" s="485" t="s">
        <v>73</v>
      </c>
      <c r="AD749" s="1271" t="s">
        <v>1253</v>
      </c>
      <c r="AE749" s="1271"/>
      <c r="AF749" s="1271"/>
      <c r="AG749" s="1275"/>
      <c r="AH749" s="485" t="s">
        <v>73</v>
      </c>
      <c r="AI749" s="1282" t="s">
        <v>1247</v>
      </c>
      <c r="AJ749" s="1282"/>
      <c r="AK749" s="1283"/>
      <c r="AL749" s="118"/>
      <c r="AM749" s="1">
        <f t="shared" si="26"/>
        <v>1</v>
      </c>
      <c r="AN749" s="5"/>
      <c r="AO749" s="105"/>
      <c r="AP749" s="105"/>
      <c r="AQ749" s="105"/>
      <c r="AR749" s="105"/>
      <c r="AS749" s="105"/>
      <c r="AT749" s="105"/>
      <c r="AU749" s="105"/>
      <c r="AV749" s="105"/>
      <c r="AW749" s="105"/>
      <c r="AX749" s="105"/>
      <c r="AY749" s="1"/>
      <c r="AZ749" s="1"/>
      <c r="BA749" s="834"/>
    </row>
    <row r="750" spans="1:53" s="117" customFormat="1" ht="12.6" customHeight="1">
      <c r="A750" s="1716" t="s">
        <v>466</v>
      </c>
      <c r="B750" s="1278"/>
      <c r="C750" s="1278"/>
      <c r="D750" s="1693"/>
      <c r="E750" s="1595"/>
      <c r="F750" s="1278"/>
      <c r="G750" s="1278"/>
      <c r="H750" s="1278"/>
      <c r="I750" s="1278"/>
      <c r="J750" s="1278"/>
      <c r="K750" s="1278"/>
      <c r="L750" s="1278"/>
      <c r="M750" s="1278"/>
      <c r="N750" s="1278"/>
      <c r="O750" s="1278"/>
      <c r="P750" s="1278"/>
      <c r="Q750" s="1278"/>
      <c r="R750" s="1278"/>
      <c r="S750" s="1278"/>
      <c r="T750" s="1693"/>
      <c r="U750" s="1278"/>
      <c r="V750" s="1278"/>
      <c r="W750" s="1278"/>
      <c r="X750" s="1278"/>
      <c r="Y750" s="1278"/>
      <c r="Z750" s="1278"/>
      <c r="AA750" s="1278"/>
      <c r="AB750" s="1278"/>
      <c r="AC750" s="485" t="s">
        <v>73</v>
      </c>
      <c r="AD750" s="1271" t="s">
        <v>1253</v>
      </c>
      <c r="AE750" s="1271"/>
      <c r="AF750" s="1271"/>
      <c r="AG750" s="1275"/>
      <c r="AH750" s="485" t="s">
        <v>73</v>
      </c>
      <c r="AI750" s="1282" t="s">
        <v>1247</v>
      </c>
      <c r="AJ750" s="1282"/>
      <c r="AK750" s="1283"/>
      <c r="AL750" s="118"/>
      <c r="AM750" s="1">
        <f t="shared" si="26"/>
        <v>1</v>
      </c>
      <c r="AN750" s="5"/>
      <c r="AO750" s="105"/>
      <c r="AP750" s="105"/>
      <c r="AQ750" s="105"/>
      <c r="AR750" s="105"/>
      <c r="AS750" s="105"/>
      <c r="AT750" s="105"/>
      <c r="AU750" s="105"/>
      <c r="AV750" s="105"/>
      <c r="AW750" s="105"/>
      <c r="AX750" s="105"/>
      <c r="AY750" s="1"/>
      <c r="AZ750" s="1"/>
      <c r="BA750" s="834"/>
    </row>
    <row r="751" spans="1:53" s="117" customFormat="1" ht="12.6" customHeight="1">
      <c r="A751" s="1716" t="s">
        <v>466</v>
      </c>
      <c r="B751" s="1278"/>
      <c r="C751" s="1278"/>
      <c r="D751" s="1693"/>
      <c r="E751" s="1595"/>
      <c r="F751" s="1278"/>
      <c r="G751" s="1278"/>
      <c r="H751" s="1278"/>
      <c r="I751" s="1278"/>
      <c r="J751" s="1278"/>
      <c r="K751" s="1278"/>
      <c r="L751" s="1278"/>
      <c r="M751" s="1278"/>
      <c r="N751" s="1278"/>
      <c r="O751" s="1278"/>
      <c r="P751" s="1278"/>
      <c r="Q751" s="1278"/>
      <c r="R751" s="1278"/>
      <c r="S751" s="1278"/>
      <c r="T751" s="1693"/>
      <c r="U751" s="1278"/>
      <c r="V751" s="1278"/>
      <c r="W751" s="1278"/>
      <c r="X751" s="1278"/>
      <c r="Y751" s="1278"/>
      <c r="Z751" s="1278"/>
      <c r="AA751" s="1278"/>
      <c r="AB751" s="1278"/>
      <c r="AC751" s="485" t="s">
        <v>73</v>
      </c>
      <c r="AD751" s="1271" t="s">
        <v>1253</v>
      </c>
      <c r="AE751" s="1271"/>
      <c r="AF751" s="1271"/>
      <c r="AG751" s="1275"/>
      <c r="AH751" s="485" t="s">
        <v>73</v>
      </c>
      <c r="AI751" s="1282" t="s">
        <v>1247</v>
      </c>
      <c r="AJ751" s="1282"/>
      <c r="AK751" s="1283"/>
      <c r="AL751" s="118"/>
      <c r="AM751" s="1">
        <f t="shared" si="26"/>
        <v>1</v>
      </c>
      <c r="AN751" s="5"/>
      <c r="AO751" s="105"/>
      <c r="AP751" s="105"/>
      <c r="AQ751" s="105"/>
      <c r="AR751" s="105"/>
      <c r="AS751" s="105"/>
      <c r="AT751" s="105"/>
      <c r="AU751" s="105"/>
      <c r="AV751" s="105"/>
      <c r="AW751" s="105"/>
      <c r="AX751" s="105"/>
      <c r="AY751" s="1"/>
      <c r="AZ751" s="1"/>
      <c r="BA751" s="834"/>
    </row>
    <row r="752" spans="1:53" s="117" customFormat="1" ht="12.6" customHeight="1">
      <c r="A752" s="1716" t="s">
        <v>466</v>
      </c>
      <c r="B752" s="1278"/>
      <c r="C752" s="1278"/>
      <c r="D752" s="1693"/>
      <c r="E752" s="1595"/>
      <c r="F752" s="1278"/>
      <c r="G752" s="1278"/>
      <c r="H752" s="1278"/>
      <c r="I752" s="1278"/>
      <c r="J752" s="1278"/>
      <c r="K752" s="1278"/>
      <c r="L752" s="1278"/>
      <c r="M752" s="1278"/>
      <c r="N752" s="1278"/>
      <c r="O752" s="1278"/>
      <c r="P752" s="1278"/>
      <c r="Q752" s="1278"/>
      <c r="R752" s="1278"/>
      <c r="S752" s="1278"/>
      <c r="T752" s="1693"/>
      <c r="U752" s="1278"/>
      <c r="V752" s="1278"/>
      <c r="W752" s="1278"/>
      <c r="X752" s="1278"/>
      <c r="Y752" s="1278"/>
      <c r="Z752" s="1278"/>
      <c r="AA752" s="1278"/>
      <c r="AB752" s="1278"/>
      <c r="AC752" s="485" t="s">
        <v>73</v>
      </c>
      <c r="AD752" s="1271" t="s">
        <v>1253</v>
      </c>
      <c r="AE752" s="1271"/>
      <c r="AF752" s="1271"/>
      <c r="AG752" s="1275"/>
      <c r="AH752" s="485" t="s">
        <v>73</v>
      </c>
      <c r="AI752" s="1282" t="s">
        <v>1247</v>
      </c>
      <c r="AJ752" s="1282"/>
      <c r="AK752" s="1283"/>
      <c r="AL752" s="118"/>
      <c r="AM752" s="1">
        <f t="shared" si="26"/>
        <v>1</v>
      </c>
      <c r="AN752" s="5"/>
      <c r="AO752" s="105"/>
      <c r="AP752" s="105"/>
      <c r="AQ752" s="105"/>
      <c r="AR752" s="105"/>
      <c r="AS752" s="105"/>
      <c r="AT752" s="105"/>
      <c r="AU752" s="105"/>
      <c r="AV752" s="105"/>
      <c r="AW752" s="105"/>
      <c r="AX752" s="105"/>
      <c r="AY752" s="1"/>
      <c r="AZ752" s="1"/>
      <c r="BA752" s="834"/>
    </row>
    <row r="753" spans="1:79" s="117" customFormat="1" ht="12.6" customHeight="1">
      <c r="A753" s="1716" t="s">
        <v>466</v>
      </c>
      <c r="B753" s="1278"/>
      <c r="C753" s="1278"/>
      <c r="D753" s="1693"/>
      <c r="E753" s="1595"/>
      <c r="F753" s="1278"/>
      <c r="G753" s="1278"/>
      <c r="H753" s="1278"/>
      <c r="I753" s="1278"/>
      <c r="J753" s="1278"/>
      <c r="K753" s="1278"/>
      <c r="L753" s="1278"/>
      <c r="M753" s="1278"/>
      <c r="N753" s="1278"/>
      <c r="O753" s="1278"/>
      <c r="P753" s="1278"/>
      <c r="Q753" s="1278"/>
      <c r="R753" s="1278"/>
      <c r="S753" s="1278"/>
      <c r="T753" s="1693"/>
      <c r="U753" s="1278"/>
      <c r="V753" s="1278"/>
      <c r="W753" s="1278"/>
      <c r="X753" s="1278"/>
      <c r="Y753" s="1278"/>
      <c r="Z753" s="1278"/>
      <c r="AA753" s="1278"/>
      <c r="AB753" s="1278"/>
      <c r="AC753" s="485" t="s">
        <v>73</v>
      </c>
      <c r="AD753" s="1271" t="s">
        <v>1253</v>
      </c>
      <c r="AE753" s="1271"/>
      <c r="AF753" s="1271"/>
      <c r="AG753" s="1275"/>
      <c r="AH753" s="485" t="s">
        <v>73</v>
      </c>
      <c r="AI753" s="1282" t="s">
        <v>1247</v>
      </c>
      <c r="AJ753" s="1282"/>
      <c r="AK753" s="1283"/>
      <c r="AL753" s="118"/>
      <c r="AM753" s="1">
        <f t="shared" si="26"/>
        <v>1</v>
      </c>
      <c r="AN753" s="5"/>
      <c r="AO753" s="105"/>
      <c r="AP753" s="105"/>
      <c r="AQ753" s="105"/>
      <c r="AR753" s="105"/>
      <c r="AS753" s="105"/>
      <c r="AT753" s="105"/>
      <c r="AU753" s="105"/>
      <c r="AV753" s="105"/>
      <c r="AW753" s="105"/>
      <c r="AX753" s="105"/>
      <c r="AY753" s="1"/>
      <c r="AZ753" s="1"/>
      <c r="BA753" s="834"/>
    </row>
    <row r="754" spans="1:79" s="117" customFormat="1" ht="12.6" customHeight="1">
      <c r="A754" s="1716" t="s">
        <v>466</v>
      </c>
      <c r="B754" s="1278"/>
      <c r="C754" s="1278"/>
      <c r="D754" s="1693"/>
      <c r="E754" s="1595"/>
      <c r="F754" s="1278"/>
      <c r="G754" s="1278"/>
      <c r="H754" s="1278"/>
      <c r="I754" s="1278"/>
      <c r="J754" s="1278"/>
      <c r="K754" s="1278"/>
      <c r="L754" s="1278"/>
      <c r="M754" s="1278"/>
      <c r="N754" s="1278"/>
      <c r="O754" s="1278"/>
      <c r="P754" s="1278"/>
      <c r="Q754" s="1278"/>
      <c r="R754" s="1278"/>
      <c r="S754" s="1278"/>
      <c r="T754" s="1693"/>
      <c r="U754" s="1278"/>
      <c r="V754" s="1278"/>
      <c r="W754" s="1278"/>
      <c r="X754" s="1278"/>
      <c r="Y754" s="1278"/>
      <c r="Z754" s="1278"/>
      <c r="AA754" s="1278"/>
      <c r="AB754" s="1278"/>
      <c r="AC754" s="485" t="s">
        <v>73</v>
      </c>
      <c r="AD754" s="1271" t="s">
        <v>1253</v>
      </c>
      <c r="AE754" s="1271"/>
      <c r="AF754" s="1271"/>
      <c r="AG754" s="1275"/>
      <c r="AH754" s="485" t="s">
        <v>73</v>
      </c>
      <c r="AI754" s="1282" t="s">
        <v>1247</v>
      </c>
      <c r="AJ754" s="1282"/>
      <c r="AK754" s="1283"/>
      <c r="AL754" s="118"/>
      <c r="AM754" s="1">
        <f t="shared" si="26"/>
        <v>1</v>
      </c>
      <c r="AN754" s="5"/>
      <c r="AO754" s="105"/>
      <c r="AP754" s="105"/>
      <c r="AQ754" s="105"/>
      <c r="AR754" s="105"/>
      <c r="AS754" s="105"/>
      <c r="AT754" s="105"/>
      <c r="AU754" s="105"/>
      <c r="AV754" s="105"/>
      <c r="AW754" s="105"/>
      <c r="AX754" s="105"/>
      <c r="AY754" s="1"/>
      <c r="AZ754" s="1"/>
      <c r="BA754" s="834"/>
    </row>
    <row r="755" spans="1:79" s="117" customFormat="1" ht="12.6" customHeight="1">
      <c r="A755" s="1716" t="s">
        <v>466</v>
      </c>
      <c r="B755" s="1278"/>
      <c r="C755" s="1278"/>
      <c r="D755" s="1693"/>
      <c r="E755" s="1595"/>
      <c r="F755" s="1278"/>
      <c r="G755" s="1278"/>
      <c r="H755" s="1278"/>
      <c r="I755" s="1278"/>
      <c r="J755" s="1278"/>
      <c r="K755" s="1278"/>
      <c r="L755" s="1278"/>
      <c r="M755" s="1278"/>
      <c r="N755" s="1278"/>
      <c r="O755" s="1278"/>
      <c r="P755" s="1278"/>
      <c r="Q755" s="1278"/>
      <c r="R755" s="1278"/>
      <c r="S755" s="1278"/>
      <c r="T755" s="1693"/>
      <c r="U755" s="1278"/>
      <c r="V755" s="1278"/>
      <c r="W755" s="1278"/>
      <c r="X755" s="1278"/>
      <c r="Y755" s="1278"/>
      <c r="Z755" s="1278"/>
      <c r="AA755" s="1278"/>
      <c r="AB755" s="1278"/>
      <c r="AC755" s="485" t="s">
        <v>73</v>
      </c>
      <c r="AD755" s="1271" t="s">
        <v>1253</v>
      </c>
      <c r="AE755" s="1271"/>
      <c r="AF755" s="1271"/>
      <c r="AG755" s="1275"/>
      <c r="AH755" s="485" t="s">
        <v>73</v>
      </c>
      <c r="AI755" s="1282" t="s">
        <v>1247</v>
      </c>
      <c r="AJ755" s="1282"/>
      <c r="AK755" s="1283"/>
      <c r="AL755" s="118"/>
      <c r="AM755" s="1">
        <f t="shared" si="26"/>
        <v>1</v>
      </c>
      <c r="AN755" s="5"/>
      <c r="AO755" s="105"/>
      <c r="AP755" s="105"/>
      <c r="AQ755" s="105"/>
      <c r="AR755" s="105"/>
      <c r="AS755" s="105"/>
      <c r="AT755" s="105"/>
      <c r="AU755" s="105"/>
      <c r="AV755" s="105"/>
      <c r="AW755" s="105"/>
      <c r="AX755" s="105"/>
      <c r="AY755" s="1"/>
      <c r="AZ755" s="1"/>
      <c r="BA755" s="834"/>
    </row>
    <row r="756" spans="1:79" s="117" customFormat="1" ht="12.6" customHeight="1" thickBot="1">
      <c r="A756" s="1717" t="s">
        <v>466</v>
      </c>
      <c r="B756" s="1309"/>
      <c r="C756" s="1309"/>
      <c r="D756" s="1706"/>
      <c r="E756" s="1705"/>
      <c r="F756" s="1309"/>
      <c r="G756" s="1309"/>
      <c r="H756" s="1309"/>
      <c r="I756" s="1309"/>
      <c r="J756" s="1309"/>
      <c r="K756" s="1309"/>
      <c r="L756" s="1309"/>
      <c r="M756" s="1309"/>
      <c r="N756" s="1309"/>
      <c r="O756" s="1309"/>
      <c r="P756" s="1309"/>
      <c r="Q756" s="1309"/>
      <c r="R756" s="1309"/>
      <c r="S756" s="1309"/>
      <c r="T756" s="1706"/>
      <c r="U756" s="1309"/>
      <c r="V756" s="1309"/>
      <c r="W756" s="1309"/>
      <c r="X756" s="1309"/>
      <c r="Y756" s="1309"/>
      <c r="Z756" s="1309"/>
      <c r="AA756" s="1309"/>
      <c r="AB756" s="1309"/>
      <c r="AC756" s="504" t="s">
        <v>73</v>
      </c>
      <c r="AD756" s="1272" t="s">
        <v>1253</v>
      </c>
      <c r="AE756" s="1272"/>
      <c r="AF756" s="1272"/>
      <c r="AG756" s="1286"/>
      <c r="AH756" s="504" t="s">
        <v>73</v>
      </c>
      <c r="AI756" s="1276" t="s">
        <v>1247</v>
      </c>
      <c r="AJ756" s="1276"/>
      <c r="AK756" s="1277"/>
      <c r="AL756" s="118"/>
      <c r="AM756" s="1">
        <f t="shared" si="26"/>
        <v>1</v>
      </c>
      <c r="AN756" s="5"/>
      <c r="AO756" s="105"/>
      <c r="AP756" s="105"/>
      <c r="AQ756" s="105"/>
      <c r="AR756" s="105"/>
      <c r="AS756" s="105"/>
      <c r="AT756" s="105"/>
      <c r="AU756" s="105"/>
      <c r="AV756" s="105"/>
      <c r="AW756" s="105"/>
      <c r="AX756" s="105"/>
      <c r="AY756" s="1"/>
      <c r="AZ756" s="1"/>
      <c r="BA756" s="834"/>
    </row>
    <row r="757" spans="1:79" s="117" customFormat="1" ht="12.7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c r="AA757" s="175"/>
      <c r="AB757" s="175"/>
      <c r="AC757" s="175"/>
      <c r="AD757" s="175"/>
      <c r="AE757" s="175"/>
      <c r="AF757" s="175"/>
      <c r="AG757" s="175"/>
      <c r="AH757" s="175"/>
      <c r="AI757" s="175"/>
      <c r="AJ757" s="175"/>
      <c r="AK757" s="175"/>
      <c r="AL757" s="118"/>
      <c r="AM757" s="1">
        <f t="shared" si="26"/>
        <v>1</v>
      </c>
      <c r="AN757" s="5"/>
      <c r="AO757" s="105"/>
      <c r="AP757" s="105"/>
      <c r="AQ757" s="105"/>
      <c r="AR757" s="105"/>
      <c r="AS757" s="105"/>
      <c r="AT757" s="105"/>
      <c r="AU757" s="105"/>
      <c r="AV757" s="105"/>
      <c r="AW757" s="105"/>
      <c r="AX757" s="105"/>
      <c r="AY757" s="1"/>
      <c r="AZ757" s="1"/>
      <c r="BA757" s="834"/>
    </row>
    <row r="758" spans="1:79" ht="14.1" customHeight="1" thickBot="1">
      <c r="A758" s="172" t="s">
        <v>316</v>
      </c>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467" t="s">
        <v>1254</v>
      </c>
      <c r="AL758" s="506">
        <v>16</v>
      </c>
      <c r="AM758" s="582" t="e">
        <f>IF(#REF!=FALSE,0,1)</f>
        <v>#REF!</v>
      </c>
      <c r="AN758" s="4"/>
      <c r="AO758" s="4"/>
      <c r="AP758" s="4"/>
      <c r="AQ758" s="4"/>
      <c r="AR758" s="4"/>
      <c r="AS758" s="4"/>
      <c r="AT758" s="4"/>
      <c r="AU758" s="4"/>
      <c r="AV758" s="4"/>
      <c r="AW758" s="4"/>
      <c r="AX758" s="4"/>
      <c r="AY758" s="4"/>
      <c r="AZ758" s="4"/>
      <c r="BA758" s="838"/>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row>
    <row r="759" spans="1:79" ht="14.1" customHeight="1">
      <c r="A759" s="507"/>
      <c r="B759" s="1255" t="s">
        <v>1255</v>
      </c>
      <c r="C759" s="1256"/>
      <c r="D759" s="1256"/>
      <c r="E759" s="1257"/>
      <c r="F759" s="1255" t="s">
        <v>324</v>
      </c>
      <c r="G759" s="1256"/>
      <c r="H759" s="1256"/>
      <c r="I759" s="1257"/>
      <c r="J759" s="281" t="s">
        <v>325</v>
      </c>
      <c r="K759" s="508"/>
      <c r="L759" s="508"/>
      <c r="M759" s="282"/>
      <c r="N759" s="283"/>
      <c r="O759" s="1296" t="s">
        <v>1256</v>
      </c>
      <c r="P759" s="1297"/>
      <c r="Q759" s="1297"/>
      <c r="R759" s="1297"/>
      <c r="S759" s="1297"/>
      <c r="T759" s="1297"/>
      <c r="U759" s="1297"/>
      <c r="V759" s="1297"/>
      <c r="W759" s="1297"/>
      <c r="X759" s="1297"/>
      <c r="Y759" s="1297"/>
      <c r="Z759" s="1297"/>
      <c r="AA759" s="1297"/>
      <c r="AB759" s="1297"/>
      <c r="AC759" s="1297"/>
      <c r="AD759" s="1297"/>
      <c r="AE759" s="1297"/>
      <c r="AF759" s="1297"/>
      <c r="AG759" s="1297"/>
      <c r="AH759" s="1297"/>
      <c r="AI759" s="1298"/>
      <c r="AJ759" s="1287" t="s">
        <v>326</v>
      </c>
      <c r="AK759" s="1288"/>
      <c r="AL759" s="506"/>
      <c r="AM759" s="1" t="e">
        <f>AM758</f>
        <v>#REF!</v>
      </c>
      <c r="AN759" s="4"/>
      <c r="AO759" s="4"/>
      <c r="AP759" s="4"/>
      <c r="AQ759" s="4"/>
      <c r="AR759" s="4"/>
      <c r="AS759" s="4"/>
      <c r="AT759" s="4"/>
      <c r="AU759" s="4"/>
      <c r="AV759" s="4"/>
      <c r="AW759" s="4"/>
      <c r="AX759" s="4"/>
      <c r="AY759" s="4"/>
      <c r="AZ759" s="4"/>
      <c r="BA759" s="838"/>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row>
    <row r="760" spans="1:79" ht="12.95" customHeight="1" thickBot="1">
      <c r="A760" s="509"/>
      <c r="B760" s="1258"/>
      <c r="C760" s="1259"/>
      <c r="D760" s="1259"/>
      <c r="E760" s="1260"/>
      <c r="F760" s="1258"/>
      <c r="G760" s="1259"/>
      <c r="H760" s="1259"/>
      <c r="I760" s="1260"/>
      <c r="J760" s="230" t="s">
        <v>328</v>
      </c>
      <c r="K760" s="512"/>
      <c r="L760" s="235"/>
      <c r="M760" s="235"/>
      <c r="N760" s="231"/>
      <c r="O760" s="1186" t="s">
        <v>329</v>
      </c>
      <c r="P760" s="1187"/>
      <c r="Q760" s="1187"/>
      <c r="R760" s="1187"/>
      <c r="S760" s="1187"/>
      <c r="T760" s="1187"/>
      <c r="U760" s="1187"/>
      <c r="V760" s="1187"/>
      <c r="W760" s="1187"/>
      <c r="X760" s="1187"/>
      <c r="Y760" s="1187"/>
      <c r="Z760" s="1187"/>
      <c r="AA760" s="1187"/>
      <c r="AB760" s="1187"/>
      <c r="AC760" s="1187"/>
      <c r="AD760" s="1187"/>
      <c r="AE760" s="1187"/>
      <c r="AF760" s="1188"/>
      <c r="AG760" s="513" t="s">
        <v>330</v>
      </c>
      <c r="AH760" s="513"/>
      <c r="AI760" s="514"/>
      <c r="AJ760" s="1289"/>
      <c r="AK760" s="1290"/>
      <c r="AL760" s="506"/>
      <c r="AM760" s="1" t="e">
        <f t="shared" ref="AM760:AM790" si="27">AM759</f>
        <v>#REF!</v>
      </c>
      <c r="AN760" s="4"/>
      <c r="AO760" s="4"/>
      <c r="AP760" s="4"/>
      <c r="AQ760" s="4"/>
      <c r="AR760" s="4"/>
      <c r="AS760" s="4"/>
      <c r="AT760" s="4"/>
      <c r="AU760" s="4"/>
      <c r="AV760" s="4"/>
      <c r="AW760" s="4"/>
      <c r="AX760" s="4"/>
      <c r="AY760" s="4"/>
      <c r="AZ760" s="4"/>
      <c r="BA760" s="838"/>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row>
    <row r="761" spans="1:79" ht="12.95" customHeight="1">
      <c r="A761" s="1241" t="s">
        <v>1257</v>
      </c>
      <c r="B761" s="209" t="s">
        <v>581</v>
      </c>
      <c r="C761" s="175"/>
      <c r="D761" s="175"/>
      <c r="E761" s="199"/>
      <c r="F761" s="209" t="s">
        <v>1258</v>
      </c>
      <c r="G761" s="175"/>
      <c r="H761" s="175"/>
      <c r="I761" s="175"/>
      <c r="J761" s="209" t="s">
        <v>1259</v>
      </c>
      <c r="K761" s="175"/>
      <c r="L761" s="175"/>
      <c r="M761" s="175"/>
      <c r="N761" s="264"/>
      <c r="O761" s="428" t="str">
        <f>IF(AQ762=1,"■","□")</f>
        <v>■</v>
      </c>
      <c r="P761" s="175" t="s">
        <v>1260</v>
      </c>
      <c r="Q761" s="175"/>
      <c r="R761" s="175"/>
      <c r="S761" s="175"/>
      <c r="T761" s="175"/>
      <c r="U761" s="175"/>
      <c r="V761" s="175"/>
      <c r="W761" s="175"/>
      <c r="X761" s="175"/>
      <c r="Y761" s="175"/>
      <c r="Z761" s="175"/>
      <c r="AA761" s="175"/>
      <c r="AB761" s="175"/>
      <c r="AC761" s="175"/>
      <c r="AD761" s="175"/>
      <c r="AE761" s="175"/>
      <c r="AF761" s="199"/>
      <c r="AG761" s="825" t="s">
        <v>73</v>
      </c>
      <c r="AH761" s="1181" t="s">
        <v>691</v>
      </c>
      <c r="AI761" s="1182"/>
      <c r="AJ761" s="195"/>
      <c r="AK761" s="290"/>
      <c r="AL761" s="506"/>
      <c r="AM761" s="1" t="e">
        <f t="shared" si="27"/>
        <v>#REF!</v>
      </c>
      <c r="AN761" s="4"/>
      <c r="AO761" s="4"/>
      <c r="AP761" s="4"/>
      <c r="AQ761" s="4"/>
      <c r="AR761" s="4"/>
      <c r="AS761" s="4"/>
      <c r="AT761" s="4"/>
      <c r="AU761" s="4"/>
      <c r="AV761" s="4"/>
      <c r="AW761" s="4"/>
      <c r="AX761" s="4"/>
      <c r="AY761" s="4"/>
      <c r="AZ761" s="4"/>
      <c r="BA761" s="838"/>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row>
    <row r="762" spans="1:79" ht="12.95" customHeight="1">
      <c r="A762" s="1242"/>
      <c r="B762" s="1244" t="s">
        <v>585</v>
      </c>
      <c r="C762" s="1245"/>
      <c r="D762" s="1245"/>
      <c r="E762" s="1246"/>
      <c r="F762" s="193" t="s">
        <v>1261</v>
      </c>
      <c r="G762" s="194"/>
      <c r="H762" s="194"/>
      <c r="I762" s="515"/>
      <c r="J762" s="193" t="s">
        <v>1262</v>
      </c>
      <c r="K762" s="194"/>
      <c r="L762" s="194"/>
      <c r="M762" s="194"/>
      <c r="N762" s="516"/>
      <c r="O762" s="194" t="s">
        <v>427</v>
      </c>
      <c r="P762" s="194" t="s">
        <v>1263</v>
      </c>
      <c r="Q762" s="194"/>
      <c r="R762" s="194"/>
      <c r="S762" s="194"/>
      <c r="T762" s="194"/>
      <c r="U762" s="194"/>
      <c r="V762" s="194"/>
      <c r="W762" s="194"/>
      <c r="X762" s="194"/>
      <c r="Y762" s="194"/>
      <c r="Z762" s="194"/>
      <c r="AA762" s="194"/>
      <c r="AB762" s="194"/>
      <c r="AC762" s="194"/>
      <c r="AD762" s="194"/>
      <c r="AE762" s="194"/>
      <c r="AF762" s="225"/>
      <c r="AG762" s="825" t="s">
        <v>73</v>
      </c>
      <c r="AH762" s="1253" t="s">
        <v>451</v>
      </c>
      <c r="AI762" s="1254"/>
      <c r="AJ762" s="195"/>
      <c r="AK762" s="290"/>
      <c r="AL762" s="506"/>
      <c r="AM762" s="1" t="e">
        <f t="shared" si="27"/>
        <v>#REF!</v>
      </c>
      <c r="AN762" s="4"/>
      <c r="AO762" s="583" t="s">
        <v>1264</v>
      </c>
      <c r="AP762" s="4"/>
      <c r="AQ762" s="584">
        <f>IF(AQ435=3,1,0)</f>
        <v>1</v>
      </c>
      <c r="AR762" s="4"/>
      <c r="AS762" s="4"/>
      <c r="AT762" s="4"/>
      <c r="AU762" s="4"/>
      <c r="AV762" s="4"/>
      <c r="AW762" s="4"/>
      <c r="AX762" s="4"/>
      <c r="AY762" s="4"/>
      <c r="AZ762" s="4"/>
      <c r="BA762" s="838"/>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row>
    <row r="763" spans="1:79" ht="12.95" customHeight="1">
      <c r="A763" s="1242"/>
      <c r="B763" s="1244" t="s">
        <v>334</v>
      </c>
      <c r="C763" s="1245"/>
      <c r="D763" s="1245"/>
      <c r="E763" s="1246"/>
      <c r="F763" s="187"/>
      <c r="G763" s="175"/>
      <c r="H763" s="175"/>
      <c r="J763" s="209"/>
      <c r="K763" s="175"/>
      <c r="L763" s="175"/>
      <c r="M763" s="175"/>
      <c r="N763" s="264"/>
      <c r="O763" s="175"/>
      <c r="P763" s="243" t="s">
        <v>73</v>
      </c>
      <c r="Q763" s="175" t="s">
        <v>1265</v>
      </c>
      <c r="R763" s="175"/>
      <c r="S763" s="175"/>
      <c r="T763" s="175"/>
      <c r="U763" s="175"/>
      <c r="V763" s="175"/>
      <c r="W763" s="175"/>
      <c r="X763" s="175"/>
      <c r="Y763" s="175"/>
      <c r="Z763" s="175"/>
      <c r="AA763" s="175"/>
      <c r="AB763" s="175"/>
      <c r="AC763" s="175"/>
      <c r="AD763" s="175"/>
      <c r="AE763" s="175"/>
      <c r="AF763" s="199"/>
      <c r="AG763" s="825" t="s">
        <v>73</v>
      </c>
      <c r="AH763" s="1253"/>
      <c r="AI763" s="1254"/>
      <c r="AJ763" s="195"/>
      <c r="AK763" s="290"/>
      <c r="AL763" s="506"/>
      <c r="AM763" s="1" t="e">
        <f t="shared" si="27"/>
        <v>#REF!</v>
      </c>
      <c r="AN763" s="4"/>
      <c r="AO763" s="4"/>
      <c r="AP763" s="4"/>
      <c r="AQ763" s="4"/>
      <c r="AR763" s="4"/>
      <c r="AS763" s="4"/>
      <c r="AT763" s="4"/>
      <c r="AU763" s="4"/>
      <c r="AV763" s="4"/>
      <c r="AW763" s="4"/>
      <c r="AX763" s="4"/>
      <c r="AY763" s="4"/>
      <c r="AZ763" s="4"/>
      <c r="BA763" s="838"/>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row>
    <row r="764" spans="1:79" ht="12.95" customHeight="1">
      <c r="A764" s="1242"/>
      <c r="B764" s="1189" t="s">
        <v>591</v>
      </c>
      <c r="C764" s="1190"/>
      <c r="D764" s="1190"/>
      <c r="E764" s="1191"/>
      <c r="F764" s="187"/>
      <c r="G764" s="175"/>
      <c r="H764" s="175"/>
      <c r="J764" s="209"/>
      <c r="K764" s="175"/>
      <c r="L764" s="175"/>
      <c r="M764" s="175"/>
      <c r="N764" s="264"/>
      <c r="O764" s="175"/>
      <c r="P764" s="243" t="s">
        <v>73</v>
      </c>
      <c r="Q764" s="175" t="s">
        <v>1266</v>
      </c>
      <c r="R764" s="175"/>
      <c r="S764" s="175"/>
      <c r="T764" s="175"/>
      <c r="U764" s="175"/>
      <c r="V764" s="175"/>
      <c r="W764" s="175"/>
      <c r="X764" s="175"/>
      <c r="Y764" s="175"/>
      <c r="Z764" s="175"/>
      <c r="AA764" s="175"/>
      <c r="AB764" s="175"/>
      <c r="AC764" s="175"/>
      <c r="AD764" s="175"/>
      <c r="AE764" s="175"/>
      <c r="AF764" s="199"/>
      <c r="AG764" s="175"/>
      <c r="AH764" s="175"/>
      <c r="AI764" s="119"/>
      <c r="AJ764" s="209"/>
      <c r="AK764" s="290"/>
      <c r="AL764" s="506"/>
      <c r="AM764" s="1" t="e">
        <f t="shared" si="27"/>
        <v>#REF!</v>
      </c>
      <c r="AN764" s="4"/>
      <c r="AO764" s="4"/>
      <c r="AP764" s="4"/>
      <c r="AQ764" s="4"/>
      <c r="AR764" s="4"/>
      <c r="AS764" s="4"/>
      <c r="AT764" s="4"/>
      <c r="AU764" s="4"/>
      <c r="AV764" s="4"/>
      <c r="AW764" s="4"/>
      <c r="AX764" s="4"/>
      <c r="AY764" s="4"/>
      <c r="AZ764" s="4"/>
      <c r="BA764" s="838"/>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row>
    <row r="765" spans="1:79" ht="12.95" customHeight="1">
      <c r="A765" s="1242"/>
      <c r="B765" s="209"/>
      <c r="C765" s="175"/>
      <c r="D765" s="175"/>
      <c r="E765" s="199"/>
      <c r="F765" s="209"/>
      <c r="G765" s="175"/>
      <c r="H765" s="175"/>
      <c r="I765" s="175"/>
      <c r="J765" s="193" t="s">
        <v>1267</v>
      </c>
      <c r="K765" s="194"/>
      <c r="L765" s="194"/>
      <c r="M765" s="194"/>
      <c r="N765" s="516"/>
      <c r="O765" s="194" t="s">
        <v>427</v>
      </c>
      <c r="P765" s="194" t="s">
        <v>1268</v>
      </c>
      <c r="Q765" s="194"/>
      <c r="R765" s="194"/>
      <c r="S765" s="194"/>
      <c r="T765" s="194"/>
      <c r="U765" s="194"/>
      <c r="V765" s="194"/>
      <c r="W765" s="194"/>
      <c r="X765" s="194"/>
      <c r="Y765" s="194"/>
      <c r="Z765" s="194"/>
      <c r="AA765" s="194"/>
      <c r="AB765" s="194"/>
      <c r="AC765" s="194"/>
      <c r="AD765" s="194"/>
      <c r="AE765" s="194"/>
      <c r="AF765" s="225"/>
      <c r="AG765" s="175"/>
      <c r="AH765" s="175"/>
      <c r="AI765" s="119"/>
      <c r="AJ765" s="209"/>
      <c r="AK765" s="290"/>
      <c r="AL765" s="506"/>
      <c r="AM765" s="1" t="e">
        <f t="shared" si="27"/>
        <v>#REF!</v>
      </c>
      <c r="AN765" s="4"/>
      <c r="AO765" s="4"/>
      <c r="AP765" s="4"/>
      <c r="AQ765" s="4"/>
      <c r="AR765" s="4"/>
      <c r="AS765" s="4"/>
      <c r="AT765" s="4"/>
      <c r="AU765" s="4"/>
      <c r="AV765" s="4"/>
      <c r="AW765" s="4"/>
      <c r="AX765" s="4"/>
      <c r="AY765" s="4"/>
      <c r="AZ765" s="4"/>
      <c r="BA765" s="838"/>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row>
    <row r="766" spans="1:79" ht="12.95" customHeight="1">
      <c r="A766" s="1242"/>
      <c r="B766" s="209"/>
      <c r="C766" s="175"/>
      <c r="D766" s="175"/>
      <c r="E766" s="199"/>
      <c r="F766" s="262"/>
      <c r="G766" s="175"/>
      <c r="H766" s="175"/>
      <c r="I766" s="175"/>
      <c r="J766" s="209"/>
      <c r="K766" s="175"/>
      <c r="L766" s="175"/>
      <c r="M766" s="175"/>
      <c r="N766" s="264"/>
      <c r="O766" s="175"/>
      <c r="P766" s="243" t="s">
        <v>73</v>
      </c>
      <c r="Q766" s="175" t="s">
        <v>1269</v>
      </c>
      <c r="R766" s="175"/>
      <c r="S766" s="175"/>
      <c r="T766" s="175"/>
      <c r="U766" s="175"/>
      <c r="V766" s="175"/>
      <c r="W766" s="175"/>
      <c r="X766" s="175"/>
      <c r="Y766" s="175"/>
      <c r="Z766" s="175"/>
      <c r="AA766" s="175"/>
      <c r="AB766" s="175"/>
      <c r="AC766" s="175"/>
      <c r="AD766" s="175"/>
      <c r="AE766" s="175"/>
      <c r="AF766" s="199"/>
      <c r="AG766" s="175"/>
      <c r="AH766" s="175"/>
      <c r="AI766" s="119"/>
      <c r="AJ766" s="209"/>
      <c r="AK766" s="290"/>
      <c r="AL766" s="506"/>
      <c r="AM766" s="1" t="e">
        <f t="shared" si="27"/>
        <v>#REF!</v>
      </c>
      <c r="AN766" s="4"/>
      <c r="AO766" s="4"/>
      <c r="AP766" s="4"/>
      <c r="AQ766" s="4"/>
      <c r="AR766" s="4"/>
      <c r="AS766" s="4"/>
      <c r="AT766" s="4"/>
      <c r="AU766" s="4"/>
      <c r="AV766" s="4"/>
      <c r="AW766" s="4"/>
      <c r="AX766" s="4"/>
      <c r="AY766" s="4"/>
      <c r="AZ766" s="4"/>
      <c r="BA766" s="838"/>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row>
    <row r="767" spans="1:79" ht="12.95" customHeight="1">
      <c r="A767" s="1242"/>
      <c r="B767" s="209"/>
      <c r="C767" s="175"/>
      <c r="D767" s="175"/>
      <c r="E767" s="199"/>
      <c r="F767" s="209"/>
      <c r="G767" s="175"/>
      <c r="H767" s="175"/>
      <c r="I767" s="175"/>
      <c r="J767" s="210"/>
      <c r="K767" s="211"/>
      <c r="L767" s="211"/>
      <c r="M767" s="211"/>
      <c r="N767" s="517"/>
      <c r="O767" s="211"/>
      <c r="P767" s="276" t="s">
        <v>73</v>
      </c>
      <c r="Q767" s="211" t="s">
        <v>1266</v>
      </c>
      <c r="R767" s="211"/>
      <c r="S767" s="211"/>
      <c r="T767" s="211"/>
      <c r="U767" s="211"/>
      <c r="V767" s="211"/>
      <c r="W767" s="211"/>
      <c r="X767" s="211"/>
      <c r="Y767" s="211"/>
      <c r="Z767" s="211"/>
      <c r="AA767" s="211"/>
      <c r="AB767" s="211"/>
      <c r="AC767" s="211"/>
      <c r="AD767" s="211"/>
      <c r="AE767" s="211"/>
      <c r="AF767" s="246"/>
      <c r="AG767" s="175"/>
      <c r="AH767" s="175"/>
      <c r="AI767" s="119"/>
      <c r="AJ767" s="209"/>
      <c r="AK767" s="290"/>
      <c r="AL767" s="506"/>
      <c r="AM767" s="1" t="e">
        <f t="shared" si="27"/>
        <v>#REF!</v>
      </c>
      <c r="AN767" s="4"/>
      <c r="AO767" s="4"/>
      <c r="AP767" s="4"/>
      <c r="AQ767" s="4"/>
      <c r="AR767" s="4"/>
      <c r="AS767" s="4"/>
      <c r="AT767" s="4"/>
      <c r="AU767" s="4"/>
      <c r="AV767" s="4"/>
      <c r="AW767" s="4"/>
      <c r="AX767" s="4"/>
      <c r="AY767" s="4"/>
      <c r="AZ767" s="4"/>
      <c r="BA767" s="838"/>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row>
    <row r="768" spans="1:79" ht="12.95" customHeight="1">
      <c r="A768" s="1242"/>
      <c r="B768" s="209"/>
      <c r="C768" s="175"/>
      <c r="D768" s="175"/>
      <c r="E768" s="199"/>
      <c r="F768" s="209"/>
      <c r="G768" s="175"/>
      <c r="H768" s="175"/>
      <c r="I768" s="175"/>
      <c r="J768" s="209" t="s">
        <v>1270</v>
      </c>
      <c r="K768" s="175"/>
      <c r="L768" s="175"/>
      <c r="M768" s="175"/>
      <c r="N768" s="264"/>
      <c r="O768" s="175" t="s">
        <v>427</v>
      </c>
      <c r="P768" s="175" t="s">
        <v>1271</v>
      </c>
      <c r="Q768" s="175"/>
      <c r="R768" s="175"/>
      <c r="S768" s="175"/>
      <c r="T768" s="175"/>
      <c r="U768" s="175"/>
      <c r="V768" s="175"/>
      <c r="W768" s="175"/>
      <c r="X768" s="175"/>
      <c r="Y768" s="175"/>
      <c r="Z768" s="175"/>
      <c r="AA768" s="175"/>
      <c r="AB768" s="175"/>
      <c r="AC768" s="175"/>
      <c r="AD768" s="175"/>
      <c r="AE768" s="175"/>
      <c r="AF768" s="199"/>
      <c r="AG768" s="175"/>
      <c r="AH768" s="175"/>
      <c r="AI768" s="119"/>
      <c r="AJ768" s="209"/>
      <c r="AK768" s="290"/>
      <c r="AL768" s="506"/>
      <c r="AM768" s="1" t="e">
        <f t="shared" si="27"/>
        <v>#REF!</v>
      </c>
      <c r="AN768" s="4"/>
      <c r="AO768" s="4"/>
      <c r="AP768" s="4"/>
      <c r="AQ768" s="4"/>
      <c r="AR768" s="4"/>
      <c r="AS768" s="4"/>
      <c r="AT768" s="4"/>
      <c r="AU768" s="4"/>
      <c r="AV768" s="4"/>
      <c r="AW768" s="4"/>
      <c r="AX768" s="4"/>
      <c r="AY768" s="4"/>
      <c r="AZ768" s="4"/>
      <c r="BA768" s="838"/>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row>
    <row r="769" spans="1:79" ht="12.95" customHeight="1">
      <c r="A769" s="1242"/>
      <c r="B769" s="209"/>
      <c r="C769" s="175"/>
      <c r="D769" s="175"/>
      <c r="E769" s="199"/>
      <c r="F769" s="209"/>
      <c r="G769" s="175"/>
      <c r="H769" s="175"/>
      <c r="I769" s="175"/>
      <c r="J769" s="209" t="s">
        <v>1272</v>
      </c>
      <c r="K769" s="175"/>
      <c r="L769" s="175"/>
      <c r="M769" s="175"/>
      <c r="N769" s="264"/>
      <c r="O769" s="175"/>
      <c r="P769" s="175" t="s">
        <v>148</v>
      </c>
      <c r="Q769" s="1176"/>
      <c r="R769" s="1176"/>
      <c r="S769" s="1176"/>
      <c r="T769" s="175" t="s">
        <v>1273</v>
      </c>
      <c r="U769" s="175"/>
      <c r="V769" s="175" t="s">
        <v>1274</v>
      </c>
      <c r="W769" s="175"/>
      <c r="X769" s="175" t="s">
        <v>1275</v>
      </c>
      <c r="Y769" s="175"/>
      <c r="Z769" s="175"/>
      <c r="AA769" s="175" t="s">
        <v>238</v>
      </c>
      <c r="AB769" s="175"/>
      <c r="AC769" s="175"/>
      <c r="AD769" s="175"/>
      <c r="AE769" s="175"/>
      <c r="AF769" s="199"/>
      <c r="AG769" s="175"/>
      <c r="AH769" s="175"/>
      <c r="AI769" s="119"/>
      <c r="AJ769" s="209"/>
      <c r="AK769" s="290"/>
      <c r="AL769" s="506"/>
      <c r="AM769" s="1" t="e">
        <f t="shared" si="27"/>
        <v>#REF!</v>
      </c>
      <c r="AN769" s="4"/>
      <c r="AO769" s="4"/>
      <c r="AP769" s="4"/>
      <c r="AQ769" s="4"/>
      <c r="AR769" s="4"/>
      <c r="AS769" s="4"/>
      <c r="AT769" s="4"/>
      <c r="AU769" s="4"/>
      <c r="AV769" s="4"/>
      <c r="AW769" s="4"/>
      <c r="AX769" s="4"/>
      <c r="AY769" s="4"/>
      <c r="AZ769" s="4"/>
      <c r="BA769" s="838"/>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row>
    <row r="770" spans="1:79" ht="12.95" customHeight="1">
      <c r="A770" s="1242"/>
      <c r="B770" s="209"/>
      <c r="C770" s="175"/>
      <c r="D770" s="175"/>
      <c r="E770" s="199"/>
      <c r="F770" s="209"/>
      <c r="G770" s="175"/>
      <c r="H770" s="175"/>
      <c r="I770" s="175"/>
      <c r="J770" s="209"/>
      <c r="K770" s="175"/>
      <c r="L770" s="175"/>
      <c r="M770" s="175"/>
      <c r="N770" s="199"/>
      <c r="O770" s="175" t="s">
        <v>427</v>
      </c>
      <c r="P770" s="1190" t="s">
        <v>1276</v>
      </c>
      <c r="Q770" s="1190"/>
      <c r="R770" s="1190"/>
      <c r="S770" s="1190"/>
      <c r="T770" s="1190"/>
      <c r="U770" s="1190"/>
      <c r="V770" s="1190"/>
      <c r="W770" s="1190"/>
      <c r="X770" s="1190"/>
      <c r="Y770" s="1190"/>
      <c r="Z770" s="1190"/>
      <c r="AA770" s="1190"/>
      <c r="AB770" s="1190"/>
      <c r="AC770" s="1190"/>
      <c r="AD770" s="1190"/>
      <c r="AE770" s="1190"/>
      <c r="AF770" s="1191"/>
      <c r="AG770" s="175"/>
      <c r="AH770" s="175"/>
      <c r="AI770" s="119"/>
      <c r="AJ770" s="209"/>
      <c r="AK770" s="290"/>
      <c r="AL770" s="506"/>
      <c r="AM770" s="1" t="e">
        <f t="shared" si="27"/>
        <v>#REF!</v>
      </c>
      <c r="AN770" s="4"/>
      <c r="AO770" s="4"/>
      <c r="AP770" s="4"/>
      <c r="AQ770" s="4"/>
      <c r="AR770" s="4"/>
      <c r="AS770" s="4"/>
      <c r="AT770" s="4"/>
      <c r="AU770" s="4"/>
      <c r="AV770" s="4"/>
      <c r="AW770" s="4"/>
      <c r="AX770" s="4"/>
      <c r="AY770" s="4"/>
      <c r="AZ770" s="4"/>
      <c r="BA770" s="838"/>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row>
    <row r="771" spans="1:79" ht="12.95" customHeight="1">
      <c r="A771" s="1242"/>
      <c r="B771" s="209"/>
      <c r="C771" s="175"/>
      <c r="D771" s="175"/>
      <c r="E771" s="199"/>
      <c r="F771" s="210"/>
      <c r="G771" s="211"/>
      <c r="H771" s="211"/>
      <c r="I771" s="211"/>
      <c r="J771" s="210"/>
      <c r="K771" s="211"/>
      <c r="L771" s="211"/>
      <c r="M771" s="211"/>
      <c r="N771" s="246"/>
      <c r="O771" s="211"/>
      <c r="P771" s="211" t="s">
        <v>397</v>
      </c>
      <c r="Q771" s="247" t="s">
        <v>73</v>
      </c>
      <c r="R771" s="211" t="s">
        <v>1277</v>
      </c>
      <c r="S771" s="247" t="s">
        <v>73</v>
      </c>
      <c r="T771" s="211" t="s">
        <v>1278</v>
      </c>
      <c r="U771" s="391" t="s">
        <v>37</v>
      </c>
      <c r="V771" s="1248"/>
      <c r="W771" s="1248"/>
      <c r="X771" s="1248"/>
      <c r="Y771" s="1248"/>
      <c r="Z771" s="1248"/>
      <c r="AA771" s="1248"/>
      <c r="AB771" s="1248"/>
      <c r="AC771" s="1248"/>
      <c r="AD771" s="1248"/>
      <c r="AE771" s="1248"/>
      <c r="AF771" s="518" t="s">
        <v>1279</v>
      </c>
      <c r="AG771" s="175"/>
      <c r="AH771" s="175"/>
      <c r="AI771" s="119"/>
      <c r="AJ771" s="209"/>
      <c r="AK771" s="290"/>
      <c r="AL771" s="506"/>
      <c r="AM771" s="1" t="e">
        <f t="shared" si="27"/>
        <v>#REF!</v>
      </c>
      <c r="AN771" s="4"/>
      <c r="AO771" s="4"/>
      <c r="AP771" s="4"/>
      <c r="AQ771" s="4"/>
      <c r="AR771" s="4"/>
      <c r="AS771" s="4"/>
      <c r="AT771" s="4"/>
      <c r="AU771" s="4"/>
      <c r="AV771" s="4"/>
      <c r="AW771" s="4"/>
      <c r="AX771" s="4"/>
      <c r="AY771" s="4"/>
      <c r="AZ771" s="4"/>
      <c r="BA771" s="838"/>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row>
    <row r="772" spans="1:79" ht="12.95" customHeight="1">
      <c r="A772" s="1242"/>
      <c r="B772" s="193" t="s">
        <v>333</v>
      </c>
      <c r="C772" s="194"/>
      <c r="D772" s="194"/>
      <c r="E772" s="225"/>
      <c r="F772" s="209" t="s">
        <v>1280</v>
      </c>
      <c r="G772" s="175"/>
      <c r="H772" s="175"/>
      <c r="J772" s="187" t="e">
        <f>IF(J776="■","□",IF(SUM(AQ772:AQ774)&lt;&gt;0,"■","□"))</f>
        <v>#REF!</v>
      </c>
      <c r="K772" s="1215" t="s">
        <v>1281</v>
      </c>
      <c r="L772" s="1215"/>
      <c r="M772" s="1215"/>
      <c r="N772" s="1216"/>
      <c r="O772" s="428" t="e">
        <f>IF(J776="■","□",IF(SUM(AQ773:AQ774)&lt;&gt;0,"■","□"))</f>
        <v>#REF!</v>
      </c>
      <c r="P772" s="1190" t="s">
        <v>1282</v>
      </c>
      <c r="Q772" s="1190"/>
      <c r="R772" s="1190"/>
      <c r="S772" s="1190"/>
      <c r="T772" s="1190"/>
      <c r="U772" s="1190"/>
      <c r="V772" s="1190"/>
      <c r="W772" s="1190"/>
      <c r="X772" s="1190"/>
      <c r="Y772" s="1190"/>
      <c r="Z772" s="1190"/>
      <c r="AA772" s="1190"/>
      <c r="AB772" s="1190"/>
      <c r="AC772" s="1190"/>
      <c r="AD772" s="1190"/>
      <c r="AE772" s="1190"/>
      <c r="AF772" s="1191"/>
      <c r="AG772" s="826" t="s">
        <v>73</v>
      </c>
      <c r="AH772" s="1251" t="s">
        <v>1283</v>
      </c>
      <c r="AI772" s="1252"/>
      <c r="AJ772" s="519"/>
      <c r="AK772" s="307"/>
      <c r="AL772" s="506"/>
      <c r="AM772" s="1" t="e">
        <f t="shared" si="27"/>
        <v>#REF!</v>
      </c>
      <c r="AN772" s="4"/>
      <c r="AO772" s="60" t="s">
        <v>1284</v>
      </c>
      <c r="AP772" s="4"/>
      <c r="AQ772" s="584">
        <f>IF(AQ287=1,1,0)</f>
        <v>0</v>
      </c>
      <c r="AR772" s="4"/>
      <c r="AS772" s="4"/>
      <c r="AT772" s="4"/>
      <c r="AU772" s="4"/>
      <c r="AV772" s="4"/>
      <c r="AW772" s="4"/>
      <c r="AX772" s="4"/>
      <c r="AY772" s="4"/>
      <c r="AZ772" s="4"/>
      <c r="BA772" s="838"/>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row>
    <row r="773" spans="1:79" ht="12.95" customHeight="1">
      <c r="A773" s="1242"/>
      <c r="B773" s="1244" t="s">
        <v>340</v>
      </c>
      <c r="C773" s="1245"/>
      <c r="D773" s="1245"/>
      <c r="E773" s="1246"/>
      <c r="F773" s="428"/>
      <c r="G773" s="175"/>
      <c r="H773" s="175"/>
      <c r="J773" s="262"/>
      <c r="K773" s="175" t="s">
        <v>1285</v>
      </c>
      <c r="L773" s="175"/>
      <c r="M773" s="175"/>
      <c r="N773" s="199"/>
      <c r="O773" s="428" t="str">
        <f>IF(J776="■","□",IF(AQ772&lt;&gt;0,"■","□"))</f>
        <v>□</v>
      </c>
      <c r="P773" s="1190" t="s">
        <v>1284</v>
      </c>
      <c r="Q773" s="1190"/>
      <c r="R773" s="1190"/>
      <c r="S773" s="1190"/>
      <c r="T773" s="1190"/>
      <c r="U773" s="1190"/>
      <c r="V773" s="1190"/>
      <c r="W773" s="1190"/>
      <c r="X773" s="1190"/>
      <c r="Y773" s="1190"/>
      <c r="Z773" s="1190"/>
      <c r="AA773" s="1190"/>
      <c r="AB773" s="1190"/>
      <c r="AC773" s="1190"/>
      <c r="AD773" s="1190"/>
      <c r="AE773" s="1190"/>
      <c r="AF773" s="1191"/>
      <c r="AG773" s="825" t="s">
        <v>73</v>
      </c>
      <c r="AH773" s="1253"/>
      <c r="AI773" s="1254"/>
      <c r="AJ773" s="195"/>
      <c r="AK773" s="290"/>
      <c r="AL773" s="506"/>
      <c r="AM773" s="1" t="e">
        <f t="shared" si="27"/>
        <v>#REF!</v>
      </c>
      <c r="AN773" s="4"/>
      <c r="AO773" s="60" t="s">
        <v>1282</v>
      </c>
      <c r="AP773" s="60"/>
      <c r="AQ773" s="584" t="e">
        <f>IF(AQ280=2,1,0)</f>
        <v>#REF!</v>
      </c>
      <c r="AR773" s="60"/>
      <c r="AS773" s="60"/>
      <c r="AT773" s="60"/>
      <c r="AU773" s="60"/>
      <c r="AV773" s="60"/>
      <c r="AW773" s="60"/>
      <c r="AX773" s="60"/>
      <c r="AY773" s="60"/>
      <c r="AZ773" s="60"/>
      <c r="BA773" s="840"/>
      <c r="BB773" s="119"/>
      <c r="BC773" s="119"/>
      <c r="BD773" s="119"/>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row>
    <row r="774" spans="1:79" ht="12.95" customHeight="1">
      <c r="A774" s="1242"/>
      <c r="B774" s="1189" t="s">
        <v>347</v>
      </c>
      <c r="C774" s="1190"/>
      <c r="D774" s="1190"/>
      <c r="E774" s="1191"/>
      <c r="F774" s="428"/>
      <c r="G774" s="175"/>
      <c r="H774" s="175"/>
      <c r="J774" s="262"/>
      <c r="L774" s="317"/>
      <c r="M774" s="317"/>
      <c r="N774" s="319"/>
      <c r="O774" s="273"/>
      <c r="P774" s="317"/>
      <c r="Q774" s="317"/>
      <c r="R774" s="317"/>
      <c r="S774" s="317"/>
      <c r="T774" s="317"/>
      <c r="U774" s="317"/>
      <c r="V774" s="317"/>
      <c r="W774" s="317"/>
      <c r="X774" s="317"/>
      <c r="Y774" s="317"/>
      <c r="Z774" s="317"/>
      <c r="AA774" s="317"/>
      <c r="AB774" s="317"/>
      <c r="AC774" s="317"/>
      <c r="AD774" s="317"/>
      <c r="AE774" s="317"/>
      <c r="AF774" s="319"/>
      <c r="AG774" s="175"/>
      <c r="AH774" s="175"/>
      <c r="AI774" s="119"/>
      <c r="AJ774" s="195"/>
      <c r="AK774" s="290"/>
      <c r="AL774" s="506"/>
      <c r="AM774" s="1" t="e">
        <f t="shared" si="27"/>
        <v>#REF!</v>
      </c>
      <c r="AN774" s="4"/>
      <c r="AO774" s="4"/>
      <c r="AP774" s="60"/>
      <c r="AQ774" s="584" t="e">
        <f>IF(AQ280=3,1,0)</f>
        <v>#REF!</v>
      </c>
      <c r="AR774" s="60"/>
      <c r="AS774" s="60"/>
      <c r="AT774" s="60"/>
      <c r="AU774" s="60"/>
      <c r="AV774" s="60"/>
      <c r="AW774" s="60"/>
      <c r="AX774" s="60"/>
      <c r="AY774" s="60"/>
      <c r="AZ774" s="60"/>
      <c r="BA774" s="840"/>
      <c r="BB774" s="119"/>
      <c r="BC774" s="119"/>
      <c r="BD774" s="119"/>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row>
    <row r="775" spans="1:79" ht="12.95" customHeight="1">
      <c r="A775" s="1242"/>
      <c r="B775" s="316"/>
      <c r="C775" s="317"/>
      <c r="D775" s="317"/>
      <c r="E775" s="319"/>
      <c r="F775" s="428"/>
      <c r="G775" s="175"/>
      <c r="H775" s="175"/>
      <c r="J775" s="262"/>
      <c r="L775" s="317"/>
      <c r="M775" s="317"/>
      <c r="N775" s="319"/>
      <c r="O775" s="273"/>
      <c r="P775" s="317"/>
      <c r="Q775" s="317"/>
      <c r="R775" s="317"/>
      <c r="S775" s="317"/>
      <c r="T775" s="317"/>
      <c r="U775" s="317"/>
      <c r="V775" s="317"/>
      <c r="W775" s="317"/>
      <c r="X775" s="317"/>
      <c r="Y775" s="317"/>
      <c r="Z775" s="317"/>
      <c r="AA775" s="317"/>
      <c r="AB775" s="317"/>
      <c r="AC775" s="317"/>
      <c r="AD775" s="317"/>
      <c r="AE775" s="317"/>
      <c r="AF775" s="319"/>
      <c r="AG775" s="175"/>
      <c r="AH775" s="175"/>
      <c r="AI775" s="119"/>
      <c r="AJ775" s="195"/>
      <c r="AK775" s="290"/>
      <c r="AL775" s="506"/>
      <c r="AM775" s="1" t="e">
        <f t="shared" si="27"/>
        <v>#REF!</v>
      </c>
      <c r="AN775" s="4"/>
      <c r="AO775" s="4"/>
      <c r="AP775" s="60"/>
      <c r="AQ775" s="4"/>
      <c r="AR775" s="60"/>
      <c r="AS775" s="60"/>
      <c r="AT775" s="60"/>
      <c r="AU775" s="60"/>
      <c r="AV775" s="60"/>
      <c r="AW775" s="60"/>
      <c r="AX775" s="60"/>
      <c r="AY775" s="60"/>
      <c r="AZ775" s="60"/>
      <c r="BA775" s="840"/>
      <c r="BB775" s="119"/>
      <c r="BC775" s="119"/>
      <c r="BD775" s="119"/>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row>
    <row r="776" spans="1:79" ht="12.95" customHeight="1">
      <c r="A776" s="1242"/>
      <c r="B776" s="209"/>
      <c r="C776" s="175"/>
      <c r="D776" s="175"/>
      <c r="E776" s="199"/>
      <c r="F776" s="209"/>
      <c r="G776" s="175"/>
      <c r="J776" s="314" t="s">
        <v>73</v>
      </c>
      <c r="K776" s="194" t="s">
        <v>1286</v>
      </c>
      <c r="L776" s="194"/>
      <c r="M776" s="194"/>
      <c r="N776" s="516"/>
      <c r="O776" s="315" t="s">
        <v>73</v>
      </c>
      <c r="P776" s="194" t="s">
        <v>1287</v>
      </c>
      <c r="Q776" s="194"/>
      <c r="R776" s="194"/>
      <c r="S776" s="194"/>
      <c r="T776" s="194"/>
      <c r="U776" s="194"/>
      <c r="V776" s="194"/>
      <c r="W776" s="194"/>
      <c r="X776" s="194"/>
      <c r="Y776" s="194"/>
      <c r="Z776" s="194"/>
      <c r="AA776" s="194"/>
      <c r="AB776" s="194"/>
      <c r="AC776" s="194"/>
      <c r="AD776" s="194"/>
      <c r="AE776" s="194"/>
      <c r="AF776" s="225"/>
      <c r="AG776" s="175"/>
      <c r="AH776" s="175"/>
      <c r="AI776" s="119"/>
      <c r="AJ776" s="195"/>
      <c r="AK776" s="290"/>
      <c r="AL776" s="506"/>
      <c r="AM776" s="1" t="e">
        <f t="shared" si="27"/>
        <v>#REF!</v>
      </c>
      <c r="AN776" s="4"/>
      <c r="AO776" s="4"/>
      <c r="AP776" s="4"/>
      <c r="AQ776" s="4"/>
      <c r="AR776" s="4"/>
      <c r="AS776" s="4"/>
      <c r="AT776" s="4"/>
      <c r="AU776" s="4"/>
      <c r="AV776" s="4"/>
      <c r="AW776" s="4"/>
      <c r="AX776" s="4"/>
      <c r="AY776" s="4"/>
      <c r="AZ776" s="4"/>
      <c r="BA776" s="838"/>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row>
    <row r="777" spans="1:79" ht="12.95" customHeight="1">
      <c r="A777" s="1242"/>
      <c r="B777" s="210"/>
      <c r="C777" s="211"/>
      <c r="D777" s="211"/>
      <c r="E777" s="246"/>
      <c r="F777" s="209"/>
      <c r="G777" s="175"/>
      <c r="J777" s="262"/>
      <c r="K777" s="175" t="s">
        <v>1288</v>
      </c>
      <c r="L777" s="175"/>
      <c r="M777" s="175"/>
      <c r="N777" s="264"/>
      <c r="O777" s="211"/>
      <c r="P777" s="211"/>
      <c r="Q777" s="211"/>
      <c r="R777" s="211"/>
      <c r="S777" s="211"/>
      <c r="T777" s="211"/>
      <c r="U777" s="211"/>
      <c r="V777" s="211"/>
      <c r="W777" s="211"/>
      <c r="X777" s="211"/>
      <c r="Y777" s="211"/>
      <c r="Z777" s="211"/>
      <c r="AA777" s="211"/>
      <c r="AB777" s="211"/>
      <c r="AC777" s="211"/>
      <c r="AD777" s="211"/>
      <c r="AE777" s="211"/>
      <c r="AF777" s="246"/>
      <c r="AG777" s="175"/>
      <c r="AH777" s="175"/>
      <c r="AI777" s="119"/>
      <c r="AJ777" s="195"/>
      <c r="AK777" s="290"/>
      <c r="AL777" s="506"/>
      <c r="AM777" s="1" t="e">
        <f t="shared" si="27"/>
        <v>#REF!</v>
      </c>
      <c r="AN777" s="4"/>
      <c r="AO777" s="4"/>
      <c r="AP777" s="4"/>
      <c r="AQ777" s="4"/>
      <c r="AR777" s="4"/>
      <c r="AS777" s="4"/>
      <c r="AT777" s="4"/>
      <c r="AU777" s="4"/>
      <c r="AV777" s="4"/>
      <c r="AW777" s="4"/>
      <c r="AX777" s="4"/>
      <c r="AY777" s="4"/>
      <c r="AZ777" s="4"/>
      <c r="BA777" s="838"/>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row>
    <row r="778" spans="1:79" ht="12.95" customHeight="1">
      <c r="A778" s="1242"/>
      <c r="B778" s="209" t="s">
        <v>657</v>
      </c>
      <c r="C778" s="175"/>
      <c r="D778" s="175"/>
      <c r="E778" s="199"/>
      <c r="F778" s="193" t="s">
        <v>1289</v>
      </c>
      <c r="G778" s="475"/>
      <c r="H778" s="475"/>
      <c r="I778" s="520"/>
      <c r="J778" s="193" t="s">
        <v>1290</v>
      </c>
      <c r="K778" s="194"/>
      <c r="L778" s="194"/>
      <c r="M778" s="194"/>
      <c r="N778" s="516"/>
      <c r="O778" s="428" t="str">
        <f>IF(AQ778=1,"■","□")</f>
        <v>■</v>
      </c>
      <c r="P778" s="175" t="s">
        <v>1291</v>
      </c>
      <c r="Q778" s="175"/>
      <c r="R778" s="175"/>
      <c r="S778" s="175"/>
      <c r="T778" s="175"/>
      <c r="U778" s="175"/>
      <c r="V778" s="175"/>
      <c r="W778" s="175"/>
      <c r="X778" s="175"/>
      <c r="Y778" s="175"/>
      <c r="Z778" s="175"/>
      <c r="AA778" s="175"/>
      <c r="AB778" s="175"/>
      <c r="AC778" s="175"/>
      <c r="AD778" s="175"/>
      <c r="AE778" s="175"/>
      <c r="AF778" s="199"/>
      <c r="AG778" s="826" t="s">
        <v>73</v>
      </c>
      <c r="AH778" s="1251" t="s">
        <v>691</v>
      </c>
      <c r="AI778" s="1252"/>
      <c r="AJ778" s="519"/>
      <c r="AK778" s="307"/>
      <c r="AL778" s="506"/>
      <c r="AM778" s="1" t="e">
        <f t="shared" si="27"/>
        <v>#REF!</v>
      </c>
      <c r="AN778" s="4"/>
      <c r="AO778" s="583" t="s">
        <v>1292</v>
      </c>
      <c r="AP778" s="4"/>
      <c r="AQ778" s="584">
        <f>IF(AQ435=3,1,0)</f>
        <v>1</v>
      </c>
      <c r="AR778" s="4"/>
      <c r="AS778" s="4"/>
      <c r="AT778" s="4"/>
      <c r="AU778" s="4"/>
      <c r="AV778" s="4"/>
      <c r="AW778" s="4"/>
      <c r="AX778" s="4"/>
      <c r="AY778" s="4"/>
      <c r="AZ778" s="4"/>
      <c r="BA778" s="838"/>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row>
    <row r="779" spans="1:79" ht="12.95" customHeight="1">
      <c r="A779" s="1242"/>
      <c r="B779" s="266" t="s">
        <v>660</v>
      </c>
      <c r="C779" s="426"/>
      <c r="D779" s="426"/>
      <c r="E779" s="267"/>
      <c r="F779" s="209"/>
      <c r="G779" s="175"/>
      <c r="H779" s="175"/>
      <c r="I779" s="428"/>
      <c r="J779" s="209" t="s">
        <v>1293</v>
      </c>
      <c r="K779" s="175"/>
      <c r="L779" s="175"/>
      <c r="M779" s="175"/>
      <c r="N779" s="264"/>
      <c r="O779" s="175"/>
      <c r="P779" s="175"/>
      <c r="Q779" s="175"/>
      <c r="R779" s="175"/>
      <c r="S779" s="175"/>
      <c r="T779" s="175"/>
      <c r="U779" s="175"/>
      <c r="V779" s="175"/>
      <c r="W779" s="175"/>
      <c r="X779" s="175"/>
      <c r="Y779" s="175"/>
      <c r="Z779" s="175"/>
      <c r="AA779" s="175"/>
      <c r="AB779" s="175"/>
      <c r="AC779" s="175"/>
      <c r="AD779" s="175"/>
      <c r="AE779" s="175"/>
      <c r="AF779" s="199"/>
      <c r="AG779" s="825" t="s">
        <v>73</v>
      </c>
      <c r="AH779" s="1253" t="s">
        <v>451</v>
      </c>
      <c r="AI779" s="1254"/>
      <c r="AJ779" s="195"/>
      <c r="AK779" s="290"/>
      <c r="AL779" s="506"/>
      <c r="AM779" s="1" t="e">
        <f t="shared" si="27"/>
        <v>#REF!</v>
      </c>
      <c r="AN779" s="4"/>
      <c r="AO779" s="4"/>
      <c r="AP779" s="4"/>
      <c r="AQ779" s="4"/>
      <c r="AR779" s="4"/>
      <c r="AS779" s="4"/>
      <c r="AT779" s="4"/>
      <c r="AU779" s="4"/>
      <c r="AV779" s="4"/>
      <c r="AW779" s="4"/>
      <c r="AX779" s="4"/>
      <c r="AY779" s="4"/>
      <c r="AZ779" s="4"/>
      <c r="BA779" s="838"/>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row>
    <row r="780" spans="1:79" ht="12.95" customHeight="1">
      <c r="A780" s="1242"/>
      <c r="B780" s="209" t="s">
        <v>662</v>
      </c>
      <c r="C780" s="175"/>
      <c r="D780" s="175"/>
      <c r="E780" s="199"/>
      <c r="F780" s="209"/>
      <c r="G780" s="175"/>
      <c r="H780" s="175"/>
      <c r="I780" s="428"/>
      <c r="J780" s="209" t="s">
        <v>1294</v>
      </c>
      <c r="K780" s="175"/>
      <c r="L780" s="175"/>
      <c r="M780" s="199"/>
      <c r="N780" s="264"/>
      <c r="O780" s="175"/>
      <c r="P780" s="175"/>
      <c r="Q780" s="175"/>
      <c r="R780" s="175"/>
      <c r="S780" s="175"/>
      <c r="T780" s="175"/>
      <c r="U780" s="175"/>
      <c r="V780" s="175"/>
      <c r="W780" s="175"/>
      <c r="X780" s="175"/>
      <c r="Y780" s="175"/>
      <c r="Z780" s="175"/>
      <c r="AA780" s="175"/>
      <c r="AB780" s="175"/>
      <c r="AC780" s="175"/>
      <c r="AD780" s="175"/>
      <c r="AE780" s="175"/>
      <c r="AF780" s="199"/>
      <c r="AG780" s="825" t="s">
        <v>73</v>
      </c>
      <c r="AH780" s="1253"/>
      <c r="AI780" s="1254"/>
      <c r="AJ780" s="195"/>
      <c r="AK780" s="290"/>
      <c r="AL780" s="506"/>
      <c r="AM780" s="1" t="e">
        <f t="shared" si="27"/>
        <v>#REF!</v>
      </c>
      <c r="AN780" s="4"/>
      <c r="AO780" s="4"/>
      <c r="AP780" s="4"/>
      <c r="AQ780" s="4"/>
      <c r="AR780" s="4"/>
      <c r="AS780" s="4"/>
      <c r="AT780" s="4"/>
      <c r="AU780" s="4"/>
      <c r="AV780" s="4"/>
      <c r="AW780" s="4"/>
      <c r="AX780" s="4"/>
      <c r="AY780" s="4"/>
      <c r="AZ780" s="4"/>
      <c r="BA780" s="838"/>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row>
    <row r="781" spans="1:79" ht="12.95" customHeight="1">
      <c r="A781" s="1242"/>
      <c r="B781" s="1189" t="s">
        <v>667</v>
      </c>
      <c r="C781" s="1190"/>
      <c r="D781" s="1190"/>
      <c r="E781" s="1191"/>
      <c r="F781" s="210"/>
      <c r="G781" s="211"/>
      <c r="H781" s="211"/>
      <c r="I781" s="323"/>
      <c r="J781" s="210"/>
      <c r="K781" s="211"/>
      <c r="L781" s="211"/>
      <c r="M781" s="211"/>
      <c r="N781" s="246"/>
      <c r="O781" s="175"/>
      <c r="P781" s="175"/>
      <c r="Q781" s="175"/>
      <c r="R781" s="175"/>
      <c r="S781" s="175"/>
      <c r="T781" s="175"/>
      <c r="U781" s="175"/>
      <c r="V781" s="175"/>
      <c r="W781" s="175"/>
      <c r="X781" s="175"/>
      <c r="Y781" s="175"/>
      <c r="Z781" s="175"/>
      <c r="AA781" s="175"/>
      <c r="AB781" s="175"/>
      <c r="AC781" s="175"/>
      <c r="AD781" s="175"/>
      <c r="AE781" s="175"/>
      <c r="AF781" s="199"/>
      <c r="AG781" s="175"/>
      <c r="AH781" s="175"/>
      <c r="AI781" s="119"/>
      <c r="AJ781" s="195"/>
      <c r="AK781" s="290"/>
      <c r="AL781" s="506"/>
      <c r="AM781" s="1" t="e">
        <f t="shared" si="27"/>
        <v>#REF!</v>
      </c>
      <c r="AN781" s="4"/>
      <c r="AO781" s="4"/>
      <c r="AP781" s="4"/>
      <c r="AQ781" s="4"/>
      <c r="AR781" s="4"/>
      <c r="AS781" s="4"/>
      <c r="AT781" s="4"/>
      <c r="AU781" s="4"/>
      <c r="AV781" s="4"/>
      <c r="AW781" s="4"/>
      <c r="AX781" s="4"/>
      <c r="AY781" s="4"/>
      <c r="AZ781" s="4"/>
      <c r="BA781" s="838"/>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row>
    <row r="782" spans="1:79" ht="12.95" customHeight="1">
      <c r="A782" s="1242"/>
      <c r="B782" s="193" t="s">
        <v>783</v>
      </c>
      <c r="C782" s="194"/>
      <c r="D782" s="194"/>
      <c r="E782" s="225"/>
      <c r="F782" s="209" t="s">
        <v>1295</v>
      </c>
      <c r="G782" s="175"/>
      <c r="H782" s="175"/>
      <c r="I782" s="273"/>
      <c r="J782" s="193" t="s">
        <v>1296</v>
      </c>
      <c r="L782" s="271"/>
      <c r="M782" s="271"/>
      <c r="N782" s="394"/>
      <c r="O782" s="315" t="e">
        <f>IF(AQ782=1,"■","□")</f>
        <v>#REF!</v>
      </c>
      <c r="P782" s="194" t="s">
        <v>1297</v>
      </c>
      <c r="Q782" s="194"/>
      <c r="R782" s="194"/>
      <c r="S782" s="194"/>
      <c r="T782" s="194"/>
      <c r="U782" s="194"/>
      <c r="V782" s="194"/>
      <c r="W782" s="194"/>
      <c r="X782" s="194"/>
      <c r="Y782" s="194"/>
      <c r="Z782" s="194"/>
      <c r="AA782" s="194"/>
      <c r="AB782" s="194"/>
      <c r="AC782" s="194"/>
      <c r="AD782" s="194"/>
      <c r="AE782" s="194"/>
      <c r="AF782" s="225"/>
      <c r="AG782" s="826" t="s">
        <v>73</v>
      </c>
      <c r="AH782" s="1251" t="s">
        <v>1298</v>
      </c>
      <c r="AI782" s="1252"/>
      <c r="AJ782" s="519"/>
      <c r="AK782" s="307"/>
      <c r="AL782" s="506"/>
      <c r="AM782" s="1" t="e">
        <f t="shared" si="27"/>
        <v>#REF!</v>
      </c>
      <c r="AN782" s="4"/>
      <c r="AO782" s="583" t="s">
        <v>1299</v>
      </c>
      <c r="AP782" s="4"/>
      <c r="AQ782" s="584" t="e">
        <f>IF(AQ447=4,1,0)</f>
        <v>#REF!</v>
      </c>
      <c r="AR782" s="4"/>
      <c r="AS782" s="4"/>
      <c r="AT782" s="4"/>
      <c r="AU782" s="4"/>
      <c r="AV782" s="4"/>
      <c r="AW782" s="4"/>
      <c r="AX782" s="4"/>
      <c r="AY782" s="4"/>
      <c r="AZ782" s="4"/>
      <c r="BA782" s="838"/>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row>
    <row r="783" spans="1:79" ht="12.95" customHeight="1">
      <c r="A783" s="1242"/>
      <c r="B783" s="1244" t="s">
        <v>1300</v>
      </c>
      <c r="C783" s="1245"/>
      <c r="D783" s="1245"/>
      <c r="E783" s="1246"/>
      <c r="F783" s="209"/>
      <c r="G783" s="175"/>
      <c r="H783" s="175"/>
      <c r="I783" s="428"/>
      <c r="J783" s="209" t="s">
        <v>1301</v>
      </c>
      <c r="L783" s="175"/>
      <c r="M783" s="175"/>
      <c r="N783" s="199"/>
      <c r="O783" s="175"/>
      <c r="P783" s="175"/>
      <c r="Q783" s="175"/>
      <c r="R783" s="175"/>
      <c r="S783" s="175"/>
      <c r="T783" s="175"/>
      <c r="U783" s="175"/>
      <c r="V783" s="175"/>
      <c r="W783" s="175"/>
      <c r="X783" s="175"/>
      <c r="Y783" s="175"/>
      <c r="Z783" s="175"/>
      <c r="AA783" s="175"/>
      <c r="AB783" s="175"/>
      <c r="AC783" s="175"/>
      <c r="AD783" s="175"/>
      <c r="AE783" s="175"/>
      <c r="AF783" s="199"/>
      <c r="AG783" s="825" t="s">
        <v>73</v>
      </c>
      <c r="AH783" s="1253" t="s">
        <v>1302</v>
      </c>
      <c r="AI783" s="1254"/>
      <c r="AJ783" s="195"/>
      <c r="AK783" s="290"/>
      <c r="AL783" s="506"/>
      <c r="AM783" s="1" t="e">
        <f t="shared" si="27"/>
        <v>#REF!</v>
      </c>
      <c r="AN783" s="4"/>
      <c r="AO783" s="4"/>
      <c r="AP783" s="4"/>
      <c r="AQ783" s="4"/>
      <c r="AR783" s="4"/>
      <c r="AS783" s="4"/>
      <c r="AT783" s="4"/>
      <c r="AU783" s="4"/>
      <c r="AV783" s="4"/>
      <c r="AW783" s="4"/>
      <c r="AX783" s="4"/>
      <c r="AY783" s="4"/>
      <c r="AZ783" s="4"/>
      <c r="BA783" s="838"/>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row>
    <row r="784" spans="1:79" ht="12.95" customHeight="1">
      <c r="A784" s="1242"/>
      <c r="B784" s="1244" t="s">
        <v>1303</v>
      </c>
      <c r="C784" s="1245"/>
      <c r="D784" s="1245"/>
      <c r="E784" s="1246"/>
      <c r="F784" s="209"/>
      <c r="G784" s="175"/>
      <c r="H784" s="175"/>
      <c r="I784" s="428"/>
      <c r="J784" s="209"/>
      <c r="K784" s="175"/>
      <c r="L784" s="175"/>
      <c r="M784" s="175"/>
      <c r="N784" s="199"/>
      <c r="O784" s="175"/>
      <c r="P784" s="175"/>
      <c r="Q784" s="175"/>
      <c r="R784" s="175"/>
      <c r="S784" s="175"/>
      <c r="T784" s="175"/>
      <c r="U784" s="175"/>
      <c r="V784" s="175"/>
      <c r="W784" s="175"/>
      <c r="X784" s="175"/>
      <c r="Y784" s="175"/>
      <c r="Z784" s="175"/>
      <c r="AA784" s="175"/>
      <c r="AB784" s="175"/>
      <c r="AC784" s="175"/>
      <c r="AD784" s="175"/>
      <c r="AE784" s="175"/>
      <c r="AF784" s="199"/>
      <c r="AG784" s="825" t="s">
        <v>73</v>
      </c>
      <c r="AH784" s="1253" t="s">
        <v>790</v>
      </c>
      <c r="AI784" s="1254"/>
      <c r="AJ784" s="195"/>
      <c r="AK784" s="290"/>
      <c r="AL784" s="506"/>
      <c r="AM784" s="1" t="e">
        <f t="shared" si="27"/>
        <v>#REF!</v>
      </c>
      <c r="AN784" s="4"/>
      <c r="AO784" s="4"/>
      <c r="AP784" s="4"/>
      <c r="AQ784" s="4"/>
      <c r="AR784" s="4"/>
      <c r="AS784" s="4"/>
      <c r="AT784" s="4"/>
      <c r="AU784" s="4"/>
      <c r="AV784" s="4"/>
      <c r="AW784" s="4"/>
      <c r="AX784" s="4"/>
      <c r="AY784" s="4"/>
      <c r="AZ784" s="4"/>
      <c r="BA784" s="838"/>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row>
    <row r="785" spans="1:79" ht="12.95" customHeight="1">
      <c r="A785" s="1242"/>
      <c r="B785" s="209"/>
      <c r="C785" s="175"/>
      <c r="D785" s="175"/>
      <c r="E785" s="199"/>
      <c r="F785" s="209"/>
      <c r="G785" s="175"/>
      <c r="H785" s="175"/>
      <c r="I785" s="428"/>
      <c r="J785" s="209"/>
      <c r="K785" s="175"/>
      <c r="L785" s="175"/>
      <c r="M785" s="175"/>
      <c r="N785" s="199"/>
      <c r="O785" s="175"/>
      <c r="P785" s="175"/>
      <c r="Q785" s="175"/>
      <c r="R785" s="175"/>
      <c r="S785" s="175"/>
      <c r="T785" s="175"/>
      <c r="U785" s="175"/>
      <c r="V785" s="175"/>
      <c r="W785" s="175"/>
      <c r="X785" s="175"/>
      <c r="Y785" s="175"/>
      <c r="Z785" s="175"/>
      <c r="AA785" s="175"/>
      <c r="AB785" s="175"/>
      <c r="AC785" s="175"/>
      <c r="AD785" s="175"/>
      <c r="AE785" s="175"/>
      <c r="AF785" s="199"/>
      <c r="AG785" s="825" t="s">
        <v>73</v>
      </c>
      <c r="AH785" s="1253"/>
      <c r="AI785" s="1254"/>
      <c r="AJ785" s="195"/>
      <c r="AK785" s="290"/>
      <c r="AL785" s="506"/>
      <c r="AM785" s="1" t="e">
        <f t="shared" si="27"/>
        <v>#REF!</v>
      </c>
      <c r="AN785" s="4"/>
      <c r="AO785" s="4"/>
      <c r="AP785" s="4"/>
      <c r="AQ785" s="4"/>
      <c r="AR785" s="4"/>
      <c r="AS785" s="4"/>
      <c r="AT785" s="4"/>
      <c r="AU785" s="4"/>
      <c r="AV785" s="4"/>
      <c r="AW785" s="4"/>
      <c r="AX785" s="4"/>
      <c r="AY785" s="4"/>
      <c r="AZ785" s="4"/>
      <c r="BA785" s="838"/>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row>
    <row r="786" spans="1:79" ht="12.95" customHeight="1" thickBot="1">
      <c r="A786" s="1243"/>
      <c r="B786" s="230"/>
      <c r="C786" s="235"/>
      <c r="D786" s="235"/>
      <c r="E786" s="231"/>
      <c r="F786" s="230"/>
      <c r="G786" s="235"/>
      <c r="H786" s="235"/>
      <c r="I786" s="521"/>
      <c r="J786" s="230"/>
      <c r="K786" s="235"/>
      <c r="L786" s="235"/>
      <c r="M786" s="235"/>
      <c r="N786" s="231"/>
      <c r="O786" s="235"/>
      <c r="P786" s="235"/>
      <c r="Q786" s="235"/>
      <c r="R786" s="235"/>
      <c r="S786" s="235"/>
      <c r="T786" s="235"/>
      <c r="U786" s="235"/>
      <c r="V786" s="235"/>
      <c r="W786" s="235"/>
      <c r="X786" s="235"/>
      <c r="Y786" s="235"/>
      <c r="Z786" s="235"/>
      <c r="AA786" s="235"/>
      <c r="AB786" s="235"/>
      <c r="AC786" s="235"/>
      <c r="AD786" s="235"/>
      <c r="AE786" s="235"/>
      <c r="AF786" s="231"/>
      <c r="AG786" s="235"/>
      <c r="AH786" s="235"/>
      <c r="AI786" s="159"/>
      <c r="AJ786" s="522"/>
      <c r="AK786" s="324"/>
      <c r="AL786" s="506"/>
      <c r="AM786" s="1" t="e">
        <f t="shared" si="27"/>
        <v>#REF!</v>
      </c>
      <c r="AN786" s="4"/>
      <c r="AO786" s="4"/>
      <c r="AP786" s="4"/>
      <c r="AQ786" s="4"/>
      <c r="AR786" s="4"/>
      <c r="AS786" s="4"/>
      <c r="AT786" s="4"/>
      <c r="AU786" s="4"/>
      <c r="AV786" s="4"/>
      <c r="AW786" s="4"/>
      <c r="AX786" s="4"/>
      <c r="AY786" s="4"/>
      <c r="AZ786" s="4"/>
      <c r="BA786" s="838"/>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row>
    <row r="787" spans="1:79">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c r="AA787" s="119"/>
      <c r="AB787" s="119"/>
      <c r="AC787" s="119"/>
      <c r="AD787" s="119"/>
      <c r="AE787" s="119"/>
      <c r="AF787" s="119"/>
      <c r="AG787" s="119"/>
      <c r="AH787" s="119"/>
      <c r="AI787" s="119"/>
      <c r="AJ787" s="119"/>
      <c r="AK787" s="119"/>
      <c r="AL787" s="506"/>
      <c r="AM787" s="1" t="e">
        <f t="shared" si="27"/>
        <v>#REF!</v>
      </c>
      <c r="AN787" s="4"/>
      <c r="AO787" s="4"/>
      <c r="AP787" s="4"/>
      <c r="AQ787" s="4"/>
      <c r="AR787" s="4"/>
      <c r="AS787" s="4"/>
      <c r="AT787" s="4"/>
      <c r="AU787" s="4"/>
      <c r="AV787" s="4"/>
      <c r="AW787" s="4"/>
      <c r="AX787" s="4"/>
      <c r="AY787" s="4"/>
      <c r="AZ787" s="4"/>
      <c r="BA787" s="838"/>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row>
    <row r="788" spans="1:79">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c r="AA788" s="119"/>
      <c r="AB788" s="119"/>
      <c r="AC788" s="119"/>
      <c r="AD788" s="119"/>
      <c r="AE788" s="119"/>
      <c r="AF788" s="119"/>
      <c r="AG788" s="119"/>
      <c r="AH788" s="119"/>
      <c r="AI788" s="119"/>
      <c r="AJ788" s="119"/>
      <c r="AK788" s="119"/>
      <c r="AL788" s="506"/>
      <c r="AM788" s="1" t="e">
        <f t="shared" si="27"/>
        <v>#REF!</v>
      </c>
      <c r="AN788" s="4"/>
      <c r="AO788" s="4"/>
      <c r="AP788" s="4"/>
      <c r="AQ788" s="4"/>
      <c r="AR788" s="4"/>
      <c r="AS788" s="4"/>
      <c r="AT788" s="4"/>
      <c r="AU788" s="4"/>
      <c r="AV788" s="4"/>
      <c r="AW788" s="4"/>
      <c r="AX788" s="4"/>
      <c r="AY788" s="4"/>
      <c r="AZ788" s="4"/>
      <c r="BA788" s="838"/>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row>
    <row r="789" spans="1:79">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c r="AA789" s="119"/>
      <c r="AB789" s="119"/>
      <c r="AC789" s="119"/>
      <c r="AD789" s="119"/>
      <c r="AE789" s="119"/>
      <c r="AF789" s="119"/>
      <c r="AG789" s="119"/>
      <c r="AH789" s="119"/>
      <c r="AI789" s="119"/>
      <c r="AJ789" s="119"/>
      <c r="AK789" s="119"/>
      <c r="AL789" s="506"/>
      <c r="AM789" s="1" t="e">
        <f t="shared" si="27"/>
        <v>#REF!</v>
      </c>
      <c r="AN789" s="4"/>
      <c r="AO789" s="4"/>
      <c r="AP789" s="4"/>
      <c r="AQ789" s="4"/>
      <c r="AR789" s="4"/>
      <c r="AS789" s="4"/>
      <c r="AT789" s="4"/>
      <c r="AU789" s="4"/>
      <c r="AV789" s="4"/>
      <c r="AW789" s="4"/>
      <c r="AX789" s="4"/>
      <c r="AY789" s="4"/>
      <c r="AZ789" s="4"/>
      <c r="BA789" s="838"/>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row>
    <row r="790" spans="1:79" ht="18.75" customHeight="1">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c r="AA790" s="119"/>
      <c r="AB790" s="119"/>
      <c r="AC790" s="119"/>
      <c r="AD790" s="119"/>
      <c r="AE790" s="119"/>
      <c r="AF790" s="119"/>
      <c r="AG790" s="119"/>
      <c r="AH790" s="119"/>
      <c r="AI790" s="119"/>
      <c r="AJ790" s="119"/>
      <c r="AK790" s="119"/>
      <c r="AL790" s="506"/>
      <c r="AM790" s="1" t="e">
        <f t="shared" si="27"/>
        <v>#REF!</v>
      </c>
      <c r="AN790" s="4"/>
      <c r="AO790" s="4"/>
      <c r="AP790" s="4"/>
      <c r="AQ790" s="4"/>
      <c r="AR790" s="4"/>
      <c r="AS790" s="4"/>
      <c r="AT790" s="4"/>
      <c r="AU790" s="4"/>
      <c r="AV790" s="4"/>
      <c r="AW790" s="4"/>
      <c r="AX790" s="4"/>
      <c r="AY790" s="4"/>
      <c r="AZ790" s="4"/>
      <c r="BA790" s="838"/>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row>
    <row r="791" spans="1:79" s="117" customFormat="1" ht="12.75" customHeight="1" thickBot="1">
      <c r="A791" s="523" t="s">
        <v>1304</v>
      </c>
      <c r="AL791" s="118">
        <v>17</v>
      </c>
      <c r="AM791" s="552">
        <f>IF(AO240=1,1,0)</f>
        <v>1</v>
      </c>
      <c r="AN791" s="5"/>
      <c r="AO791" s="105"/>
      <c r="AP791" s="105"/>
      <c r="AQ791" s="105"/>
      <c r="AR791" s="105"/>
      <c r="AS791" s="105"/>
      <c r="AT791" s="105"/>
      <c r="AU791" s="105"/>
      <c r="AV791" s="105"/>
      <c r="AW791" s="105"/>
      <c r="AX791" s="105"/>
      <c r="AY791" s="1"/>
      <c r="AZ791" s="1"/>
      <c r="BA791" s="834"/>
    </row>
    <row r="792" spans="1:79" s="117" customFormat="1" ht="12.75" customHeight="1" thickBot="1">
      <c r="A792" s="1291" t="s">
        <v>1305</v>
      </c>
      <c r="B792" s="1292"/>
      <c r="C792" s="1292"/>
      <c r="D792" s="1292"/>
      <c r="E792" s="1292"/>
      <c r="F792" s="1293"/>
      <c r="G792" s="1294" t="s">
        <v>1306</v>
      </c>
      <c r="H792" s="1292"/>
      <c r="I792" s="1292"/>
      <c r="J792" s="1292"/>
      <c r="K792" s="1292"/>
      <c r="L792" s="1292"/>
      <c r="M792" s="1292"/>
      <c r="N792" s="1292"/>
      <c r="O792" s="1292"/>
      <c r="P792" s="1292"/>
      <c r="Q792" s="1292"/>
      <c r="R792" s="1292"/>
      <c r="S792" s="1292"/>
      <c r="T792" s="1292"/>
      <c r="U792" s="1292"/>
      <c r="V792" s="1292"/>
      <c r="W792" s="1292"/>
      <c r="X792" s="1292"/>
      <c r="Y792" s="1292"/>
      <c r="Z792" s="1292"/>
      <c r="AA792" s="1292"/>
      <c r="AB792" s="1292"/>
      <c r="AC792" s="1292"/>
      <c r="AD792" s="1292"/>
      <c r="AE792" s="1292"/>
      <c r="AF792" s="1292"/>
      <c r="AG792" s="1292"/>
      <c r="AH792" s="1292"/>
      <c r="AI792" s="1292"/>
      <c r="AJ792" s="1292"/>
      <c r="AK792" s="1295"/>
      <c r="AL792" s="118"/>
      <c r="AM792" s="1">
        <f>AM791</f>
        <v>1</v>
      </c>
      <c r="AN792" s="5" t="e">
        <f>#REF!</f>
        <v>#REF!</v>
      </c>
      <c r="AO792" s="5" t="s">
        <v>226</v>
      </c>
      <c r="AP792" s="105"/>
      <c r="AQ792" s="105"/>
      <c r="AR792" s="105"/>
      <c r="AS792" s="105"/>
      <c r="AT792" s="105"/>
      <c r="AU792" s="105"/>
      <c r="AV792" s="105"/>
      <c r="AW792" s="105"/>
      <c r="AX792" s="105"/>
      <c r="AY792" s="1"/>
      <c r="AZ792" s="1"/>
      <c r="BA792" s="834"/>
    </row>
    <row r="793" spans="1:79" s="117" customFormat="1" ht="12.75" customHeight="1">
      <c r="A793" s="1710" t="s">
        <v>1307</v>
      </c>
      <c r="B793" s="1556"/>
      <c r="C793" s="1556"/>
      <c r="D793" s="1556"/>
      <c r="E793" s="1556"/>
      <c r="F793" s="1557"/>
      <c r="G793" s="524" t="s">
        <v>1308</v>
      </c>
      <c r="H793" s="525"/>
      <c r="I793" s="525"/>
      <c r="J793" s="525"/>
      <c r="K793" s="526" t="s">
        <v>73</v>
      </c>
      <c r="L793" s="282" t="s">
        <v>1309</v>
      </c>
      <c r="M793" s="527"/>
      <c r="N793" s="175" t="s">
        <v>1310</v>
      </c>
      <c r="O793" s="175"/>
      <c r="P793" s="175"/>
      <c r="Q793" s="175"/>
      <c r="S793" s="175"/>
      <c r="T793" s="175"/>
      <c r="U793" s="175"/>
      <c r="V793" s="175"/>
      <c r="W793" s="175"/>
      <c r="X793" s="175"/>
      <c r="Y793" s="175"/>
      <c r="Z793" s="175"/>
      <c r="AA793" s="175"/>
      <c r="AB793" s="175"/>
      <c r="AC793" s="175"/>
      <c r="AD793" s="175"/>
      <c r="AE793" s="175"/>
      <c r="AF793" s="175"/>
      <c r="AG793" s="175"/>
      <c r="AH793" s="175"/>
      <c r="AI793" s="175"/>
      <c r="AJ793" s="175"/>
      <c r="AK793" s="290"/>
      <c r="AL793" s="118"/>
      <c r="AM793" s="1">
        <f t="shared" ref="AM793:AM852" si="28">AM792</f>
        <v>1</v>
      </c>
      <c r="AN793" s="5"/>
      <c r="AO793" s="105"/>
      <c r="AP793" s="107" t="e">
        <f>IF(AN792=TRUE,1,0)</f>
        <v>#REF!</v>
      </c>
      <c r="AQ793" s="105"/>
      <c r="AR793" s="105"/>
      <c r="AS793" s="105"/>
      <c r="AT793" s="105"/>
      <c r="AU793" s="105"/>
      <c r="AV793" s="105"/>
      <c r="AW793" s="105"/>
      <c r="AX793" s="105"/>
      <c r="AY793" s="1"/>
      <c r="AZ793" s="1"/>
      <c r="BA793" s="834"/>
    </row>
    <row r="794" spans="1:79" s="117" customFormat="1" ht="12.75" customHeight="1">
      <c r="A794" s="528"/>
      <c r="B794" s="1285" t="s">
        <v>1311</v>
      </c>
      <c r="C794" s="1285"/>
      <c r="D794" s="1285"/>
      <c r="E794" s="1285"/>
      <c r="F794" s="1285"/>
      <c r="G794" s="367"/>
      <c r="H794" s="271"/>
      <c r="I794" s="271"/>
      <c r="J794" s="271"/>
      <c r="K794" s="529" t="s">
        <v>73</v>
      </c>
      <c r="L794" s="175" t="s">
        <v>1312</v>
      </c>
      <c r="M794" s="530"/>
      <c r="N794" s="175" t="s">
        <v>148</v>
      </c>
      <c r="O794" s="1299"/>
      <c r="P794" s="1299"/>
      <c r="Q794" s="1299"/>
      <c r="R794" s="1299"/>
      <c r="S794" s="1299"/>
      <c r="T794" s="1299"/>
      <c r="U794" s="1299"/>
      <c r="V794" s="1299"/>
      <c r="W794" s="1299"/>
      <c r="X794" s="1299"/>
      <c r="Y794" s="1299"/>
      <c r="Z794" s="1299"/>
      <c r="AA794" s="1299"/>
      <c r="AB794" s="1299"/>
      <c r="AC794" s="1299"/>
      <c r="AD794" s="1299"/>
      <c r="AE794" s="1299"/>
      <c r="AF794" s="1299"/>
      <c r="AG794" s="1299"/>
      <c r="AH794" s="1299"/>
      <c r="AI794" s="1299"/>
      <c r="AJ794" s="1299"/>
      <c r="AK794" s="290" t="s">
        <v>238</v>
      </c>
      <c r="AL794" s="118"/>
      <c r="AM794" s="1">
        <f t="shared" si="28"/>
        <v>1</v>
      </c>
      <c r="AN794" s="5" t="b">
        <f>IF(K793="■",TRUE,FALSE)</f>
        <v>0</v>
      </c>
      <c r="AO794" s="105" t="s">
        <v>1309</v>
      </c>
      <c r="AP794" s="107" t="e">
        <f>IF($AN$792=FALSE,0,IF(AN796=TRUE,2,IF(AN795=TRUE,0,IF(AN794=TRUE,1,0))))</f>
        <v>#REF!</v>
      </c>
      <c r="AQ794" s="105"/>
      <c r="AR794" s="105"/>
      <c r="AS794" s="105"/>
      <c r="AT794" s="105"/>
      <c r="AU794" s="105"/>
      <c r="AV794" s="105"/>
      <c r="AW794" s="105"/>
      <c r="AX794" s="105"/>
      <c r="AY794" s="1"/>
      <c r="AZ794" s="1"/>
      <c r="BA794" s="834"/>
    </row>
    <row r="795" spans="1:79" s="117" customFormat="1" ht="12.75" customHeight="1">
      <c r="A795" s="531"/>
      <c r="B795" s="175"/>
      <c r="C795" s="175"/>
      <c r="D795" s="175"/>
      <c r="E795" s="175"/>
      <c r="F795" s="175"/>
      <c r="G795" s="367"/>
      <c r="H795" s="271"/>
      <c r="I795" s="271"/>
      <c r="J795" s="271"/>
      <c r="K795" s="529" t="s">
        <v>73</v>
      </c>
      <c r="L795" s="175" t="s">
        <v>1313</v>
      </c>
      <c r="M795" s="530"/>
      <c r="N795" s="175" t="s">
        <v>1314</v>
      </c>
      <c r="O795" s="175"/>
      <c r="P795" s="175"/>
      <c r="Q795" s="175"/>
      <c r="S795" s="175"/>
      <c r="T795" s="175"/>
      <c r="U795" s="175"/>
      <c r="V795" s="175"/>
      <c r="W795" s="175"/>
      <c r="X795" s="175"/>
      <c r="Y795" s="175"/>
      <c r="Z795" s="175"/>
      <c r="AA795" s="175"/>
      <c r="AB795" s="175"/>
      <c r="AC795" s="175"/>
      <c r="AD795" s="175"/>
      <c r="AE795" s="175"/>
      <c r="AF795" s="175"/>
      <c r="AG795" s="175"/>
      <c r="AH795" s="175"/>
      <c r="AI795" s="175"/>
      <c r="AJ795" s="175"/>
      <c r="AK795" s="290"/>
      <c r="AL795" s="118"/>
      <c r="AM795" s="1">
        <f t="shared" si="28"/>
        <v>1</v>
      </c>
      <c r="AN795" s="5" t="b">
        <f>IF(K794="■",TRUE,FALSE)</f>
        <v>0</v>
      </c>
      <c r="AO795" s="105" t="s">
        <v>1312</v>
      </c>
      <c r="AP795" s="105"/>
      <c r="AQ795" s="105"/>
      <c r="AR795" s="105"/>
      <c r="AS795" s="105"/>
      <c r="AT795" s="105"/>
      <c r="AU795" s="105"/>
      <c r="AV795" s="105"/>
      <c r="AW795" s="105"/>
      <c r="AX795" s="105"/>
      <c r="AY795" s="1"/>
      <c r="AZ795" s="1"/>
      <c r="BA795" s="834"/>
    </row>
    <row r="796" spans="1:79" s="117" customFormat="1" ht="12.75" customHeight="1">
      <c r="A796" s="531"/>
      <c r="B796" s="175"/>
      <c r="C796" s="175"/>
      <c r="D796" s="175"/>
      <c r="E796" s="175"/>
      <c r="F796" s="175"/>
      <c r="G796" s="367"/>
      <c r="H796" s="271"/>
      <c r="I796" s="271"/>
      <c r="J796" s="271"/>
      <c r="K796" s="532"/>
      <c r="L796" s="175"/>
      <c r="M796" s="530"/>
      <c r="N796" s="175" t="s">
        <v>148</v>
      </c>
      <c r="O796" s="1300"/>
      <c r="P796" s="1300"/>
      <c r="Q796" s="1300"/>
      <c r="R796" s="1300"/>
      <c r="S796" s="1300"/>
      <c r="T796" s="1300"/>
      <c r="U796" s="1300"/>
      <c r="V796" s="1300"/>
      <c r="W796" s="1300"/>
      <c r="X796" s="1300"/>
      <c r="Y796" s="1300"/>
      <c r="Z796" s="1300"/>
      <c r="AA796" s="1300"/>
      <c r="AB796" s="1300"/>
      <c r="AC796" s="1300"/>
      <c r="AD796" s="1300"/>
      <c r="AE796" s="1300"/>
      <c r="AF796" s="1300"/>
      <c r="AG796" s="1300"/>
      <c r="AH796" s="1300"/>
      <c r="AI796" s="1300"/>
      <c r="AJ796" s="1300"/>
      <c r="AK796" s="290" t="s">
        <v>238</v>
      </c>
      <c r="AL796" s="118"/>
      <c r="AM796" s="1">
        <f t="shared" si="28"/>
        <v>1</v>
      </c>
      <c r="AN796" s="5" t="b">
        <f>IF(K795="■",TRUE,FALSE)</f>
        <v>0</v>
      </c>
      <c r="AO796" s="105" t="s">
        <v>1313</v>
      </c>
      <c r="AP796" s="105"/>
      <c r="AQ796" s="105"/>
      <c r="AR796" s="105"/>
      <c r="AS796" s="105"/>
      <c r="AT796" s="105"/>
      <c r="AU796" s="105"/>
      <c r="AV796" s="105"/>
      <c r="AW796" s="105"/>
      <c r="AX796" s="105"/>
      <c r="AY796" s="1"/>
      <c r="AZ796" s="1"/>
      <c r="BA796" s="834"/>
    </row>
    <row r="797" spans="1:79" s="117" customFormat="1" ht="12.75" customHeight="1">
      <c r="A797" s="531"/>
      <c r="B797" s="175"/>
      <c r="C797" s="175"/>
      <c r="D797" s="175"/>
      <c r="E797" s="175"/>
      <c r="F797" s="175"/>
      <c r="G797" s="533" t="s">
        <v>1315</v>
      </c>
      <c r="H797" s="534"/>
      <c r="I797" s="534"/>
      <c r="J797" s="534"/>
      <c r="K797" s="535" t="s">
        <v>73</v>
      </c>
      <c r="L797" s="180" t="s">
        <v>1309</v>
      </c>
      <c r="M797" s="536"/>
      <c r="N797" s="180" t="s">
        <v>1316</v>
      </c>
      <c r="O797" s="180"/>
      <c r="P797" s="180"/>
      <c r="Q797" s="180"/>
      <c r="R797" s="289"/>
      <c r="S797" s="180"/>
      <c r="T797" s="180"/>
      <c r="U797" s="180"/>
      <c r="V797" s="180"/>
      <c r="W797" s="288" t="s">
        <v>73</v>
      </c>
      <c r="X797" s="180" t="s">
        <v>1317</v>
      </c>
      <c r="Y797" s="180"/>
      <c r="Z797" s="288" t="s">
        <v>73</v>
      </c>
      <c r="AA797" s="180" t="s">
        <v>1318</v>
      </c>
      <c r="AB797" s="180"/>
      <c r="AC797" s="180"/>
      <c r="AD797" s="180"/>
      <c r="AE797" s="180"/>
      <c r="AF797" s="180"/>
      <c r="AG797" s="180"/>
      <c r="AH797" s="180"/>
      <c r="AI797" s="180"/>
      <c r="AJ797" s="180"/>
      <c r="AK797" s="537"/>
      <c r="AL797" s="118"/>
      <c r="AM797" s="1">
        <f t="shared" si="28"/>
        <v>1</v>
      </c>
      <c r="AN797" s="5" t="b">
        <f>IF(K797="■",TRUE,FALSE)</f>
        <v>0</v>
      </c>
      <c r="AO797" s="105" t="s">
        <v>1309</v>
      </c>
      <c r="AP797" s="107" t="e">
        <f>IF($AN$792=FALSE,0,IF(AN799=TRUE,2,IF(AN798=TRUE,0,IF(AN797=TRUE,1,0))))</f>
        <v>#REF!</v>
      </c>
      <c r="AQ797" s="105"/>
      <c r="AR797" s="105"/>
      <c r="AS797" s="105"/>
      <c r="AT797" s="105"/>
      <c r="AU797" s="105"/>
      <c r="AV797" s="105"/>
      <c r="AW797" s="105"/>
      <c r="AX797" s="105"/>
      <c r="AY797" s="1"/>
      <c r="AZ797" s="1"/>
      <c r="BA797" s="834"/>
    </row>
    <row r="798" spans="1:79" s="117" customFormat="1" ht="12.75" customHeight="1">
      <c r="A798" s="531"/>
      <c r="B798" s="175"/>
      <c r="C798" s="175"/>
      <c r="D798" s="175"/>
      <c r="E798" s="175"/>
      <c r="F798" s="175"/>
      <c r="G798" s="367" t="s">
        <v>1319</v>
      </c>
      <c r="H798" s="271"/>
      <c r="I798" s="271"/>
      <c r="J798" s="271"/>
      <c r="K798" s="529" t="s">
        <v>73</v>
      </c>
      <c r="L798" s="175" t="s">
        <v>1312</v>
      </c>
      <c r="M798" s="530"/>
      <c r="N798" s="175" t="s">
        <v>1314</v>
      </c>
      <c r="O798" s="175"/>
      <c r="P798" s="175"/>
      <c r="Q798" s="175"/>
      <c r="S798" s="175"/>
      <c r="T798" s="175"/>
      <c r="U798" s="175"/>
      <c r="V798" s="175"/>
      <c r="W798" s="175"/>
      <c r="X798" s="175"/>
      <c r="Y798" s="175"/>
      <c r="Z798" s="175"/>
      <c r="AA798" s="175"/>
      <c r="AB798" s="175"/>
      <c r="AC798" s="175"/>
      <c r="AD798" s="175"/>
      <c r="AE798" s="175"/>
      <c r="AF798" s="175"/>
      <c r="AG798" s="175"/>
      <c r="AH798" s="175"/>
      <c r="AI798" s="175"/>
      <c r="AJ798" s="175"/>
      <c r="AK798" s="290"/>
      <c r="AL798" s="118"/>
      <c r="AM798" s="1">
        <f t="shared" si="28"/>
        <v>1</v>
      </c>
      <c r="AN798" s="5" t="b">
        <f>IF(K798="■",TRUE,FALSE)</f>
        <v>0</v>
      </c>
      <c r="AO798" s="105" t="s">
        <v>1312</v>
      </c>
      <c r="AP798" s="105"/>
      <c r="AQ798" s="105"/>
      <c r="AR798" s="105"/>
      <c r="AS798" s="105"/>
      <c r="AT798" s="105"/>
      <c r="AU798" s="105"/>
      <c r="AV798" s="105"/>
      <c r="AW798" s="105"/>
      <c r="AX798" s="105"/>
      <c r="AY798" s="1"/>
      <c r="AZ798" s="1"/>
      <c r="BA798" s="834"/>
    </row>
    <row r="799" spans="1:79" s="117" customFormat="1" ht="12.75" customHeight="1">
      <c r="A799" s="531"/>
      <c r="B799" s="175"/>
      <c r="C799" s="175"/>
      <c r="D799" s="175"/>
      <c r="E799" s="175"/>
      <c r="F799" s="175"/>
      <c r="G799" s="538"/>
      <c r="H799" s="498"/>
      <c r="I799" s="498"/>
      <c r="J799" s="498"/>
      <c r="K799" s="539" t="s">
        <v>73</v>
      </c>
      <c r="L799" s="186" t="s">
        <v>1313</v>
      </c>
      <c r="M799" s="540"/>
      <c r="N799" s="186" t="s">
        <v>148</v>
      </c>
      <c r="O799" s="1300"/>
      <c r="P799" s="1300"/>
      <c r="Q799" s="1300"/>
      <c r="R799" s="1300"/>
      <c r="S799" s="1300"/>
      <c r="T799" s="1300"/>
      <c r="U799" s="1300"/>
      <c r="V799" s="1300"/>
      <c r="W799" s="1300"/>
      <c r="X799" s="1300"/>
      <c r="Y799" s="1300"/>
      <c r="Z799" s="1300"/>
      <c r="AA799" s="1300"/>
      <c r="AB799" s="1300"/>
      <c r="AC799" s="1300"/>
      <c r="AD799" s="1300"/>
      <c r="AE799" s="1300"/>
      <c r="AF799" s="1300"/>
      <c r="AG799" s="1300"/>
      <c r="AH799" s="1300"/>
      <c r="AI799" s="1300"/>
      <c r="AJ799" s="1300"/>
      <c r="AK799" s="541" t="s">
        <v>238</v>
      </c>
      <c r="AL799" s="118"/>
      <c r="AM799" s="1">
        <f t="shared" si="28"/>
        <v>1</v>
      </c>
      <c r="AN799" s="5" t="b">
        <f>IF(K799="■",TRUE,FALSE)</f>
        <v>0</v>
      </c>
      <c r="AO799" s="105" t="s">
        <v>1313</v>
      </c>
      <c r="AP799" s="105"/>
      <c r="AQ799" s="105"/>
      <c r="AR799" s="105"/>
      <c r="AS799" s="105"/>
      <c r="AT799" s="105"/>
      <c r="AU799" s="105"/>
      <c r="AV799" s="105"/>
      <c r="AW799" s="105"/>
      <c r="AX799" s="105"/>
      <c r="AY799" s="1"/>
      <c r="AZ799" s="1"/>
      <c r="BA799" s="834"/>
    </row>
    <row r="800" spans="1:79" s="117" customFormat="1" ht="12.75" customHeight="1">
      <c r="A800" s="531"/>
      <c r="B800" s="175"/>
      <c r="C800" s="175"/>
      <c r="D800" s="175"/>
      <c r="E800" s="175"/>
      <c r="F800" s="175"/>
      <c r="G800" s="367" t="s">
        <v>1320</v>
      </c>
      <c r="H800" s="271"/>
      <c r="I800" s="271"/>
      <c r="J800" s="271"/>
      <c r="K800" s="529" t="s">
        <v>73</v>
      </c>
      <c r="L800" s="175" t="s">
        <v>1309</v>
      </c>
      <c r="M800" s="530"/>
      <c r="N800" s="175" t="s">
        <v>1321</v>
      </c>
      <c r="O800" s="175"/>
      <c r="P800" s="175"/>
      <c r="Q800" s="175"/>
      <c r="S800" s="175"/>
      <c r="T800" s="175"/>
      <c r="U800" s="175"/>
      <c r="V800" s="175"/>
      <c r="W800" s="175"/>
      <c r="X800" s="175"/>
      <c r="Y800" s="175"/>
      <c r="Z800" s="175"/>
      <c r="AA800" s="175"/>
      <c r="AB800" s="175"/>
      <c r="AC800" s="175"/>
      <c r="AD800" s="175"/>
      <c r="AE800" s="175"/>
      <c r="AF800" s="175"/>
      <c r="AG800" s="175"/>
      <c r="AH800" s="175"/>
      <c r="AI800" s="175"/>
      <c r="AJ800" s="175"/>
      <c r="AK800" s="290"/>
      <c r="AL800" s="118"/>
      <c r="AM800" s="1">
        <f t="shared" si="28"/>
        <v>1</v>
      </c>
      <c r="AN800" s="5" t="b">
        <f>IF(W797="■",TRUE,FALSE)</f>
        <v>0</v>
      </c>
      <c r="AO800" s="105" t="s">
        <v>1322</v>
      </c>
      <c r="AP800" s="107" t="e">
        <f>IF($AN$792=FALSE,0,IF(AN801=TRUE,0,IF(AN800=TRUE,1,0)))</f>
        <v>#REF!</v>
      </c>
      <c r="AQ800" s="105"/>
      <c r="AR800" s="105"/>
      <c r="AS800" s="105"/>
      <c r="AT800" s="105"/>
      <c r="AU800" s="105"/>
      <c r="AV800" s="105"/>
      <c r="AW800" s="105"/>
      <c r="AX800" s="105"/>
      <c r="AY800" s="1"/>
      <c r="AZ800" s="1"/>
      <c r="BA800" s="834"/>
    </row>
    <row r="801" spans="1:53" s="117" customFormat="1" ht="12.75" customHeight="1">
      <c r="A801" s="531"/>
      <c r="B801" s="175"/>
      <c r="C801" s="175"/>
      <c r="D801" s="175"/>
      <c r="E801" s="175"/>
      <c r="F801" s="175"/>
      <c r="G801" s="367"/>
      <c r="H801" s="271"/>
      <c r="I801" s="271"/>
      <c r="J801" s="271"/>
      <c r="K801" s="529" t="s">
        <v>73</v>
      </c>
      <c r="L801" s="175" t="s">
        <v>1312</v>
      </c>
      <c r="M801" s="530"/>
      <c r="N801" s="175" t="s">
        <v>148</v>
      </c>
      <c r="O801" s="1299"/>
      <c r="P801" s="1299"/>
      <c r="Q801" s="1299"/>
      <c r="R801" s="1299"/>
      <c r="S801" s="1299"/>
      <c r="T801" s="1299"/>
      <c r="U801" s="1299"/>
      <c r="V801" s="1299"/>
      <c r="W801" s="1299"/>
      <c r="X801" s="1299"/>
      <c r="Y801" s="1299"/>
      <c r="Z801" s="1299"/>
      <c r="AA801" s="1299"/>
      <c r="AB801" s="1299"/>
      <c r="AC801" s="1299"/>
      <c r="AD801" s="1299"/>
      <c r="AE801" s="1299"/>
      <c r="AF801" s="1299"/>
      <c r="AG801" s="1299"/>
      <c r="AH801" s="1299"/>
      <c r="AI801" s="1299"/>
      <c r="AJ801" s="1299"/>
      <c r="AK801" s="290" t="s">
        <v>238</v>
      </c>
      <c r="AL801" s="118"/>
      <c r="AM801" s="1">
        <f t="shared" si="28"/>
        <v>1</v>
      </c>
      <c r="AN801" s="5" t="b">
        <f>IF(Z797="■",TRUE,FALSE)</f>
        <v>0</v>
      </c>
      <c r="AO801" s="105" t="s">
        <v>1323</v>
      </c>
      <c r="AP801" s="105"/>
      <c r="AQ801" s="105"/>
      <c r="AR801" s="105"/>
      <c r="AS801" s="105"/>
      <c r="AT801" s="105"/>
      <c r="AU801" s="105"/>
      <c r="AV801" s="105"/>
      <c r="AW801" s="105"/>
      <c r="AX801" s="105"/>
      <c r="AY801" s="1"/>
      <c r="AZ801" s="1"/>
      <c r="BA801" s="834"/>
    </row>
    <row r="802" spans="1:53" s="117" customFormat="1" ht="12.75" customHeight="1">
      <c r="A802" s="531"/>
      <c r="B802" s="175"/>
      <c r="C802" s="175"/>
      <c r="D802" s="175"/>
      <c r="E802" s="175"/>
      <c r="F802" s="175"/>
      <c r="G802" s="367"/>
      <c r="H802" s="271"/>
      <c r="I802" s="271"/>
      <c r="J802" s="271"/>
      <c r="K802" s="529" t="s">
        <v>73</v>
      </c>
      <c r="L802" s="175" t="s">
        <v>1313</v>
      </c>
      <c r="M802" s="530"/>
      <c r="N802" s="175" t="s">
        <v>1314</v>
      </c>
      <c r="O802" s="175"/>
      <c r="P802" s="175"/>
      <c r="Q802" s="175"/>
      <c r="S802" s="175"/>
      <c r="T802" s="175"/>
      <c r="U802" s="175"/>
      <c r="V802" s="175"/>
      <c r="W802" s="175"/>
      <c r="X802" s="175"/>
      <c r="Y802" s="175"/>
      <c r="Z802" s="175"/>
      <c r="AA802" s="175"/>
      <c r="AB802" s="175"/>
      <c r="AC802" s="175"/>
      <c r="AD802" s="175"/>
      <c r="AE802" s="175"/>
      <c r="AF802" s="175"/>
      <c r="AG802" s="175"/>
      <c r="AH802" s="175"/>
      <c r="AI802" s="175"/>
      <c r="AJ802" s="175"/>
      <c r="AK802" s="290"/>
      <c r="AL802" s="118"/>
      <c r="AM802" s="1">
        <f t="shared" si="28"/>
        <v>1</v>
      </c>
      <c r="AN802" s="5" t="b">
        <f>IF(K800="■",TRUE,FALSE)</f>
        <v>0</v>
      </c>
      <c r="AO802" s="105" t="s">
        <v>1309</v>
      </c>
      <c r="AP802" s="107" t="e">
        <f>IF($AN$792=FALSE,0,IF(AN804=TRUE,2,IF(AN803=TRUE,0,IF(AN802=TRUE,1,0))))</f>
        <v>#REF!</v>
      </c>
      <c r="AQ802" s="105"/>
      <c r="AR802" s="105"/>
      <c r="AS802" s="105"/>
      <c r="AT802" s="105"/>
      <c r="AU802" s="105"/>
      <c r="AV802" s="105"/>
      <c r="AW802" s="105"/>
      <c r="AX802" s="105"/>
      <c r="AY802" s="1"/>
      <c r="AZ802" s="1"/>
      <c r="BA802" s="834"/>
    </row>
    <row r="803" spans="1:53" s="117" customFormat="1" ht="12.75" customHeight="1">
      <c r="A803" s="531"/>
      <c r="B803" s="175"/>
      <c r="C803" s="175"/>
      <c r="D803" s="175"/>
      <c r="E803" s="175"/>
      <c r="F803" s="175"/>
      <c r="G803" s="367"/>
      <c r="H803" s="271"/>
      <c r="I803" s="271"/>
      <c r="J803" s="271"/>
      <c r="K803" s="532"/>
      <c r="L803" s="175"/>
      <c r="M803" s="530"/>
      <c r="N803" s="175" t="s">
        <v>148</v>
      </c>
      <c r="O803" s="1300"/>
      <c r="P803" s="1300"/>
      <c r="Q803" s="1300"/>
      <c r="R803" s="1300"/>
      <c r="S803" s="1300"/>
      <c r="T803" s="1300"/>
      <c r="U803" s="1300"/>
      <c r="V803" s="1300"/>
      <c r="W803" s="1300"/>
      <c r="X803" s="1300"/>
      <c r="Y803" s="1300"/>
      <c r="Z803" s="1300"/>
      <c r="AA803" s="1300"/>
      <c r="AB803" s="1300"/>
      <c r="AC803" s="1300"/>
      <c r="AD803" s="1300"/>
      <c r="AE803" s="1300"/>
      <c r="AF803" s="1300"/>
      <c r="AG803" s="1300"/>
      <c r="AH803" s="1300"/>
      <c r="AI803" s="1300"/>
      <c r="AJ803" s="1300"/>
      <c r="AK803" s="290" t="s">
        <v>238</v>
      </c>
      <c r="AL803" s="118"/>
      <c r="AM803" s="1">
        <f t="shared" si="28"/>
        <v>1</v>
      </c>
      <c r="AN803" s="5" t="b">
        <f>IF(K801="■",TRUE,FALSE)</f>
        <v>0</v>
      </c>
      <c r="AO803" s="105" t="s">
        <v>1312</v>
      </c>
      <c r="AP803" s="105"/>
      <c r="AQ803" s="105"/>
      <c r="AR803" s="105"/>
      <c r="AS803" s="105"/>
      <c r="AT803" s="105"/>
      <c r="AU803" s="105"/>
      <c r="AV803" s="105"/>
      <c r="AW803" s="105"/>
      <c r="AX803" s="105"/>
      <c r="AY803" s="1"/>
      <c r="AZ803" s="1"/>
      <c r="BA803" s="834"/>
    </row>
    <row r="804" spans="1:53" s="117" customFormat="1" ht="12.75" customHeight="1">
      <c r="A804" s="531"/>
      <c r="B804" s="175"/>
      <c r="C804" s="175"/>
      <c r="D804" s="175"/>
      <c r="E804" s="175"/>
      <c r="F804" s="175"/>
      <c r="G804" s="533" t="s">
        <v>1324</v>
      </c>
      <c r="H804" s="534"/>
      <c r="I804" s="534"/>
      <c r="J804" s="534"/>
      <c r="K804" s="535" t="s">
        <v>73</v>
      </c>
      <c r="L804" s="180" t="s">
        <v>1309</v>
      </c>
      <c r="M804" s="536"/>
      <c r="N804" s="180" t="s">
        <v>1325</v>
      </c>
      <c r="O804" s="180"/>
      <c r="P804" s="180"/>
      <c r="Q804" s="180"/>
      <c r="R804" s="289"/>
      <c r="S804" s="180"/>
      <c r="T804" s="180"/>
      <c r="U804" s="180"/>
      <c r="V804" s="180"/>
      <c r="W804" s="180"/>
      <c r="X804" s="180"/>
      <c r="Y804" s="180"/>
      <c r="Z804" s="180"/>
      <c r="AA804" s="180"/>
      <c r="AB804" s="180"/>
      <c r="AC804" s="180"/>
      <c r="AD804" s="180"/>
      <c r="AE804" s="180"/>
      <c r="AF804" s="180"/>
      <c r="AG804" s="180"/>
      <c r="AH804" s="180"/>
      <c r="AI804" s="180"/>
      <c r="AJ804" s="180"/>
      <c r="AK804" s="537"/>
      <c r="AL804" s="118"/>
      <c r="AM804" s="1">
        <f t="shared" si="28"/>
        <v>1</v>
      </c>
      <c r="AN804" s="5" t="b">
        <f>IF(K802="■",TRUE,FALSE)</f>
        <v>0</v>
      </c>
      <c r="AO804" s="105" t="s">
        <v>1313</v>
      </c>
      <c r="AP804" s="105"/>
      <c r="AQ804" s="105"/>
      <c r="AR804" s="105"/>
      <c r="AS804" s="105"/>
      <c r="AT804" s="105"/>
      <c r="AU804" s="105"/>
      <c r="AV804" s="105"/>
      <c r="AW804" s="105"/>
      <c r="AX804" s="105"/>
      <c r="AY804" s="1"/>
      <c r="AZ804" s="1"/>
      <c r="BA804" s="834"/>
    </row>
    <row r="805" spans="1:53" s="117" customFormat="1" ht="12.75" customHeight="1">
      <c r="A805" s="531"/>
      <c r="B805" s="175"/>
      <c r="C805" s="175"/>
      <c r="D805" s="175"/>
      <c r="E805" s="175"/>
      <c r="F805" s="175"/>
      <c r="G805" s="367" t="s">
        <v>1326</v>
      </c>
      <c r="H805" s="271"/>
      <c r="I805" s="271"/>
      <c r="J805" s="271"/>
      <c r="K805" s="529" t="s">
        <v>73</v>
      </c>
      <c r="L805" s="175" t="s">
        <v>1312</v>
      </c>
      <c r="M805" s="530"/>
      <c r="N805" s="175"/>
      <c r="O805" s="175"/>
      <c r="P805" s="245" t="s">
        <v>73</v>
      </c>
      <c r="Q805" s="175" t="s">
        <v>1327</v>
      </c>
      <c r="S805" s="245" t="s">
        <v>73</v>
      </c>
      <c r="T805" s="175" t="s">
        <v>1328</v>
      </c>
      <c r="U805" s="175"/>
      <c r="V805" s="175"/>
      <c r="W805" s="245" t="s">
        <v>73</v>
      </c>
      <c r="X805" s="175" t="s">
        <v>1329</v>
      </c>
      <c r="Y805" s="175"/>
      <c r="Z805" s="245" t="s">
        <v>73</v>
      </c>
      <c r="AA805" s="175" t="s">
        <v>1330</v>
      </c>
      <c r="AB805" s="175"/>
      <c r="AC805" s="175"/>
      <c r="AD805" s="1704"/>
      <c r="AE805" s="1704"/>
      <c r="AF805" s="1704"/>
      <c r="AG805" s="1704"/>
      <c r="AH805" s="1704"/>
      <c r="AI805" s="1704"/>
      <c r="AJ805" s="1704"/>
      <c r="AK805" s="290" t="s">
        <v>238</v>
      </c>
      <c r="AL805" s="118"/>
      <c r="AM805" s="1">
        <f t="shared" si="28"/>
        <v>1</v>
      </c>
      <c r="AN805" s="5" t="b">
        <f>IF(K804="■",TRUE,FALSE)</f>
        <v>0</v>
      </c>
      <c r="AO805" s="105" t="s">
        <v>1309</v>
      </c>
      <c r="AP805" s="107" t="e">
        <f>IF($AN$792=FALSE,0,IF(AN807=TRUE,2,IF(AN806=TRUE,0,IF(AN805=TRUE,1,0))))</f>
        <v>#REF!</v>
      </c>
      <c r="AQ805" s="105"/>
      <c r="AR805" s="105"/>
      <c r="AV805" s="585" t="e">
        <f>IF($AN$792=FALSE,0,IF(AW805=TRUE,1,0))</f>
        <v>#REF!</v>
      </c>
      <c r="AW805" s="5" t="b">
        <f>IF(P805="■",TRUE,FALSE)</f>
        <v>0</v>
      </c>
      <c r="AX805" s="105" t="s">
        <v>1331</v>
      </c>
      <c r="AY805" s="1"/>
      <c r="AZ805" s="1"/>
      <c r="BA805" s="834"/>
    </row>
    <row r="806" spans="1:53" s="117" customFormat="1" ht="12.75" customHeight="1">
      <c r="A806" s="531"/>
      <c r="B806" s="175"/>
      <c r="C806" s="175"/>
      <c r="D806" s="175"/>
      <c r="E806" s="175"/>
      <c r="F806" s="175"/>
      <c r="G806" s="367" t="s">
        <v>1332</v>
      </c>
      <c r="H806" s="271"/>
      <c r="I806" s="271"/>
      <c r="J806" s="271"/>
      <c r="K806" s="529" t="s">
        <v>73</v>
      </c>
      <c r="L806" s="175" t="s">
        <v>1313</v>
      </c>
      <c r="M806" s="530"/>
      <c r="N806" s="175" t="s">
        <v>1314</v>
      </c>
      <c r="O806" s="175"/>
      <c r="P806" s="175"/>
      <c r="Q806" s="175"/>
      <c r="S806" s="175"/>
      <c r="T806" s="175"/>
      <c r="U806" s="175"/>
      <c r="V806" s="175"/>
      <c r="W806" s="175"/>
      <c r="X806" s="175"/>
      <c r="Y806" s="175"/>
      <c r="Z806" s="175"/>
      <c r="AA806" s="175"/>
      <c r="AB806" s="175"/>
      <c r="AC806" s="175"/>
      <c r="AD806" s="175"/>
      <c r="AE806" s="175"/>
      <c r="AF806" s="175"/>
      <c r="AG806" s="175"/>
      <c r="AH806" s="175"/>
      <c r="AI806" s="175"/>
      <c r="AJ806" s="175"/>
      <c r="AK806" s="290"/>
      <c r="AL806" s="118"/>
      <c r="AM806" s="1">
        <f t="shared" si="28"/>
        <v>1</v>
      </c>
      <c r="AN806" s="5" t="b">
        <f>IF(K805="■",TRUE,FALSE)</f>
        <v>0</v>
      </c>
      <c r="AO806" s="105" t="s">
        <v>1312</v>
      </c>
      <c r="AP806" s="105"/>
      <c r="AQ806" s="105"/>
      <c r="AR806" s="105"/>
      <c r="AV806" s="585" t="e">
        <f>IF($AN$792=FALSE,0,IF(AW806=TRUE,10,0))</f>
        <v>#REF!</v>
      </c>
      <c r="AW806" s="5" t="b">
        <f>IF(S805="■",TRUE,FALSE)</f>
        <v>0</v>
      </c>
      <c r="AX806" s="105" t="s">
        <v>1333</v>
      </c>
      <c r="AY806" s="1"/>
      <c r="AZ806" s="1"/>
      <c r="BA806" s="834"/>
    </row>
    <row r="807" spans="1:53" s="117" customFormat="1" ht="12.75" customHeight="1">
      <c r="A807" s="542"/>
      <c r="B807" s="186"/>
      <c r="C807" s="186"/>
      <c r="D807" s="186"/>
      <c r="E807" s="186"/>
      <c r="F807" s="208"/>
      <c r="G807" s="367"/>
      <c r="H807" s="271"/>
      <c r="I807" s="271"/>
      <c r="J807" s="271"/>
      <c r="K807" s="532"/>
      <c r="L807" s="175"/>
      <c r="M807" s="530"/>
      <c r="N807" s="175" t="s">
        <v>148</v>
      </c>
      <c r="O807" s="1300"/>
      <c r="P807" s="1300"/>
      <c r="Q807" s="1300"/>
      <c r="R807" s="1300"/>
      <c r="S807" s="1300"/>
      <c r="T807" s="1300"/>
      <c r="U807" s="1300"/>
      <c r="V807" s="1300"/>
      <c r="W807" s="1300"/>
      <c r="X807" s="1300"/>
      <c r="Y807" s="1300"/>
      <c r="Z807" s="1300"/>
      <c r="AA807" s="1300"/>
      <c r="AB807" s="1300"/>
      <c r="AC807" s="1300"/>
      <c r="AD807" s="1300"/>
      <c r="AE807" s="1300"/>
      <c r="AF807" s="1300"/>
      <c r="AG807" s="1300"/>
      <c r="AH807" s="1300"/>
      <c r="AI807" s="1300"/>
      <c r="AJ807" s="1300"/>
      <c r="AK807" s="290" t="s">
        <v>238</v>
      </c>
      <c r="AL807" s="118"/>
      <c r="AM807" s="1">
        <f t="shared" si="28"/>
        <v>1</v>
      </c>
      <c r="AN807" s="5" t="b">
        <f>IF(K806="■",TRUE,FALSE)</f>
        <v>0</v>
      </c>
      <c r="AO807" s="105" t="s">
        <v>1313</v>
      </c>
      <c r="AP807" s="105"/>
      <c r="AQ807" s="105"/>
      <c r="AR807" s="105"/>
      <c r="AV807" s="585" t="e">
        <f>IF($AN$792=FALSE,0,IF(AW807=TRUE,100,0))</f>
        <v>#REF!</v>
      </c>
      <c r="AW807" s="5" t="b">
        <f>IF(W805="■",TRUE,FALSE)</f>
        <v>0</v>
      </c>
      <c r="AX807" s="105" t="s">
        <v>1334</v>
      </c>
      <c r="AY807" s="1"/>
      <c r="AZ807" s="1"/>
      <c r="BA807" s="834"/>
    </row>
    <row r="808" spans="1:53" s="117" customFormat="1" ht="12.75" customHeight="1">
      <c r="A808" s="531"/>
      <c r="B808" s="1284" t="s">
        <v>1335</v>
      </c>
      <c r="C808" s="1284"/>
      <c r="D808" s="1284"/>
      <c r="E808" s="1284"/>
      <c r="F808" s="1284"/>
      <c r="G808" s="533" t="s">
        <v>1336</v>
      </c>
      <c r="H808" s="534"/>
      <c r="I808" s="534"/>
      <c r="J808" s="534"/>
      <c r="K808" s="535" t="s">
        <v>73</v>
      </c>
      <c r="L808" s="180" t="s">
        <v>1309</v>
      </c>
      <c r="M808" s="536"/>
      <c r="N808" s="180" t="s">
        <v>1337</v>
      </c>
      <c r="O808" s="180"/>
      <c r="P808" s="180"/>
      <c r="Q808" s="180"/>
      <c r="R808" s="289"/>
      <c r="S808" s="180"/>
      <c r="T808" s="180"/>
      <c r="U808" s="180"/>
      <c r="V808" s="180"/>
      <c r="W808" s="180"/>
      <c r="X808" s="180"/>
      <c r="Y808" s="180"/>
      <c r="Z808" s="180"/>
      <c r="AA808" s="180"/>
      <c r="AB808" s="180"/>
      <c r="AC808" s="180"/>
      <c r="AD808" s="180"/>
      <c r="AE808" s="180"/>
      <c r="AF808" s="180"/>
      <c r="AG808" s="180"/>
      <c r="AH808" s="180"/>
      <c r="AI808" s="180"/>
      <c r="AJ808" s="180"/>
      <c r="AK808" s="537"/>
      <c r="AL808" s="118"/>
      <c r="AM808" s="1">
        <f t="shared" si="28"/>
        <v>1</v>
      </c>
      <c r="AN808" s="5"/>
      <c r="AO808" s="105"/>
      <c r="AP808" s="105"/>
      <c r="AQ808" s="105"/>
      <c r="AR808" s="105"/>
      <c r="AV808" s="585" t="e">
        <f>IF($AN$792=FALSE,0,IF(AW808=TRUE,1000,0))</f>
        <v>#REF!</v>
      </c>
      <c r="AW808" s="5" t="b">
        <f>IF(Z805="■",TRUE,FALSE)</f>
        <v>0</v>
      </c>
      <c r="AX808" s="105" t="s">
        <v>28</v>
      </c>
      <c r="AY808" s="1"/>
      <c r="AZ808" s="1"/>
      <c r="BA808" s="834"/>
    </row>
    <row r="809" spans="1:53" s="117" customFormat="1" ht="12.75" customHeight="1">
      <c r="A809" s="531"/>
      <c r="B809" s="1270" t="s">
        <v>1338</v>
      </c>
      <c r="C809" s="1270"/>
      <c r="D809" s="1270"/>
      <c r="E809" s="1270"/>
      <c r="F809" s="1270"/>
      <c r="G809" s="367" t="s">
        <v>1339</v>
      </c>
      <c r="H809" s="271"/>
      <c r="I809" s="271"/>
      <c r="J809" s="271"/>
      <c r="K809" s="529" t="s">
        <v>73</v>
      </c>
      <c r="L809" s="175" t="s">
        <v>1312</v>
      </c>
      <c r="M809" s="530"/>
      <c r="N809" s="175"/>
      <c r="O809" s="175" t="s">
        <v>1340</v>
      </c>
      <c r="P809" s="175"/>
      <c r="Q809" s="1299"/>
      <c r="R809" s="1299"/>
      <c r="S809" s="1299"/>
      <c r="T809" s="1299"/>
      <c r="U809" s="1299"/>
      <c r="V809" s="1299"/>
      <c r="W809" s="1299"/>
      <c r="X809" s="1299"/>
      <c r="Y809" s="1299"/>
      <c r="Z809" s="1299"/>
      <c r="AA809" s="1299"/>
      <c r="AB809" s="1299"/>
      <c r="AC809" s="1299"/>
      <c r="AD809" s="1299"/>
      <c r="AE809" s="1299"/>
      <c r="AF809" s="1299"/>
      <c r="AG809" s="1299"/>
      <c r="AH809" s="1299"/>
      <c r="AI809" s="1299"/>
      <c r="AJ809" s="1299"/>
      <c r="AK809" s="290"/>
      <c r="AL809" s="118"/>
      <c r="AM809" s="1">
        <f t="shared" si="28"/>
        <v>1</v>
      </c>
      <c r="AN809" s="5" t="b">
        <f>IF(K808="■",TRUE,FALSE)</f>
        <v>0</v>
      </c>
      <c r="AO809" s="105" t="s">
        <v>1309</v>
      </c>
      <c r="AP809" s="107" t="e">
        <f>IF($AN$792=FALSE,0,IF(AN811=TRUE,2,IF(AN810=TRUE,0,IF(AN809=TRUE,1,0))))</f>
        <v>#REF!</v>
      </c>
      <c r="AQ809" s="105"/>
      <c r="AR809" s="105"/>
      <c r="AV809" s="105"/>
      <c r="AW809" s="577" t="e">
        <f>SUM(AV805:AV808)</f>
        <v>#REF!</v>
      </c>
      <c r="AX809" s="105"/>
      <c r="AY809" s="1"/>
      <c r="AZ809" s="1"/>
      <c r="BA809" s="834"/>
    </row>
    <row r="810" spans="1:53" s="117" customFormat="1" ht="12.75" customHeight="1">
      <c r="A810" s="531"/>
      <c r="B810" s="175"/>
      <c r="C810" s="175"/>
      <c r="D810" s="175"/>
      <c r="E810" s="175"/>
      <c r="F810" s="175"/>
      <c r="G810" s="367"/>
      <c r="H810" s="271"/>
      <c r="I810" s="271"/>
      <c r="J810" s="271"/>
      <c r="K810" s="529" t="s">
        <v>73</v>
      </c>
      <c r="L810" s="175" t="s">
        <v>1313</v>
      </c>
      <c r="M810" s="530"/>
      <c r="N810" s="175"/>
      <c r="O810" s="175" t="s">
        <v>1341</v>
      </c>
      <c r="P810" s="175"/>
      <c r="Q810" s="1299"/>
      <c r="R810" s="1299"/>
      <c r="S810" s="1299"/>
      <c r="T810" s="1299"/>
      <c r="U810" s="1299"/>
      <c r="V810" s="1299"/>
      <c r="W810" s="1299"/>
      <c r="X810" s="1299"/>
      <c r="Y810" s="1299"/>
      <c r="Z810" s="1299"/>
      <c r="AA810" s="1299"/>
      <c r="AB810" s="1299"/>
      <c r="AC810" s="1299"/>
      <c r="AD810" s="1299"/>
      <c r="AE810" s="1299"/>
      <c r="AF810" s="1299"/>
      <c r="AG810" s="1299"/>
      <c r="AH810" s="1299"/>
      <c r="AI810" s="1299"/>
      <c r="AJ810" s="1299"/>
      <c r="AK810" s="290"/>
      <c r="AL810" s="118"/>
      <c r="AM810" s="1">
        <f t="shared" si="28"/>
        <v>1</v>
      </c>
      <c r="AN810" s="5" t="b">
        <f>IF(K809="■",TRUE,FALSE)</f>
        <v>0</v>
      </c>
      <c r="AO810" s="105" t="s">
        <v>1312</v>
      </c>
      <c r="AP810" s="105"/>
      <c r="AQ810" s="105"/>
      <c r="AR810" s="105"/>
      <c r="AS810" s="105"/>
      <c r="AT810" s="105"/>
      <c r="AU810" s="105"/>
      <c r="AV810" s="105"/>
      <c r="AW810" s="105"/>
      <c r="AX810" s="105"/>
      <c r="AY810" s="1"/>
      <c r="AZ810" s="1"/>
      <c r="BA810" s="834"/>
    </row>
    <row r="811" spans="1:53" s="117" customFormat="1" ht="12.75" customHeight="1">
      <c r="A811" s="531"/>
      <c r="B811" s="175"/>
      <c r="C811" s="175"/>
      <c r="D811" s="175"/>
      <c r="E811" s="175"/>
      <c r="F811" s="175"/>
      <c r="G811" s="367"/>
      <c r="H811" s="271"/>
      <c r="I811" s="271"/>
      <c r="J811" s="271"/>
      <c r="K811" s="532"/>
      <c r="L811" s="175"/>
      <c r="M811" s="530"/>
      <c r="N811" s="175" t="s">
        <v>1342</v>
      </c>
      <c r="O811" s="175"/>
      <c r="P811" s="175"/>
      <c r="S811" s="245" t="s">
        <v>73</v>
      </c>
      <c r="T811" s="175" t="s">
        <v>1317</v>
      </c>
      <c r="U811" s="175"/>
      <c r="V811" s="245" t="s">
        <v>73</v>
      </c>
      <c r="W811" s="175" t="s">
        <v>1318</v>
      </c>
      <c r="X811" s="175"/>
      <c r="Y811" s="175"/>
      <c r="Z811" s="175"/>
      <c r="AA811" s="175"/>
      <c r="AB811" s="175"/>
      <c r="AC811" s="175"/>
      <c r="AD811" s="175"/>
      <c r="AE811" s="175"/>
      <c r="AF811" s="175"/>
      <c r="AG811" s="175"/>
      <c r="AH811" s="175"/>
      <c r="AI811" s="175"/>
      <c r="AJ811" s="175"/>
      <c r="AK811" s="290"/>
      <c r="AL811" s="118"/>
      <c r="AM811" s="1">
        <f t="shared" si="28"/>
        <v>1</v>
      </c>
      <c r="AN811" s="5" t="b">
        <f>IF(K810="■",TRUE,FALSE)</f>
        <v>0</v>
      </c>
      <c r="AO811" s="105" t="s">
        <v>1313</v>
      </c>
      <c r="AP811" s="105"/>
      <c r="AQ811" s="105"/>
      <c r="AR811" s="105"/>
      <c r="AS811" s="105"/>
      <c r="AT811" s="105"/>
      <c r="AU811" s="105"/>
      <c r="AV811" s="105"/>
      <c r="AW811" s="105"/>
      <c r="AX811" s="105"/>
      <c r="AY811" s="1"/>
      <c r="AZ811" s="1"/>
      <c r="BA811" s="834"/>
    </row>
    <row r="812" spans="1:53" s="117" customFormat="1" ht="12.75" customHeight="1">
      <c r="A812" s="531"/>
      <c r="B812" s="175"/>
      <c r="C812" s="175"/>
      <c r="D812" s="175"/>
      <c r="E812" s="175"/>
      <c r="F812" s="175"/>
      <c r="G812" s="367"/>
      <c r="H812" s="271"/>
      <c r="I812" s="271"/>
      <c r="J812" s="271"/>
      <c r="K812" s="532"/>
      <c r="L812" s="175"/>
      <c r="M812" s="530"/>
      <c r="N812" s="175" t="s">
        <v>1343</v>
      </c>
      <c r="O812" s="175"/>
      <c r="P812" s="175"/>
      <c r="Q812" s="175"/>
      <c r="S812" s="175"/>
      <c r="T812" s="175"/>
      <c r="U812" s="175"/>
      <c r="V812" s="175"/>
      <c r="W812" s="175"/>
      <c r="X812" s="175"/>
      <c r="Y812" s="175"/>
      <c r="Z812" s="175"/>
      <c r="AA812" s="175"/>
      <c r="AB812" s="175"/>
      <c r="AC812" s="175"/>
      <c r="AD812" s="175"/>
      <c r="AE812" s="175"/>
      <c r="AF812" s="175"/>
      <c r="AG812" s="175"/>
      <c r="AH812" s="175"/>
      <c r="AI812" s="175"/>
      <c r="AJ812" s="175"/>
      <c r="AK812" s="290"/>
      <c r="AL812" s="118"/>
      <c r="AM812" s="1">
        <f t="shared" si="28"/>
        <v>1</v>
      </c>
      <c r="AN812" s="5" t="b">
        <f>IF(S811="■",TRUE,FALSE)</f>
        <v>0</v>
      </c>
      <c r="AO812" s="105" t="s">
        <v>1322</v>
      </c>
      <c r="AP812" s="107" t="e">
        <f>IF($AN$792=FALSE,0,IF(AN813=TRUE,0,IF(AN812=TRUE,1,0)))</f>
        <v>#REF!</v>
      </c>
      <c r="AQ812" s="105"/>
      <c r="AR812" s="105"/>
      <c r="AS812" s="105"/>
      <c r="AT812" s="105"/>
      <c r="AU812" s="105"/>
      <c r="AV812" s="105"/>
      <c r="AW812" s="105"/>
      <c r="AX812" s="105"/>
      <c r="AY812" s="1"/>
      <c r="AZ812" s="1"/>
      <c r="BA812" s="834"/>
    </row>
    <row r="813" spans="1:53" s="117" customFormat="1" ht="12.75" customHeight="1">
      <c r="A813" s="531"/>
      <c r="B813" s="175"/>
      <c r="C813" s="175"/>
      <c r="D813" s="175"/>
      <c r="E813" s="175"/>
      <c r="F813" s="175"/>
      <c r="G813" s="367"/>
      <c r="H813" s="271"/>
      <c r="I813" s="271"/>
      <c r="J813" s="271"/>
      <c r="K813" s="532"/>
      <c r="L813" s="175"/>
      <c r="M813" s="530"/>
      <c r="N813" s="175" t="s">
        <v>148</v>
      </c>
      <c r="O813" s="1300"/>
      <c r="P813" s="1300"/>
      <c r="Q813" s="1300"/>
      <c r="R813" s="1300"/>
      <c r="S813" s="1300"/>
      <c r="T813" s="1300"/>
      <c r="U813" s="1300"/>
      <c r="V813" s="1300"/>
      <c r="W813" s="1300"/>
      <c r="X813" s="1300"/>
      <c r="Y813" s="1300"/>
      <c r="Z813" s="1300"/>
      <c r="AA813" s="1300"/>
      <c r="AB813" s="1300"/>
      <c r="AC813" s="1300"/>
      <c r="AD813" s="1300"/>
      <c r="AE813" s="1300"/>
      <c r="AF813" s="1300"/>
      <c r="AG813" s="1300"/>
      <c r="AH813" s="1300"/>
      <c r="AI813" s="1300"/>
      <c r="AJ813" s="1300"/>
      <c r="AK813" s="290" t="s">
        <v>238</v>
      </c>
      <c r="AL813" s="118"/>
      <c r="AM813" s="1">
        <f t="shared" si="28"/>
        <v>1</v>
      </c>
      <c r="AN813" s="5" t="b">
        <f>IF(V811="■",TRUE,FALSE)</f>
        <v>0</v>
      </c>
      <c r="AO813" s="105" t="s">
        <v>1323</v>
      </c>
      <c r="AP813" s="105"/>
      <c r="AQ813" s="105"/>
      <c r="AR813" s="105"/>
      <c r="AS813" s="105"/>
      <c r="AT813" s="105"/>
      <c r="AU813" s="105"/>
      <c r="AV813" s="105"/>
      <c r="AW813" s="105"/>
      <c r="AX813" s="105"/>
      <c r="AY813" s="1"/>
      <c r="AZ813" s="1"/>
      <c r="BA813" s="834"/>
    </row>
    <row r="814" spans="1:53" s="117" customFormat="1" ht="12.75" customHeight="1">
      <c r="A814" s="531"/>
      <c r="B814" s="175"/>
      <c r="C814" s="175"/>
      <c r="D814" s="175"/>
      <c r="E814" s="175"/>
      <c r="F814" s="175"/>
      <c r="G814" s="533" t="s">
        <v>1344</v>
      </c>
      <c r="H814" s="534"/>
      <c r="I814" s="534"/>
      <c r="J814" s="534"/>
      <c r="K814" s="535" t="s">
        <v>73</v>
      </c>
      <c r="L814" s="180" t="s">
        <v>1309</v>
      </c>
      <c r="M814" s="536"/>
      <c r="N814" s="180" t="s">
        <v>1345</v>
      </c>
      <c r="O814" s="180"/>
      <c r="P814" s="180"/>
      <c r="Q814" s="180"/>
      <c r="R814" s="289"/>
      <c r="S814" s="180"/>
      <c r="T814" s="180"/>
      <c r="U814" s="180"/>
      <c r="V814" s="180"/>
      <c r="W814" s="180"/>
      <c r="X814" s="180"/>
      <c r="Y814" s="180"/>
      <c r="Z814" s="180"/>
      <c r="AA814" s="180"/>
      <c r="AB814" s="180"/>
      <c r="AC814" s="180"/>
      <c r="AD814" s="180"/>
      <c r="AE814" s="180"/>
      <c r="AF814" s="180"/>
      <c r="AG814" s="180"/>
      <c r="AH814" s="180"/>
      <c r="AI814" s="180"/>
      <c r="AJ814" s="180"/>
      <c r="AK814" s="537"/>
      <c r="AL814" s="118"/>
      <c r="AM814" s="1">
        <f t="shared" si="28"/>
        <v>1</v>
      </c>
      <c r="AN814" s="5"/>
      <c r="AO814" s="105"/>
      <c r="AP814" s="105"/>
      <c r="AQ814" s="105"/>
      <c r="AR814" s="105"/>
      <c r="AS814" s="105"/>
      <c r="AT814" s="105"/>
      <c r="AU814" s="105"/>
      <c r="AV814" s="105"/>
      <c r="AW814" s="105"/>
      <c r="AX814" s="105"/>
      <c r="AY814" s="1"/>
      <c r="AZ814" s="1"/>
      <c r="BA814" s="834"/>
    </row>
    <row r="815" spans="1:53" s="117" customFormat="1" ht="12.75" customHeight="1">
      <c r="A815" s="531"/>
      <c r="B815" s="175"/>
      <c r="C815" s="175"/>
      <c r="D815" s="175"/>
      <c r="E815" s="175"/>
      <c r="F815" s="175"/>
      <c r="G815" s="367" t="s">
        <v>1346</v>
      </c>
      <c r="H815" s="271"/>
      <c r="I815" s="271"/>
      <c r="J815" s="271"/>
      <c r="K815" s="529" t="s">
        <v>73</v>
      </c>
      <c r="L815" s="175" t="s">
        <v>1312</v>
      </c>
      <c r="M815" s="530"/>
      <c r="N815" s="175" t="s">
        <v>148</v>
      </c>
      <c r="O815" s="1299"/>
      <c r="P815" s="1299"/>
      <c r="Q815" s="1299"/>
      <c r="R815" s="1299"/>
      <c r="S815" s="1299"/>
      <c r="T815" s="1299"/>
      <c r="U815" s="1299"/>
      <c r="V815" s="1299"/>
      <c r="W815" s="1299"/>
      <c r="X815" s="1299"/>
      <c r="Y815" s="1299"/>
      <c r="Z815" s="1299"/>
      <c r="AA815" s="1299"/>
      <c r="AB815" s="1299"/>
      <c r="AC815" s="1299"/>
      <c r="AD815" s="1299"/>
      <c r="AE815" s="1299"/>
      <c r="AF815" s="1299"/>
      <c r="AG815" s="1299"/>
      <c r="AH815" s="1299"/>
      <c r="AI815" s="1299"/>
      <c r="AJ815" s="1299"/>
      <c r="AK815" s="290" t="s">
        <v>238</v>
      </c>
      <c r="AL815" s="118"/>
      <c r="AM815" s="1">
        <f t="shared" si="28"/>
        <v>1</v>
      </c>
      <c r="AN815" s="5" t="b">
        <f>IF(K814="■",TRUE,FALSE)</f>
        <v>0</v>
      </c>
      <c r="AO815" s="105" t="s">
        <v>1309</v>
      </c>
      <c r="AP815" s="107" t="e">
        <f>IF($AN$792=FALSE,0,IF(AN817=TRUE,2,IF(AN816=TRUE,0,IF(AN815=TRUE,1,0))))</f>
        <v>#REF!</v>
      </c>
      <c r="AQ815" s="105"/>
      <c r="AR815" s="105"/>
      <c r="AS815" s="105"/>
      <c r="AT815" s="105"/>
      <c r="AU815" s="105"/>
      <c r="AV815" s="105"/>
      <c r="AW815" s="105"/>
      <c r="AX815" s="105"/>
      <c r="AY815" s="1"/>
      <c r="AZ815" s="1"/>
      <c r="BA815" s="834"/>
    </row>
    <row r="816" spans="1:53" s="117" customFormat="1" ht="12.75" customHeight="1">
      <c r="A816" s="531"/>
      <c r="B816" s="175"/>
      <c r="C816" s="175"/>
      <c r="D816" s="175"/>
      <c r="E816" s="175"/>
      <c r="F816" s="175"/>
      <c r="G816" s="367"/>
      <c r="H816" s="271"/>
      <c r="I816" s="271"/>
      <c r="J816" s="271"/>
      <c r="K816" s="529" t="s">
        <v>73</v>
      </c>
      <c r="L816" s="175" t="s">
        <v>1313</v>
      </c>
      <c r="M816" s="530"/>
      <c r="N816" s="175" t="s">
        <v>1347</v>
      </c>
      <c r="O816" s="175"/>
      <c r="P816" s="175"/>
      <c r="Q816" s="175"/>
      <c r="S816" s="175"/>
      <c r="T816" s="175"/>
      <c r="U816" s="175"/>
      <c r="V816" s="175"/>
      <c r="W816" s="175"/>
      <c r="X816" s="175"/>
      <c r="Y816" s="175"/>
      <c r="Z816" s="175"/>
      <c r="AA816" s="175"/>
      <c r="AB816" s="175"/>
      <c r="AC816" s="175"/>
      <c r="AD816" s="175"/>
      <c r="AE816" s="175"/>
      <c r="AF816" s="175"/>
      <c r="AG816" s="175"/>
      <c r="AH816" s="175"/>
      <c r="AI816" s="175"/>
      <c r="AJ816" s="175"/>
      <c r="AK816" s="290"/>
      <c r="AL816" s="118"/>
      <c r="AM816" s="1">
        <f t="shared" si="28"/>
        <v>1</v>
      </c>
      <c r="AN816" s="5" t="b">
        <f>IF(K815="■",TRUE,FALSE)</f>
        <v>0</v>
      </c>
      <c r="AO816" s="105" t="s">
        <v>1312</v>
      </c>
      <c r="AP816" s="105"/>
      <c r="AQ816" s="105"/>
      <c r="AR816" s="105"/>
      <c r="AS816" s="105"/>
      <c r="AT816" s="105"/>
      <c r="AU816" s="105"/>
      <c r="AV816" s="105"/>
      <c r="AW816" s="105"/>
      <c r="AX816" s="105"/>
      <c r="AY816" s="1"/>
      <c r="AZ816" s="1"/>
      <c r="BA816" s="834"/>
    </row>
    <row r="817" spans="1:53" s="117" customFormat="1" ht="12.75" customHeight="1">
      <c r="A817" s="531"/>
      <c r="B817" s="175"/>
      <c r="C817" s="175"/>
      <c r="D817" s="175"/>
      <c r="E817" s="175"/>
      <c r="F817" s="175"/>
      <c r="G817" s="367"/>
      <c r="H817" s="271"/>
      <c r="I817" s="271"/>
      <c r="J817" s="271"/>
      <c r="K817" s="532"/>
      <c r="L817" s="175"/>
      <c r="M817" s="530"/>
      <c r="N817" s="175" t="s">
        <v>148</v>
      </c>
      <c r="O817" s="1299"/>
      <c r="P817" s="1299"/>
      <c r="Q817" s="1299"/>
      <c r="R817" s="1299"/>
      <c r="S817" s="1299"/>
      <c r="T817" s="1299"/>
      <c r="U817" s="1299"/>
      <c r="V817" s="1299"/>
      <c r="W817" s="1299"/>
      <c r="X817" s="1299"/>
      <c r="Y817" s="1299"/>
      <c r="Z817" s="1299"/>
      <c r="AA817" s="1299"/>
      <c r="AB817" s="1299"/>
      <c r="AC817" s="1299"/>
      <c r="AD817" s="1299"/>
      <c r="AE817" s="1299"/>
      <c r="AF817" s="1299"/>
      <c r="AG817" s="1299"/>
      <c r="AH817" s="1299"/>
      <c r="AI817" s="1299"/>
      <c r="AJ817" s="1299"/>
      <c r="AK817" s="290" t="s">
        <v>238</v>
      </c>
      <c r="AL817" s="118"/>
      <c r="AM817" s="1">
        <f t="shared" si="28"/>
        <v>1</v>
      </c>
      <c r="AN817" s="5" t="b">
        <f>IF(K816="■",TRUE,FALSE)</f>
        <v>0</v>
      </c>
      <c r="AO817" s="105" t="s">
        <v>1313</v>
      </c>
      <c r="AP817" s="105"/>
      <c r="AQ817" s="105"/>
      <c r="AR817" s="105"/>
      <c r="AS817" s="105"/>
      <c r="AT817" s="105"/>
      <c r="AU817" s="105"/>
      <c r="AV817" s="105"/>
      <c r="AW817" s="105"/>
      <c r="AX817" s="105"/>
      <c r="AY817" s="1"/>
      <c r="AZ817" s="1"/>
      <c r="BA817" s="834"/>
    </row>
    <row r="818" spans="1:53" s="117" customFormat="1" ht="12.75" customHeight="1">
      <c r="A818" s="531"/>
      <c r="B818" s="175"/>
      <c r="C818" s="175"/>
      <c r="D818" s="175"/>
      <c r="E818" s="175"/>
      <c r="F818" s="175"/>
      <c r="G818" s="367"/>
      <c r="H818" s="271"/>
      <c r="I818" s="271"/>
      <c r="J818" s="271"/>
      <c r="K818" s="532"/>
      <c r="L818" s="175"/>
      <c r="M818" s="530"/>
      <c r="N818" s="175" t="s">
        <v>1343</v>
      </c>
      <c r="O818" s="175"/>
      <c r="P818" s="175"/>
      <c r="Q818" s="175"/>
      <c r="S818" s="175"/>
      <c r="T818" s="175"/>
      <c r="U818" s="175"/>
      <c r="V818" s="175"/>
      <c r="W818" s="175"/>
      <c r="X818" s="175"/>
      <c r="Y818" s="175"/>
      <c r="Z818" s="175"/>
      <c r="AA818" s="175"/>
      <c r="AB818" s="175"/>
      <c r="AC818" s="175"/>
      <c r="AD818" s="175"/>
      <c r="AE818" s="175"/>
      <c r="AF818" s="175"/>
      <c r="AG818" s="175"/>
      <c r="AH818" s="175"/>
      <c r="AI818" s="175"/>
      <c r="AJ818" s="175"/>
      <c r="AK818" s="290"/>
      <c r="AL818" s="118"/>
      <c r="AM818" s="1">
        <f t="shared" si="28"/>
        <v>1</v>
      </c>
      <c r="AN818" s="5"/>
      <c r="AO818" s="105"/>
      <c r="AP818" s="105"/>
      <c r="AQ818" s="105"/>
      <c r="AR818" s="105"/>
      <c r="AS818" s="105"/>
      <c r="AT818" s="105"/>
      <c r="AU818" s="105"/>
      <c r="AV818" s="105"/>
      <c r="AW818" s="105"/>
      <c r="AX818" s="105"/>
      <c r="AY818" s="1"/>
      <c r="AZ818" s="1"/>
      <c r="BA818" s="834"/>
    </row>
    <row r="819" spans="1:53" s="117" customFormat="1" ht="12.75" customHeight="1">
      <c r="A819" s="531"/>
      <c r="B819" s="175"/>
      <c r="C819" s="175"/>
      <c r="D819" s="175"/>
      <c r="E819" s="175"/>
      <c r="F819" s="175"/>
      <c r="G819" s="538"/>
      <c r="H819" s="498"/>
      <c r="I819" s="498"/>
      <c r="J819" s="498"/>
      <c r="K819" s="543"/>
      <c r="L819" s="186"/>
      <c r="M819" s="540"/>
      <c r="N819" s="186" t="s">
        <v>148</v>
      </c>
      <c r="O819" s="1300"/>
      <c r="P819" s="1300"/>
      <c r="Q819" s="1300"/>
      <c r="R819" s="1300"/>
      <c r="S819" s="1300"/>
      <c r="T819" s="1300"/>
      <c r="U819" s="1300"/>
      <c r="V819" s="1300"/>
      <c r="W819" s="1300"/>
      <c r="X819" s="1300"/>
      <c r="Y819" s="1300"/>
      <c r="Z819" s="1300"/>
      <c r="AA819" s="1300"/>
      <c r="AB819" s="1300"/>
      <c r="AC819" s="1300"/>
      <c r="AD819" s="1300"/>
      <c r="AE819" s="1300"/>
      <c r="AF819" s="1300"/>
      <c r="AG819" s="1300"/>
      <c r="AH819" s="1300"/>
      <c r="AI819" s="1300"/>
      <c r="AJ819" s="1300"/>
      <c r="AK819" s="541" t="s">
        <v>238</v>
      </c>
      <c r="AL819" s="118"/>
      <c r="AM819" s="1">
        <f t="shared" si="28"/>
        <v>1</v>
      </c>
      <c r="AN819" s="5"/>
      <c r="AO819" s="105"/>
      <c r="AP819" s="105"/>
      <c r="AQ819" s="105"/>
      <c r="AR819" s="105"/>
      <c r="AS819" s="105"/>
      <c r="AT819" s="105"/>
      <c r="AU819" s="105"/>
      <c r="AV819" s="105"/>
      <c r="AW819" s="105"/>
      <c r="AX819" s="105"/>
      <c r="AY819" s="1"/>
      <c r="AZ819" s="1"/>
      <c r="BA819" s="834"/>
    </row>
    <row r="820" spans="1:53" s="117" customFormat="1" ht="12.75" customHeight="1">
      <c r="A820" s="531"/>
      <c r="B820" s="175"/>
      <c r="C820" s="175"/>
      <c r="D820" s="175"/>
      <c r="E820" s="175"/>
      <c r="F820" s="175"/>
      <c r="G820" s="367" t="s">
        <v>1348</v>
      </c>
      <c r="H820" s="271"/>
      <c r="I820" s="271"/>
      <c r="J820" s="271"/>
      <c r="K820" s="529" t="s">
        <v>73</v>
      </c>
      <c r="L820" s="175" t="s">
        <v>1309</v>
      </c>
      <c r="M820" s="530"/>
      <c r="N820" s="175" t="s">
        <v>1349</v>
      </c>
      <c r="O820" s="175"/>
      <c r="P820" s="175"/>
      <c r="Q820" s="175"/>
      <c r="S820" s="175"/>
      <c r="T820" s="175"/>
      <c r="U820" s="175"/>
      <c r="V820" s="175"/>
      <c r="W820" s="175"/>
      <c r="X820" s="175"/>
      <c r="Y820" s="175"/>
      <c r="Z820" s="175"/>
      <c r="AA820" s="175"/>
      <c r="AB820" s="175"/>
      <c r="AC820" s="175"/>
      <c r="AD820" s="175"/>
      <c r="AE820" s="175"/>
      <c r="AF820" s="175"/>
      <c r="AG820" s="175"/>
      <c r="AH820" s="175"/>
      <c r="AI820" s="175"/>
      <c r="AJ820" s="175"/>
      <c r="AK820" s="290"/>
      <c r="AL820" s="118"/>
      <c r="AM820" s="1">
        <f t="shared" si="28"/>
        <v>1</v>
      </c>
      <c r="AN820" s="5"/>
      <c r="AO820" s="105"/>
      <c r="AP820" s="105"/>
      <c r="AQ820" s="105"/>
      <c r="AR820" s="105"/>
      <c r="AS820" s="105"/>
      <c r="AT820" s="105"/>
      <c r="AU820" s="105"/>
      <c r="AV820" s="105"/>
      <c r="AW820" s="105"/>
      <c r="AX820" s="105"/>
      <c r="AY820" s="1"/>
      <c r="AZ820" s="1"/>
      <c r="BA820" s="834"/>
    </row>
    <row r="821" spans="1:53" s="117" customFormat="1" ht="12.75" customHeight="1">
      <c r="A821" s="531"/>
      <c r="B821" s="175"/>
      <c r="C821" s="175"/>
      <c r="D821" s="175"/>
      <c r="E821" s="175"/>
      <c r="F821" s="175"/>
      <c r="G821" s="367" t="s">
        <v>1350</v>
      </c>
      <c r="H821" s="271"/>
      <c r="I821" s="271"/>
      <c r="J821" s="271"/>
      <c r="K821" s="529" t="s">
        <v>73</v>
      </c>
      <c r="L821" s="175" t="s">
        <v>1312</v>
      </c>
      <c r="M821" s="530"/>
      <c r="N821" s="175"/>
      <c r="O821" s="1198"/>
      <c r="P821" s="1198"/>
      <c r="Q821" s="1198"/>
      <c r="R821" s="1198"/>
      <c r="S821" s="1198"/>
      <c r="T821" s="1198"/>
      <c r="U821" s="1198"/>
      <c r="V821" s="1198"/>
      <c r="W821" s="1198"/>
      <c r="X821" s="1198"/>
      <c r="Y821" s="1198"/>
      <c r="Z821" s="1198"/>
      <c r="AA821" s="1198"/>
      <c r="AB821" s="1198"/>
      <c r="AC821" s="1198"/>
      <c r="AD821" s="1198"/>
      <c r="AE821" s="1198"/>
      <c r="AF821" s="1198"/>
      <c r="AG821" s="1198"/>
      <c r="AH821" s="1198"/>
      <c r="AI821" s="1198"/>
      <c r="AJ821" s="1198"/>
      <c r="AK821" s="290"/>
      <c r="AL821" s="118"/>
      <c r="AM821" s="1">
        <f t="shared" si="28"/>
        <v>1</v>
      </c>
      <c r="AN821" s="5" t="b">
        <f>IF(K820="■",TRUE,FALSE)</f>
        <v>0</v>
      </c>
      <c r="AO821" s="105" t="s">
        <v>1309</v>
      </c>
      <c r="AP821" s="107" t="e">
        <f>IF($AN$792=FALSE,0,IF(AN822=TRUE,0,IF(AN821=TRUE,1,0)))</f>
        <v>#REF!</v>
      </c>
      <c r="AQ821" s="105"/>
      <c r="AR821" s="105"/>
      <c r="AS821" s="105"/>
      <c r="AT821" s="105"/>
      <c r="AU821" s="105"/>
      <c r="AV821" s="105"/>
      <c r="AW821" s="105"/>
      <c r="AX821" s="105"/>
      <c r="AY821" s="1"/>
      <c r="AZ821" s="1"/>
      <c r="BA821" s="834"/>
    </row>
    <row r="822" spans="1:53" s="117" customFormat="1" ht="12.75" customHeight="1">
      <c r="A822" s="531"/>
      <c r="B822" s="175"/>
      <c r="C822" s="175"/>
      <c r="D822" s="175"/>
      <c r="E822" s="175"/>
      <c r="F822" s="175"/>
      <c r="G822" s="367" t="s">
        <v>1351</v>
      </c>
      <c r="H822" s="271"/>
      <c r="I822" s="271"/>
      <c r="J822" s="271"/>
      <c r="K822" s="532"/>
      <c r="L822" s="175"/>
      <c r="M822" s="530"/>
      <c r="N822" s="175"/>
      <c r="O822" s="1198"/>
      <c r="P822" s="1198"/>
      <c r="Q822" s="1198"/>
      <c r="R822" s="1198"/>
      <c r="S822" s="1198"/>
      <c r="T822" s="1198"/>
      <c r="U822" s="1198"/>
      <c r="V822" s="1198"/>
      <c r="W822" s="1198"/>
      <c r="X822" s="1198"/>
      <c r="Y822" s="1198"/>
      <c r="Z822" s="1198"/>
      <c r="AA822" s="1198"/>
      <c r="AB822" s="1198"/>
      <c r="AC822" s="1198"/>
      <c r="AD822" s="1198"/>
      <c r="AE822" s="1198"/>
      <c r="AF822" s="1198"/>
      <c r="AG822" s="1198"/>
      <c r="AH822" s="1198"/>
      <c r="AI822" s="1198"/>
      <c r="AJ822" s="1198"/>
      <c r="AK822" s="290"/>
      <c r="AL822" s="118"/>
      <c r="AM822" s="1">
        <f t="shared" si="28"/>
        <v>1</v>
      </c>
      <c r="AN822" s="5" t="b">
        <f>IF(K821="■",TRUE,FALSE)</f>
        <v>0</v>
      </c>
      <c r="AO822" s="105" t="s">
        <v>1312</v>
      </c>
      <c r="AP822" s="105"/>
      <c r="AQ822" s="105"/>
      <c r="AR822" s="105"/>
      <c r="AS822" s="105"/>
      <c r="AT822" s="105"/>
      <c r="AU822" s="105"/>
      <c r="AV822" s="105"/>
      <c r="AW822" s="105"/>
      <c r="AX822" s="105"/>
      <c r="AY822" s="1"/>
      <c r="AZ822" s="1"/>
      <c r="BA822" s="834"/>
    </row>
    <row r="823" spans="1:53" s="117" customFormat="1" ht="12.75" customHeight="1">
      <c r="A823" s="531"/>
      <c r="B823" s="175"/>
      <c r="C823" s="175"/>
      <c r="D823" s="175"/>
      <c r="E823" s="175"/>
      <c r="F823" s="175"/>
      <c r="G823" s="367"/>
      <c r="H823" s="271"/>
      <c r="I823" s="271"/>
      <c r="J823" s="271"/>
      <c r="K823" s="532"/>
      <c r="L823" s="175"/>
      <c r="M823" s="530"/>
      <c r="N823" s="175"/>
      <c r="O823" s="1194"/>
      <c r="P823" s="1194"/>
      <c r="Q823" s="1194"/>
      <c r="R823" s="1194"/>
      <c r="S823" s="1194"/>
      <c r="T823" s="1194"/>
      <c r="U823" s="1194"/>
      <c r="V823" s="1194"/>
      <c r="W823" s="1194"/>
      <c r="X823" s="1194"/>
      <c r="Y823" s="1194"/>
      <c r="Z823" s="1194"/>
      <c r="AA823" s="1194"/>
      <c r="AB823" s="1194"/>
      <c r="AC823" s="1194"/>
      <c r="AD823" s="1194"/>
      <c r="AE823" s="1194"/>
      <c r="AF823" s="1194"/>
      <c r="AG823" s="1194"/>
      <c r="AH823" s="1194"/>
      <c r="AI823" s="1194"/>
      <c r="AJ823" s="1194"/>
      <c r="AK823" s="290"/>
      <c r="AL823" s="118"/>
      <c r="AM823" s="1">
        <f t="shared" si="28"/>
        <v>1</v>
      </c>
      <c r="AN823" s="5"/>
      <c r="AO823" s="105"/>
      <c r="AP823" s="105"/>
      <c r="AQ823" s="105"/>
      <c r="AR823" s="105"/>
      <c r="AS823" s="105"/>
      <c r="AT823" s="105"/>
      <c r="AU823" s="105"/>
      <c r="AV823" s="105"/>
      <c r="AW823" s="105"/>
      <c r="AX823" s="105"/>
      <c r="AY823" s="1"/>
      <c r="AZ823" s="1"/>
      <c r="BA823" s="834"/>
    </row>
    <row r="824" spans="1:53" s="117" customFormat="1" ht="12.75" customHeight="1">
      <c r="A824" s="531"/>
      <c r="B824" s="175"/>
      <c r="C824" s="175"/>
      <c r="D824" s="175"/>
      <c r="E824" s="175"/>
      <c r="F824" s="175"/>
      <c r="G824" s="533" t="s">
        <v>1352</v>
      </c>
      <c r="H824" s="534"/>
      <c r="I824" s="534"/>
      <c r="J824" s="534"/>
      <c r="K824" s="535" t="s">
        <v>73</v>
      </c>
      <c r="L824" s="180" t="s">
        <v>1309</v>
      </c>
      <c r="M824" s="536"/>
      <c r="N824" s="180" t="s">
        <v>1353</v>
      </c>
      <c r="O824" s="180"/>
      <c r="P824" s="180"/>
      <c r="S824" s="288" t="s">
        <v>73</v>
      </c>
      <c r="T824" s="180" t="s">
        <v>1317</v>
      </c>
      <c r="U824" s="180"/>
      <c r="V824" s="288" t="s">
        <v>73</v>
      </c>
      <c r="W824" s="180" t="s">
        <v>1318</v>
      </c>
      <c r="X824" s="180"/>
      <c r="Y824" s="180"/>
      <c r="Z824" s="180"/>
      <c r="AA824" s="180"/>
      <c r="AB824" s="180"/>
      <c r="AC824" s="180"/>
      <c r="AD824" s="180"/>
      <c r="AE824" s="180"/>
      <c r="AF824" s="180"/>
      <c r="AG824" s="180"/>
      <c r="AH824" s="180"/>
      <c r="AI824" s="180"/>
      <c r="AJ824" s="180"/>
      <c r="AK824" s="537"/>
      <c r="AL824" s="118"/>
      <c r="AM824" s="1">
        <f t="shared" si="28"/>
        <v>1</v>
      </c>
      <c r="AN824" s="5"/>
      <c r="AO824" s="105"/>
      <c r="AP824" s="105"/>
      <c r="AQ824" s="105"/>
      <c r="AR824" s="105"/>
      <c r="AS824" s="105"/>
      <c r="AT824" s="105"/>
      <c r="AU824" s="105"/>
      <c r="AV824" s="105"/>
      <c r="AW824" s="105"/>
      <c r="AX824" s="105"/>
      <c r="AY824" s="1"/>
      <c r="AZ824" s="1"/>
      <c r="BA824" s="834"/>
    </row>
    <row r="825" spans="1:53" s="117" customFormat="1" ht="12.75" customHeight="1">
      <c r="A825" s="531"/>
      <c r="B825" s="175"/>
      <c r="C825" s="175"/>
      <c r="D825" s="175"/>
      <c r="E825" s="175"/>
      <c r="F825" s="175"/>
      <c r="G825" s="367" t="s">
        <v>1354</v>
      </c>
      <c r="H825" s="271"/>
      <c r="I825" s="271"/>
      <c r="J825" s="271"/>
      <c r="K825" s="529" t="s">
        <v>73</v>
      </c>
      <c r="L825" s="175" t="s">
        <v>1312</v>
      </c>
      <c r="M825" s="530"/>
      <c r="N825" s="175" t="s">
        <v>1343</v>
      </c>
      <c r="O825" s="175"/>
      <c r="P825" s="175"/>
      <c r="Q825" s="175"/>
      <c r="S825" s="175"/>
      <c r="T825" s="175"/>
      <c r="U825" s="175"/>
      <c r="V825" s="175"/>
      <c r="W825" s="175"/>
      <c r="X825" s="175"/>
      <c r="Y825" s="175"/>
      <c r="Z825" s="175"/>
      <c r="AA825" s="175"/>
      <c r="AB825" s="175"/>
      <c r="AC825" s="175"/>
      <c r="AD825" s="175"/>
      <c r="AE825" s="175"/>
      <c r="AF825" s="175"/>
      <c r="AG825" s="175"/>
      <c r="AH825" s="175"/>
      <c r="AI825" s="175"/>
      <c r="AJ825" s="175"/>
      <c r="AK825" s="290"/>
      <c r="AL825" s="118"/>
      <c r="AM825" s="1">
        <f t="shared" si="28"/>
        <v>1</v>
      </c>
      <c r="AN825" s="5" t="b">
        <f>IF(K824="■",TRUE,FALSE)</f>
        <v>0</v>
      </c>
      <c r="AO825" s="105" t="s">
        <v>1309</v>
      </c>
      <c r="AP825" s="107" t="e">
        <f>IF($AN$792=FALSE,0,IF(AN827=TRUE,2,IF(AN826=TRUE,0,IF(AN825=TRUE,1,0))))</f>
        <v>#REF!</v>
      </c>
      <c r="AQ825" s="105"/>
      <c r="AR825" s="105"/>
      <c r="AS825" s="105"/>
      <c r="AT825" s="105"/>
      <c r="AU825" s="105"/>
      <c r="AV825" s="105"/>
      <c r="AW825" s="105"/>
      <c r="AX825" s="105"/>
      <c r="AY825" s="1"/>
      <c r="AZ825" s="1"/>
      <c r="BA825" s="834"/>
    </row>
    <row r="826" spans="1:53" s="117" customFormat="1" ht="12.75" customHeight="1">
      <c r="A826" s="531"/>
      <c r="B826" s="175"/>
      <c r="C826" s="175"/>
      <c r="D826" s="175"/>
      <c r="E826" s="175"/>
      <c r="F826" s="175"/>
      <c r="G826" s="538"/>
      <c r="H826" s="498"/>
      <c r="I826" s="498"/>
      <c r="J826" s="498"/>
      <c r="K826" s="539" t="s">
        <v>73</v>
      </c>
      <c r="L826" s="186" t="s">
        <v>1313</v>
      </c>
      <c r="M826" s="540"/>
      <c r="N826" s="186" t="s">
        <v>148</v>
      </c>
      <c r="O826" s="544"/>
      <c r="P826" s="544"/>
      <c r="Q826" s="544"/>
      <c r="R826" s="544"/>
      <c r="S826" s="544"/>
      <c r="T826" s="544"/>
      <c r="U826" s="544"/>
      <c r="V826" s="544"/>
      <c r="W826" s="544"/>
      <c r="X826" s="544"/>
      <c r="Y826" s="544"/>
      <c r="Z826" s="544"/>
      <c r="AA826" s="544"/>
      <c r="AB826" s="544"/>
      <c r="AC826" s="544"/>
      <c r="AD826" s="544"/>
      <c r="AE826" s="544"/>
      <c r="AF826" s="544"/>
      <c r="AG826" s="544"/>
      <c r="AH826" s="544"/>
      <c r="AI826" s="544"/>
      <c r="AJ826" s="544"/>
      <c r="AK826" s="541" t="s">
        <v>238</v>
      </c>
      <c r="AL826" s="118"/>
      <c r="AM826" s="1">
        <f t="shared" si="28"/>
        <v>1</v>
      </c>
      <c r="AN826" s="5" t="b">
        <f>IF(K825="■",TRUE,FALSE)</f>
        <v>0</v>
      </c>
      <c r="AO826" s="105" t="s">
        <v>1312</v>
      </c>
      <c r="AP826" s="105"/>
      <c r="AQ826" s="105"/>
      <c r="AR826" s="105"/>
      <c r="AS826" s="105"/>
      <c r="AT826" s="105"/>
      <c r="AU826" s="105"/>
      <c r="AV826" s="105"/>
      <c r="AW826" s="105"/>
      <c r="AX826" s="105"/>
      <c r="AY826" s="1"/>
      <c r="AZ826" s="1"/>
      <c r="BA826" s="834"/>
    </row>
    <row r="827" spans="1:53" s="117" customFormat="1" ht="12.75" customHeight="1">
      <c r="A827" s="531"/>
      <c r="B827" s="175"/>
      <c r="C827" s="175"/>
      <c r="D827" s="175"/>
      <c r="E827" s="175"/>
      <c r="F827" s="175"/>
      <c r="G827" s="367" t="s">
        <v>1355</v>
      </c>
      <c r="H827" s="271"/>
      <c r="I827" s="271"/>
      <c r="J827" s="271"/>
      <c r="K827" s="529" t="s">
        <v>73</v>
      </c>
      <c r="L827" s="175" t="s">
        <v>1309</v>
      </c>
      <c r="M827" s="530"/>
      <c r="N827" s="175" t="s">
        <v>1356</v>
      </c>
      <c r="O827" s="175"/>
      <c r="P827" s="175"/>
      <c r="Q827" s="175"/>
      <c r="S827" s="1694"/>
      <c r="T827" s="1694"/>
      <c r="U827" s="1694"/>
      <c r="V827" s="1694"/>
      <c r="W827" s="1694"/>
      <c r="X827" s="1694"/>
      <c r="Y827" s="1694"/>
      <c r="Z827" s="1694"/>
      <c r="AA827" s="1694"/>
      <c r="AB827" s="1694"/>
      <c r="AC827" s="1694"/>
      <c r="AD827" s="1694"/>
      <c r="AE827" s="1694"/>
      <c r="AF827" s="1694"/>
      <c r="AG827" s="1694"/>
      <c r="AH827" s="1694"/>
      <c r="AI827" s="1694"/>
      <c r="AJ827" s="1694"/>
      <c r="AK827" s="290" t="s">
        <v>238</v>
      </c>
      <c r="AL827" s="118"/>
      <c r="AM827" s="1">
        <f t="shared" si="28"/>
        <v>1</v>
      </c>
      <c r="AN827" s="5" t="b">
        <f>IF(K826="■",TRUE,FALSE)</f>
        <v>0</v>
      </c>
      <c r="AO827" s="105" t="s">
        <v>1313</v>
      </c>
      <c r="AP827" s="105"/>
      <c r="AQ827" s="105"/>
      <c r="AR827" s="105"/>
      <c r="AS827" s="105"/>
      <c r="AT827" s="105"/>
      <c r="AU827" s="105"/>
      <c r="AV827" s="105"/>
      <c r="AW827" s="105"/>
      <c r="AX827" s="105"/>
      <c r="AY827" s="1"/>
      <c r="AZ827" s="1"/>
      <c r="BA827" s="834"/>
    </row>
    <row r="828" spans="1:53" s="117" customFormat="1" ht="12.75" customHeight="1">
      <c r="A828" s="531"/>
      <c r="B828" s="175"/>
      <c r="C828" s="175"/>
      <c r="D828" s="175"/>
      <c r="E828" s="175"/>
      <c r="F828" s="175"/>
      <c r="G828" s="367" t="s">
        <v>1357</v>
      </c>
      <c r="H828" s="271"/>
      <c r="I828" s="271"/>
      <c r="J828" s="271"/>
      <c r="K828" s="529" t="s">
        <v>73</v>
      </c>
      <c r="L828" s="175" t="s">
        <v>1312</v>
      </c>
      <c r="M828" s="530"/>
      <c r="N828" s="175" t="s">
        <v>1358</v>
      </c>
      <c r="O828" s="175"/>
      <c r="P828" s="175"/>
      <c r="Q828" s="175"/>
      <c r="S828" s="1299"/>
      <c r="T828" s="1299"/>
      <c r="U828" s="1299"/>
      <c r="V828" s="1299"/>
      <c r="W828" s="1299"/>
      <c r="X828" s="1299"/>
      <c r="Y828" s="1299"/>
      <c r="Z828" s="1299"/>
      <c r="AA828" s="1299"/>
      <c r="AB828" s="1299"/>
      <c r="AC828" s="1299"/>
      <c r="AD828" s="1299"/>
      <c r="AE828" s="1299"/>
      <c r="AF828" s="1299"/>
      <c r="AG828" s="1299"/>
      <c r="AH828" s="1299"/>
      <c r="AI828" s="1299"/>
      <c r="AJ828" s="1299"/>
      <c r="AK828" s="290" t="s">
        <v>238</v>
      </c>
      <c r="AL828" s="118"/>
      <c r="AM828" s="1">
        <f t="shared" si="28"/>
        <v>1</v>
      </c>
      <c r="AN828" s="5" t="b">
        <f>IF(S824="■",TRUE,FALSE)</f>
        <v>0</v>
      </c>
      <c r="AO828" s="105" t="s">
        <v>1322</v>
      </c>
      <c r="AP828" s="107" t="e">
        <f>IF($AN$792=FALSE,0,IF(AN829=TRUE,0,IF(AN828=TRUE,1,0)))</f>
        <v>#REF!</v>
      </c>
      <c r="AQ828" s="105"/>
      <c r="AR828" s="105"/>
      <c r="AS828" s="105"/>
      <c r="AT828" s="105"/>
      <c r="AU828" s="105"/>
      <c r="AV828" s="105"/>
      <c r="AW828" s="105"/>
      <c r="AX828" s="105"/>
      <c r="AY828" s="1"/>
      <c r="AZ828" s="1"/>
      <c r="BA828" s="834"/>
    </row>
    <row r="829" spans="1:53" s="117" customFormat="1" ht="12.75" customHeight="1">
      <c r="A829" s="531"/>
      <c r="B829" s="175"/>
      <c r="C829" s="175"/>
      <c r="D829" s="175"/>
      <c r="E829" s="175"/>
      <c r="F829" s="175"/>
      <c r="G829" s="367" t="s">
        <v>1359</v>
      </c>
      <c r="H829" s="271"/>
      <c r="I829" s="271"/>
      <c r="J829" s="271"/>
      <c r="K829" s="529" t="s">
        <v>73</v>
      </c>
      <c r="L829" s="175" t="s">
        <v>1313</v>
      </c>
      <c r="M829" s="530"/>
      <c r="N829" s="175" t="s">
        <v>1360</v>
      </c>
      <c r="O829" s="175"/>
      <c r="P829" s="175"/>
      <c r="Q829" s="175"/>
      <c r="S829" s="1299"/>
      <c r="T829" s="1299"/>
      <c r="U829" s="1299"/>
      <c r="V829" s="1299"/>
      <c r="W829" s="1299"/>
      <c r="X829" s="1299"/>
      <c r="Y829" s="1299"/>
      <c r="Z829" s="1299"/>
      <c r="AA829" s="1299"/>
      <c r="AB829" s="1299"/>
      <c r="AC829" s="1299"/>
      <c r="AD829" s="1299"/>
      <c r="AE829" s="1299"/>
      <c r="AF829" s="1299"/>
      <c r="AG829" s="1299"/>
      <c r="AH829" s="1299"/>
      <c r="AI829" s="1299"/>
      <c r="AJ829" s="1299"/>
      <c r="AK829" s="290" t="s">
        <v>238</v>
      </c>
      <c r="AL829" s="118"/>
      <c r="AM829" s="1">
        <f t="shared" si="28"/>
        <v>1</v>
      </c>
      <c r="AN829" s="5" t="b">
        <f>IF(V824="■",TRUE,FALSE)</f>
        <v>0</v>
      </c>
      <c r="AO829" s="105" t="s">
        <v>1323</v>
      </c>
      <c r="AP829" s="105"/>
      <c r="AQ829" s="105"/>
      <c r="AR829" s="105"/>
      <c r="AS829" s="105"/>
      <c r="AT829" s="105"/>
      <c r="AU829" s="105"/>
      <c r="AV829" s="105"/>
      <c r="AW829" s="105"/>
      <c r="AX829" s="105"/>
      <c r="AY829" s="1"/>
      <c r="AZ829" s="1"/>
      <c r="BA829" s="834"/>
    </row>
    <row r="830" spans="1:53" s="117" customFormat="1" ht="12.75" customHeight="1">
      <c r="A830" s="531"/>
      <c r="B830" s="175"/>
      <c r="C830" s="175"/>
      <c r="D830" s="175"/>
      <c r="E830" s="175"/>
      <c r="F830" s="175"/>
      <c r="G830" s="367" t="s">
        <v>1361</v>
      </c>
      <c r="H830" s="271"/>
      <c r="I830" s="271"/>
      <c r="J830" s="271"/>
      <c r="K830" s="532"/>
      <c r="L830" s="175"/>
      <c r="M830" s="530"/>
      <c r="N830" s="175" t="s">
        <v>1362</v>
      </c>
      <c r="O830" s="175"/>
      <c r="P830" s="175"/>
      <c r="Q830" s="175"/>
      <c r="S830" s="1299"/>
      <c r="T830" s="1299"/>
      <c r="U830" s="1299"/>
      <c r="V830" s="1299"/>
      <c r="W830" s="1299"/>
      <c r="X830" s="1299"/>
      <c r="Y830" s="1299"/>
      <c r="Z830" s="1299"/>
      <c r="AA830" s="1299"/>
      <c r="AB830" s="1299"/>
      <c r="AC830" s="1299"/>
      <c r="AD830" s="1299"/>
      <c r="AE830" s="1299"/>
      <c r="AF830" s="1299"/>
      <c r="AG830" s="1299"/>
      <c r="AH830" s="1299"/>
      <c r="AI830" s="1299"/>
      <c r="AJ830" s="1299"/>
      <c r="AK830" s="290" t="s">
        <v>238</v>
      </c>
      <c r="AL830" s="118"/>
      <c r="AM830" s="1">
        <f t="shared" si="28"/>
        <v>1</v>
      </c>
      <c r="AN830" s="5"/>
      <c r="AO830" s="105"/>
      <c r="AP830" s="105"/>
      <c r="AQ830" s="105"/>
      <c r="AR830" s="105"/>
      <c r="AS830" s="105"/>
      <c r="AT830" s="105"/>
      <c r="AU830" s="105"/>
      <c r="AV830" s="105"/>
      <c r="AW830" s="105"/>
      <c r="AX830" s="105"/>
      <c r="AY830" s="1"/>
      <c r="AZ830" s="1"/>
      <c r="BA830" s="834"/>
    </row>
    <row r="831" spans="1:53" s="117" customFormat="1" ht="12.75" customHeight="1">
      <c r="A831" s="531"/>
      <c r="B831" s="175"/>
      <c r="C831" s="175"/>
      <c r="D831" s="175"/>
      <c r="E831" s="175"/>
      <c r="F831" s="175"/>
      <c r="G831" s="367"/>
      <c r="H831" s="271"/>
      <c r="I831" s="271"/>
      <c r="J831" s="271"/>
      <c r="K831" s="532"/>
      <c r="L831" s="175"/>
      <c r="M831" s="530"/>
      <c r="N831" s="175" t="s">
        <v>1363</v>
      </c>
      <c r="O831" s="175"/>
      <c r="P831" s="175"/>
      <c r="S831" s="245" t="s">
        <v>73</v>
      </c>
      <c r="T831" s="175" t="s">
        <v>1317</v>
      </c>
      <c r="U831" s="175"/>
      <c r="V831" s="245" t="s">
        <v>73</v>
      </c>
      <c r="W831" s="175" t="s">
        <v>1318</v>
      </c>
      <c r="X831" s="175"/>
      <c r="Y831" s="175"/>
      <c r="Z831" s="175"/>
      <c r="AA831" s="175"/>
      <c r="AB831" s="175"/>
      <c r="AC831" s="175"/>
      <c r="AD831" s="175"/>
      <c r="AE831" s="175"/>
      <c r="AF831" s="175"/>
      <c r="AG831" s="175"/>
      <c r="AH831" s="175"/>
      <c r="AI831" s="175"/>
      <c r="AJ831" s="175"/>
      <c r="AK831" s="290"/>
      <c r="AL831" s="118"/>
      <c r="AM831" s="1">
        <f t="shared" si="28"/>
        <v>1</v>
      </c>
      <c r="AN831" s="5" t="b">
        <f>IF(K827="■",TRUE,FALSE)</f>
        <v>0</v>
      </c>
      <c r="AO831" s="105" t="s">
        <v>1309</v>
      </c>
      <c r="AP831" s="107" t="e">
        <f>IF($AN$792=FALSE,0,IF(AN833=TRUE,2,IF(AN832=TRUE,0,IF(AN831=TRUE,1,0))))</f>
        <v>#REF!</v>
      </c>
      <c r="AQ831" s="105"/>
      <c r="AR831" s="105"/>
      <c r="AS831" s="105"/>
      <c r="AT831" s="105"/>
      <c r="AU831" s="105"/>
      <c r="AV831" s="105"/>
      <c r="AW831" s="105"/>
      <c r="AX831" s="105"/>
      <c r="AY831" s="1"/>
      <c r="AZ831" s="1"/>
      <c r="BA831" s="834"/>
    </row>
    <row r="832" spans="1:53" s="117" customFormat="1" ht="12.75" customHeight="1">
      <c r="A832" s="531"/>
      <c r="B832" s="175"/>
      <c r="C832" s="175"/>
      <c r="D832" s="175"/>
      <c r="E832" s="175"/>
      <c r="F832" s="175"/>
      <c r="G832" s="367"/>
      <c r="H832" s="271"/>
      <c r="I832" s="271"/>
      <c r="J832" s="271"/>
      <c r="K832" s="532"/>
      <c r="L832" s="175"/>
      <c r="M832" s="530"/>
      <c r="N832" s="175" t="s">
        <v>1343</v>
      </c>
      <c r="O832" s="175"/>
      <c r="P832" s="175"/>
      <c r="Q832" s="175"/>
      <c r="S832" s="175"/>
      <c r="T832" s="175"/>
      <c r="U832" s="175"/>
      <c r="V832" s="175"/>
      <c r="W832" s="175"/>
      <c r="X832" s="175"/>
      <c r="Y832" s="175"/>
      <c r="Z832" s="175"/>
      <c r="AA832" s="175"/>
      <c r="AB832" s="175"/>
      <c r="AC832" s="175"/>
      <c r="AD832" s="175"/>
      <c r="AE832" s="175"/>
      <c r="AF832" s="175"/>
      <c r="AG832" s="175"/>
      <c r="AH832" s="175"/>
      <c r="AI832" s="175"/>
      <c r="AJ832" s="175"/>
      <c r="AK832" s="290"/>
      <c r="AL832" s="118"/>
      <c r="AM832" s="1">
        <f t="shared" si="28"/>
        <v>1</v>
      </c>
      <c r="AN832" s="5" t="b">
        <f>IF(K828="■",TRUE,FALSE)</f>
        <v>0</v>
      </c>
      <c r="AO832" s="105" t="s">
        <v>1312</v>
      </c>
      <c r="AP832" s="105"/>
      <c r="AQ832" s="105"/>
      <c r="AR832" s="105"/>
      <c r="AS832" s="105"/>
      <c r="AT832" s="105"/>
      <c r="AU832" s="105"/>
      <c r="AV832" s="105"/>
      <c r="AW832" s="105"/>
      <c r="AX832" s="105"/>
      <c r="AY832" s="1"/>
      <c r="AZ832" s="1"/>
      <c r="BA832" s="834"/>
    </row>
    <row r="833" spans="1:53" s="117" customFormat="1" ht="12.75" customHeight="1">
      <c r="A833" s="531"/>
      <c r="B833" s="175"/>
      <c r="C833" s="175"/>
      <c r="D833" s="175"/>
      <c r="E833" s="175"/>
      <c r="F833" s="175"/>
      <c r="G833" s="367"/>
      <c r="H833" s="271"/>
      <c r="I833" s="271"/>
      <c r="J833" s="271"/>
      <c r="K833" s="532"/>
      <c r="L833" s="175"/>
      <c r="M833" s="530"/>
      <c r="N833" s="175" t="s">
        <v>148</v>
      </c>
      <c r="O833" s="1300"/>
      <c r="P833" s="1300"/>
      <c r="Q833" s="1300"/>
      <c r="R833" s="1300"/>
      <c r="S833" s="1300"/>
      <c r="T833" s="1300"/>
      <c r="U833" s="1300"/>
      <c r="V833" s="1300"/>
      <c r="W833" s="1300"/>
      <c r="X833" s="1300"/>
      <c r="Y833" s="1300"/>
      <c r="Z833" s="1300"/>
      <c r="AA833" s="1300"/>
      <c r="AB833" s="1300"/>
      <c r="AC833" s="1300"/>
      <c r="AD833" s="1300"/>
      <c r="AE833" s="1300"/>
      <c r="AF833" s="1300"/>
      <c r="AG833" s="1300"/>
      <c r="AH833" s="1300"/>
      <c r="AI833" s="1300"/>
      <c r="AJ833" s="1300"/>
      <c r="AK833" s="290" t="s">
        <v>238</v>
      </c>
      <c r="AL833" s="118"/>
      <c r="AM833" s="1">
        <f t="shared" si="28"/>
        <v>1</v>
      </c>
      <c r="AN833" s="5" t="b">
        <f>IF(K829="■",TRUE,FALSE)</f>
        <v>0</v>
      </c>
      <c r="AO833" s="105" t="s">
        <v>1313</v>
      </c>
      <c r="AP833" s="105"/>
      <c r="AQ833" s="105"/>
      <c r="AR833" s="105"/>
      <c r="AS833" s="105"/>
      <c r="AT833" s="105"/>
      <c r="AU833" s="105"/>
      <c r="AV833" s="105"/>
      <c r="AW833" s="105"/>
      <c r="AX833" s="105"/>
      <c r="AY833" s="1"/>
      <c r="AZ833" s="1"/>
      <c r="BA833" s="834"/>
    </row>
    <row r="834" spans="1:53" s="117" customFormat="1" ht="12.75" customHeight="1">
      <c r="A834" s="531"/>
      <c r="B834" s="175"/>
      <c r="C834" s="175"/>
      <c r="D834" s="175"/>
      <c r="E834" s="175"/>
      <c r="F834" s="175"/>
      <c r="G834" s="533" t="s">
        <v>1364</v>
      </c>
      <c r="H834" s="534"/>
      <c r="I834" s="534"/>
      <c r="J834" s="534"/>
      <c r="K834" s="535" t="s">
        <v>73</v>
      </c>
      <c r="L834" s="180" t="s">
        <v>1309</v>
      </c>
      <c r="M834" s="536"/>
      <c r="N834" s="180" t="s">
        <v>1356</v>
      </c>
      <c r="O834" s="180"/>
      <c r="P834" s="180"/>
      <c r="Q834" s="180"/>
      <c r="R834" s="289"/>
      <c r="S834" s="1694"/>
      <c r="T834" s="1694"/>
      <c r="U834" s="1694"/>
      <c r="V834" s="1694"/>
      <c r="W834" s="1694"/>
      <c r="X834" s="1694"/>
      <c r="Y834" s="1694"/>
      <c r="Z834" s="1694"/>
      <c r="AA834" s="1694"/>
      <c r="AB834" s="1694"/>
      <c r="AC834" s="1694"/>
      <c r="AD834" s="1694"/>
      <c r="AE834" s="1694"/>
      <c r="AF834" s="1694"/>
      <c r="AG834" s="1694"/>
      <c r="AH834" s="1694"/>
      <c r="AI834" s="1694"/>
      <c r="AJ834" s="1694"/>
      <c r="AK834" s="537" t="s">
        <v>238</v>
      </c>
      <c r="AL834" s="118"/>
      <c r="AM834" s="1">
        <f t="shared" si="28"/>
        <v>1</v>
      </c>
      <c r="AN834" s="5" t="b">
        <f>IF(S831="■",TRUE,FALSE)</f>
        <v>0</v>
      </c>
      <c r="AO834" s="105" t="s">
        <v>1322</v>
      </c>
      <c r="AP834" s="107" t="e">
        <f>IF($AN$792=FALSE,0,IF(AN835=TRUE,0,IF(AN834=TRUE,1,0)))</f>
        <v>#REF!</v>
      </c>
      <c r="AQ834" s="105"/>
      <c r="AR834" s="105"/>
      <c r="AS834" s="105"/>
      <c r="AT834" s="105"/>
      <c r="AU834" s="105"/>
      <c r="AV834" s="105"/>
      <c r="AW834" s="105"/>
      <c r="AX834" s="105"/>
      <c r="AY834" s="1"/>
      <c r="AZ834" s="1"/>
      <c r="BA834" s="834"/>
    </row>
    <row r="835" spans="1:53" s="117" customFormat="1" ht="12.75" customHeight="1">
      <c r="A835" s="531"/>
      <c r="B835" s="175"/>
      <c r="C835" s="175"/>
      <c r="D835" s="175"/>
      <c r="E835" s="175"/>
      <c r="F835" s="175"/>
      <c r="G835" s="367" t="s">
        <v>1365</v>
      </c>
      <c r="H835" s="271"/>
      <c r="I835" s="271"/>
      <c r="J835" s="271"/>
      <c r="K835" s="529" t="s">
        <v>73</v>
      </c>
      <c r="L835" s="175" t="s">
        <v>1312</v>
      </c>
      <c r="M835" s="530"/>
      <c r="N835" s="175" t="s">
        <v>1358</v>
      </c>
      <c r="O835" s="175"/>
      <c r="P835" s="175"/>
      <c r="Q835" s="175"/>
      <c r="S835" s="1299"/>
      <c r="T835" s="1299"/>
      <c r="U835" s="1299"/>
      <c r="V835" s="1299"/>
      <c r="W835" s="1299"/>
      <c r="X835" s="1299"/>
      <c r="Y835" s="1299"/>
      <c r="Z835" s="1299"/>
      <c r="AA835" s="1299"/>
      <c r="AB835" s="1299"/>
      <c r="AC835" s="1299"/>
      <c r="AD835" s="1299"/>
      <c r="AE835" s="1299"/>
      <c r="AF835" s="1299"/>
      <c r="AG835" s="1299"/>
      <c r="AH835" s="1299"/>
      <c r="AI835" s="1299"/>
      <c r="AJ835" s="1299"/>
      <c r="AK835" s="290" t="s">
        <v>238</v>
      </c>
      <c r="AL835" s="118"/>
      <c r="AM835" s="1">
        <f t="shared" si="28"/>
        <v>1</v>
      </c>
      <c r="AN835" s="5" t="b">
        <f>IF(V831="■",TRUE,FALSE)</f>
        <v>0</v>
      </c>
      <c r="AO835" s="105" t="s">
        <v>1323</v>
      </c>
      <c r="AP835" s="105"/>
      <c r="AQ835" s="105"/>
      <c r="AR835" s="105"/>
      <c r="AS835" s="105"/>
      <c r="AT835" s="105"/>
      <c r="AU835" s="105"/>
      <c r="AV835" s="105"/>
      <c r="AW835" s="105"/>
      <c r="AX835" s="105"/>
      <c r="AY835" s="1"/>
      <c r="AZ835" s="1"/>
      <c r="BA835" s="834"/>
    </row>
    <row r="836" spans="1:53" s="117" customFormat="1" ht="12.75" customHeight="1">
      <c r="A836" s="531"/>
      <c r="B836" s="175"/>
      <c r="C836" s="175"/>
      <c r="D836" s="175"/>
      <c r="E836" s="175"/>
      <c r="F836" s="175"/>
      <c r="G836" s="367" t="s">
        <v>1366</v>
      </c>
      <c r="H836" s="271"/>
      <c r="I836" s="271"/>
      <c r="J836" s="271"/>
      <c r="K836" s="529" t="s">
        <v>73</v>
      </c>
      <c r="L836" s="175" t="s">
        <v>1313</v>
      </c>
      <c r="M836" s="530"/>
      <c r="N836" s="175" t="s">
        <v>1360</v>
      </c>
      <c r="O836" s="175"/>
      <c r="P836" s="175"/>
      <c r="Q836" s="175"/>
      <c r="S836" s="1299"/>
      <c r="T836" s="1299"/>
      <c r="U836" s="1299"/>
      <c r="V836" s="1299"/>
      <c r="W836" s="1299"/>
      <c r="X836" s="1299"/>
      <c r="Y836" s="1299"/>
      <c r="Z836" s="1299"/>
      <c r="AA836" s="1299"/>
      <c r="AB836" s="1299"/>
      <c r="AC836" s="1299"/>
      <c r="AD836" s="1299"/>
      <c r="AE836" s="1299"/>
      <c r="AF836" s="1299"/>
      <c r="AG836" s="1299"/>
      <c r="AH836" s="1299"/>
      <c r="AI836" s="1299"/>
      <c r="AJ836" s="1299"/>
      <c r="AK836" s="290" t="s">
        <v>238</v>
      </c>
      <c r="AL836" s="118"/>
      <c r="AM836" s="1">
        <f t="shared" si="28"/>
        <v>1</v>
      </c>
      <c r="AN836" s="5"/>
      <c r="AO836" s="105"/>
      <c r="AP836" s="105"/>
      <c r="AQ836" s="105"/>
      <c r="AR836" s="105"/>
      <c r="AS836" s="105"/>
      <c r="AT836" s="105"/>
      <c r="AU836" s="105"/>
      <c r="AV836" s="105"/>
      <c r="AW836" s="105"/>
      <c r="AX836" s="105"/>
      <c r="AY836" s="1"/>
      <c r="AZ836" s="1"/>
      <c r="BA836" s="834"/>
    </row>
    <row r="837" spans="1:53" s="117" customFormat="1" ht="12.75" customHeight="1">
      <c r="A837" s="531"/>
      <c r="B837" s="175"/>
      <c r="C837" s="175"/>
      <c r="D837" s="175"/>
      <c r="E837" s="175"/>
      <c r="F837" s="175"/>
      <c r="G837" s="367"/>
      <c r="H837" s="271"/>
      <c r="I837" s="271"/>
      <c r="J837" s="271"/>
      <c r="K837" s="532"/>
      <c r="L837" s="175"/>
      <c r="M837" s="530"/>
      <c r="N837" s="175" t="s">
        <v>1367</v>
      </c>
      <c r="O837" s="175"/>
      <c r="P837" s="175"/>
      <c r="Q837" s="175"/>
      <c r="S837" s="175"/>
      <c r="T837" s="175"/>
      <c r="U837" s="175"/>
      <c r="V837" s="175"/>
      <c r="W837" s="175"/>
      <c r="X837" s="175"/>
      <c r="Y837" s="175"/>
      <c r="Z837" s="175"/>
      <c r="AA837" s="175"/>
      <c r="AB837" s="175"/>
      <c r="AC837" s="175"/>
      <c r="AD837" s="175"/>
      <c r="AE837" s="175"/>
      <c r="AF837" s="175"/>
      <c r="AG837" s="175"/>
      <c r="AH837" s="175"/>
      <c r="AI837" s="175"/>
      <c r="AJ837" s="175"/>
      <c r="AK837" s="290"/>
      <c r="AL837" s="118"/>
      <c r="AM837" s="1">
        <f t="shared" si="28"/>
        <v>1</v>
      </c>
      <c r="AN837" s="5" t="b">
        <f>IF(K834="■",TRUE,FALSE)</f>
        <v>0</v>
      </c>
      <c r="AO837" s="105" t="s">
        <v>1309</v>
      </c>
      <c r="AP837" s="107" t="e">
        <f>IF($AN$792=FALSE,0,IF(AN839=TRUE,2,IF(AN838=TRUE,0,IF(AN837=TRUE,1,0))))</f>
        <v>#REF!</v>
      </c>
      <c r="AQ837" s="105"/>
      <c r="AR837" s="105"/>
      <c r="AS837" s="105"/>
      <c r="AT837" s="105"/>
      <c r="AU837" s="105"/>
      <c r="AV837" s="105"/>
      <c r="AW837" s="105"/>
      <c r="AX837" s="105"/>
      <c r="AY837" s="1"/>
      <c r="AZ837" s="1"/>
      <c r="BA837" s="834"/>
    </row>
    <row r="838" spans="1:53" s="117" customFormat="1" ht="12.75" customHeight="1">
      <c r="A838" s="531"/>
      <c r="B838" s="175"/>
      <c r="C838" s="175"/>
      <c r="D838" s="175"/>
      <c r="E838" s="175"/>
      <c r="F838" s="175"/>
      <c r="G838" s="367"/>
      <c r="H838" s="271"/>
      <c r="I838" s="271"/>
      <c r="J838" s="271"/>
      <c r="K838" s="532"/>
      <c r="L838" s="175"/>
      <c r="M838" s="530"/>
      <c r="N838" s="175" t="s">
        <v>148</v>
      </c>
      <c r="O838" s="1299"/>
      <c r="P838" s="1299"/>
      <c r="Q838" s="1299"/>
      <c r="R838" s="1299"/>
      <c r="S838" s="1299"/>
      <c r="T838" s="1299"/>
      <c r="U838" s="1299"/>
      <c r="V838" s="1299"/>
      <c r="W838" s="1299"/>
      <c r="X838" s="1299"/>
      <c r="Y838" s="1299"/>
      <c r="Z838" s="1299"/>
      <c r="AA838" s="1299"/>
      <c r="AB838" s="1299"/>
      <c r="AC838" s="1299"/>
      <c r="AD838" s="1299"/>
      <c r="AE838" s="1299"/>
      <c r="AF838" s="1299"/>
      <c r="AG838" s="1299"/>
      <c r="AH838" s="1299"/>
      <c r="AI838" s="1299"/>
      <c r="AJ838" s="1299"/>
      <c r="AK838" s="290" t="s">
        <v>238</v>
      </c>
      <c r="AL838" s="118"/>
      <c r="AM838" s="1">
        <f t="shared" si="28"/>
        <v>1</v>
      </c>
      <c r="AN838" s="5" t="b">
        <f>IF(K835="■",TRUE,FALSE)</f>
        <v>0</v>
      </c>
      <c r="AO838" s="105" t="s">
        <v>1312</v>
      </c>
      <c r="AP838" s="105"/>
      <c r="AQ838" s="105"/>
      <c r="AR838" s="105"/>
      <c r="AS838" s="105"/>
      <c r="AT838" s="105"/>
      <c r="AU838" s="105"/>
      <c r="AV838" s="105"/>
      <c r="AW838" s="105"/>
      <c r="AX838" s="105"/>
      <c r="AY838" s="1"/>
      <c r="AZ838" s="1"/>
      <c r="BA838" s="834"/>
    </row>
    <row r="839" spans="1:53" s="117" customFormat="1" ht="12.75" customHeight="1">
      <c r="A839" s="531"/>
      <c r="B839" s="175"/>
      <c r="C839" s="175"/>
      <c r="D839" s="175"/>
      <c r="E839" s="175"/>
      <c r="F839" s="175"/>
      <c r="G839" s="367"/>
      <c r="H839" s="271"/>
      <c r="I839" s="271"/>
      <c r="J839" s="271"/>
      <c r="K839" s="532"/>
      <c r="L839" s="175"/>
      <c r="M839" s="530"/>
      <c r="N839" s="175" t="s">
        <v>1363</v>
      </c>
      <c r="O839" s="175"/>
      <c r="P839" s="175"/>
      <c r="S839" s="245" t="s">
        <v>73</v>
      </c>
      <c r="T839" s="175" t="s">
        <v>1317</v>
      </c>
      <c r="U839" s="175"/>
      <c r="V839" s="245" t="s">
        <v>73</v>
      </c>
      <c r="W839" s="175" t="s">
        <v>1318</v>
      </c>
      <c r="X839" s="175"/>
      <c r="Y839" s="175"/>
      <c r="Z839" s="175"/>
      <c r="AA839" s="175"/>
      <c r="AB839" s="175"/>
      <c r="AC839" s="175"/>
      <c r="AD839" s="175"/>
      <c r="AE839" s="175"/>
      <c r="AF839" s="175"/>
      <c r="AG839" s="175"/>
      <c r="AH839" s="175"/>
      <c r="AI839" s="175"/>
      <c r="AJ839" s="175"/>
      <c r="AK839" s="290"/>
      <c r="AL839" s="118"/>
      <c r="AM839" s="1">
        <f t="shared" si="28"/>
        <v>1</v>
      </c>
      <c r="AN839" s="5" t="b">
        <f>IF(K836="■",TRUE,FALSE)</f>
        <v>0</v>
      </c>
      <c r="AO839" s="105" t="s">
        <v>1313</v>
      </c>
      <c r="AP839" s="105"/>
      <c r="AQ839" s="105"/>
      <c r="AR839" s="105"/>
      <c r="AS839" s="105"/>
      <c r="AT839" s="105"/>
      <c r="AU839" s="105"/>
      <c r="AV839" s="105"/>
      <c r="AW839" s="105"/>
      <c r="AX839" s="105"/>
      <c r="AY839" s="1"/>
      <c r="AZ839" s="1"/>
      <c r="BA839" s="834"/>
    </row>
    <row r="840" spans="1:53" s="117" customFormat="1" ht="12.75" customHeight="1">
      <c r="A840" s="531"/>
      <c r="B840" s="175"/>
      <c r="C840" s="175"/>
      <c r="D840" s="175"/>
      <c r="E840" s="175"/>
      <c r="F840" s="175"/>
      <c r="G840" s="367"/>
      <c r="H840" s="271"/>
      <c r="I840" s="271"/>
      <c r="J840" s="271"/>
      <c r="K840" s="532"/>
      <c r="L840" s="175"/>
      <c r="M840" s="530"/>
      <c r="N840" s="175" t="s">
        <v>1343</v>
      </c>
      <c r="O840" s="175"/>
      <c r="P840" s="175"/>
      <c r="Q840" s="175"/>
      <c r="S840" s="175"/>
      <c r="T840" s="175"/>
      <c r="U840" s="175"/>
      <c r="V840" s="175"/>
      <c r="W840" s="175"/>
      <c r="X840" s="175"/>
      <c r="Y840" s="175"/>
      <c r="Z840" s="175"/>
      <c r="AA840" s="175"/>
      <c r="AB840" s="175"/>
      <c r="AC840" s="175"/>
      <c r="AD840" s="175"/>
      <c r="AE840" s="175"/>
      <c r="AF840" s="175"/>
      <c r="AG840" s="175"/>
      <c r="AH840" s="175"/>
      <c r="AI840" s="175"/>
      <c r="AJ840" s="175"/>
      <c r="AK840" s="290"/>
      <c r="AL840" s="118"/>
      <c r="AM840" s="1">
        <f t="shared" si="28"/>
        <v>1</v>
      </c>
      <c r="AN840" s="5" t="b">
        <f>IF(S839="■",TRUE,FALSE)</f>
        <v>0</v>
      </c>
      <c r="AO840" s="105" t="s">
        <v>1322</v>
      </c>
      <c r="AP840" s="107" t="e">
        <f>IF($AN$792=FALSE,0,IF(AN841=TRUE,0,IF(AN840=TRUE,1,0)))</f>
        <v>#REF!</v>
      </c>
      <c r="AQ840" s="105"/>
      <c r="AR840" s="105"/>
      <c r="AS840" s="105"/>
      <c r="AT840" s="105"/>
      <c r="AU840" s="105"/>
      <c r="AV840" s="105"/>
      <c r="AW840" s="105"/>
      <c r="AX840" s="105"/>
      <c r="AY840" s="1"/>
      <c r="AZ840" s="1"/>
      <c r="BA840" s="834"/>
    </row>
    <row r="841" spans="1:53" s="117" customFormat="1" ht="12.75" customHeight="1">
      <c r="A841" s="542"/>
      <c r="B841" s="186"/>
      <c r="C841" s="186"/>
      <c r="D841" s="186"/>
      <c r="E841" s="186"/>
      <c r="F841" s="208"/>
      <c r="G841" s="538"/>
      <c r="H841" s="498"/>
      <c r="I841" s="498"/>
      <c r="J841" s="498"/>
      <c r="K841" s="543"/>
      <c r="L841" s="186"/>
      <c r="M841" s="540"/>
      <c r="N841" s="186" t="s">
        <v>148</v>
      </c>
      <c r="O841" s="1300"/>
      <c r="P841" s="1300"/>
      <c r="Q841" s="1300"/>
      <c r="R841" s="1300"/>
      <c r="S841" s="1300"/>
      <c r="T841" s="1300"/>
      <c r="U841" s="1300"/>
      <c r="V841" s="1300"/>
      <c r="W841" s="1300"/>
      <c r="X841" s="1300"/>
      <c r="Y841" s="1300"/>
      <c r="Z841" s="1300"/>
      <c r="AA841" s="1300"/>
      <c r="AB841" s="1300"/>
      <c r="AC841" s="1300"/>
      <c r="AD841" s="1300"/>
      <c r="AE841" s="1300"/>
      <c r="AF841" s="1300"/>
      <c r="AG841" s="1300"/>
      <c r="AH841" s="1300"/>
      <c r="AI841" s="1300"/>
      <c r="AJ841" s="1300"/>
      <c r="AK841" s="541" t="s">
        <v>238</v>
      </c>
      <c r="AL841" s="118"/>
      <c r="AM841" s="1">
        <f t="shared" si="28"/>
        <v>1</v>
      </c>
      <c r="AN841" s="5" t="b">
        <f>IF(V839="■",TRUE,FALSE)</f>
        <v>0</v>
      </c>
      <c r="AO841" s="105" t="s">
        <v>1323</v>
      </c>
      <c r="AP841" s="105"/>
      <c r="AQ841" s="105"/>
      <c r="AR841" s="105"/>
      <c r="AS841" s="105"/>
      <c r="AT841" s="105"/>
      <c r="AU841" s="105"/>
      <c r="AV841" s="105"/>
      <c r="AW841" s="105"/>
      <c r="AX841" s="105"/>
      <c r="AY841" s="1"/>
      <c r="AZ841" s="1"/>
      <c r="BA841" s="834"/>
    </row>
    <row r="842" spans="1:53" s="117" customFormat="1" ht="12.75" customHeight="1">
      <c r="A842" s="531"/>
      <c r="B842" s="271" t="s">
        <v>1368</v>
      </c>
      <c r="C842" s="271"/>
      <c r="D842" s="271"/>
      <c r="E842" s="271"/>
      <c r="F842" s="271"/>
      <c r="G842" s="367" t="s">
        <v>1355</v>
      </c>
      <c r="H842" s="271"/>
      <c r="I842" s="271"/>
      <c r="J842" s="271"/>
      <c r="K842" s="529" t="s">
        <v>73</v>
      </c>
      <c r="L842" s="175" t="s">
        <v>1309</v>
      </c>
      <c r="M842" s="530"/>
      <c r="N842" s="175" t="s">
        <v>1356</v>
      </c>
      <c r="O842" s="175"/>
      <c r="P842" s="175"/>
      <c r="Q842" s="175"/>
      <c r="S842" s="1694"/>
      <c r="T842" s="1694"/>
      <c r="U842" s="1694"/>
      <c r="V842" s="1694"/>
      <c r="W842" s="1694"/>
      <c r="X842" s="1694"/>
      <c r="Y842" s="1694"/>
      <c r="Z842" s="1694"/>
      <c r="AA842" s="1694"/>
      <c r="AB842" s="1694"/>
      <c r="AC842" s="1694"/>
      <c r="AD842" s="1694"/>
      <c r="AE842" s="1694"/>
      <c r="AF842" s="1694"/>
      <c r="AG842" s="1694"/>
      <c r="AH842" s="1694"/>
      <c r="AI842" s="1694"/>
      <c r="AJ842" s="1694"/>
      <c r="AK842" s="290" t="s">
        <v>238</v>
      </c>
      <c r="AL842" s="118"/>
      <c r="AM842" s="1">
        <f t="shared" si="28"/>
        <v>1</v>
      </c>
      <c r="AN842" s="5"/>
      <c r="AO842" s="105"/>
      <c r="AP842" s="105"/>
      <c r="AQ842" s="105"/>
      <c r="AR842" s="105"/>
      <c r="AS842" s="105"/>
      <c r="AT842" s="105"/>
      <c r="AU842" s="105"/>
      <c r="AV842" s="105"/>
      <c r="AW842" s="105"/>
      <c r="AX842" s="105"/>
      <c r="AY842" s="1"/>
      <c r="AZ842" s="1"/>
      <c r="BA842" s="834"/>
    </row>
    <row r="843" spans="1:53" s="117" customFormat="1" ht="12.75" customHeight="1">
      <c r="A843" s="531"/>
      <c r="B843" s="271" t="s">
        <v>1369</v>
      </c>
      <c r="C843" s="271"/>
      <c r="D843" s="271"/>
      <c r="E843" s="271"/>
      <c r="F843" s="271"/>
      <c r="G843" s="367" t="s">
        <v>1370</v>
      </c>
      <c r="H843" s="271"/>
      <c r="I843" s="271"/>
      <c r="J843" s="271"/>
      <c r="K843" s="529" t="s">
        <v>73</v>
      </c>
      <c r="L843" s="175" t="s">
        <v>1312</v>
      </c>
      <c r="M843" s="530"/>
      <c r="N843" s="175" t="s">
        <v>1358</v>
      </c>
      <c r="O843" s="175"/>
      <c r="P843" s="175"/>
      <c r="Q843" s="175"/>
      <c r="S843" s="1299"/>
      <c r="T843" s="1299"/>
      <c r="U843" s="1299"/>
      <c r="V843" s="1299"/>
      <c r="W843" s="1299"/>
      <c r="X843" s="1299"/>
      <c r="Y843" s="1299"/>
      <c r="Z843" s="1299"/>
      <c r="AA843" s="1299"/>
      <c r="AB843" s="1299"/>
      <c r="AC843" s="1299"/>
      <c r="AD843" s="1299"/>
      <c r="AE843" s="1299"/>
      <c r="AF843" s="1299"/>
      <c r="AG843" s="1299"/>
      <c r="AH843" s="1299"/>
      <c r="AI843" s="1299"/>
      <c r="AJ843" s="1299"/>
      <c r="AK843" s="290" t="s">
        <v>238</v>
      </c>
      <c r="AL843" s="118"/>
      <c r="AM843" s="1">
        <f t="shared" si="28"/>
        <v>1</v>
      </c>
      <c r="AN843" s="5" t="b">
        <f>IF(K842="■",TRUE,FALSE)</f>
        <v>0</v>
      </c>
      <c r="AO843" s="105" t="s">
        <v>1309</v>
      </c>
      <c r="AP843" s="107" t="e">
        <f>IF($AN$792=FALSE,0,IF(AN845=TRUE,2,IF(AN844=TRUE,0,IF(AN843=TRUE,1,0))))</f>
        <v>#REF!</v>
      </c>
      <c r="AQ843" s="105"/>
      <c r="AR843" s="105"/>
      <c r="AS843" s="105"/>
      <c r="AT843" s="105"/>
      <c r="AU843" s="105"/>
      <c r="AV843" s="105"/>
      <c r="AW843" s="105"/>
      <c r="AX843" s="105"/>
      <c r="AY843" s="1"/>
      <c r="AZ843" s="1"/>
      <c r="BA843" s="834"/>
    </row>
    <row r="844" spans="1:53" s="117" customFormat="1" ht="12.75" customHeight="1">
      <c r="A844" s="531"/>
      <c r="B844" s="271" t="s">
        <v>1371</v>
      </c>
      <c r="C844" s="271"/>
      <c r="D844" s="271"/>
      <c r="E844" s="271"/>
      <c r="F844" s="271"/>
      <c r="G844" s="367" t="s">
        <v>1372</v>
      </c>
      <c r="H844" s="271"/>
      <c r="I844" s="271"/>
      <c r="J844" s="271"/>
      <c r="K844" s="529" t="s">
        <v>73</v>
      </c>
      <c r="L844" s="175" t="s">
        <v>1373</v>
      </c>
      <c r="M844" s="530"/>
      <c r="N844" s="175" t="s">
        <v>1360</v>
      </c>
      <c r="O844" s="175"/>
      <c r="P844" s="175"/>
      <c r="Q844" s="175"/>
      <c r="S844" s="1299"/>
      <c r="T844" s="1299"/>
      <c r="U844" s="1299"/>
      <c r="V844" s="1299"/>
      <c r="W844" s="1299"/>
      <c r="X844" s="1299"/>
      <c r="Y844" s="1299"/>
      <c r="Z844" s="1299"/>
      <c r="AA844" s="1299"/>
      <c r="AB844" s="1299"/>
      <c r="AC844" s="1299"/>
      <c r="AD844" s="1299"/>
      <c r="AE844" s="1299"/>
      <c r="AF844" s="1299"/>
      <c r="AG844" s="1299"/>
      <c r="AH844" s="1299"/>
      <c r="AI844" s="1299"/>
      <c r="AJ844" s="1299"/>
      <c r="AK844" s="290" t="s">
        <v>238</v>
      </c>
      <c r="AL844" s="118"/>
      <c r="AM844" s="1">
        <f t="shared" si="28"/>
        <v>1</v>
      </c>
      <c r="AN844" s="5" t="b">
        <f>IF(K843="■",TRUE,FALSE)</f>
        <v>0</v>
      </c>
      <c r="AO844" s="105" t="s">
        <v>1312</v>
      </c>
      <c r="AP844" s="105"/>
      <c r="AQ844" s="105"/>
      <c r="AR844" s="105"/>
      <c r="AS844" s="105"/>
      <c r="AT844" s="105"/>
      <c r="AU844" s="105"/>
      <c r="AV844" s="105"/>
      <c r="AW844" s="105"/>
      <c r="AX844" s="105"/>
      <c r="AY844" s="1"/>
      <c r="AZ844" s="1"/>
      <c r="BA844" s="834"/>
    </row>
    <row r="845" spans="1:53" s="117" customFormat="1" ht="12.6" customHeight="1">
      <c r="A845" s="531"/>
      <c r="B845" s="175"/>
      <c r="C845" s="175"/>
      <c r="D845" s="175"/>
      <c r="E845" s="175"/>
      <c r="F845" s="175"/>
      <c r="G845" s="367" t="s">
        <v>1374</v>
      </c>
      <c r="H845" s="271"/>
      <c r="I845" s="271"/>
      <c r="J845" s="271"/>
      <c r="K845" s="532"/>
      <c r="L845" s="175"/>
      <c r="M845" s="530"/>
      <c r="N845" s="175" t="s">
        <v>1367</v>
      </c>
      <c r="O845" s="175"/>
      <c r="P845" s="175"/>
      <c r="Q845" s="175"/>
      <c r="S845" s="175"/>
      <c r="T845" s="175"/>
      <c r="U845" s="175"/>
      <c r="V845" s="175"/>
      <c r="W845" s="175"/>
      <c r="X845" s="175"/>
      <c r="Y845" s="175"/>
      <c r="Z845" s="175"/>
      <c r="AA845" s="175"/>
      <c r="AB845" s="175"/>
      <c r="AC845" s="175"/>
      <c r="AD845" s="175"/>
      <c r="AE845" s="175"/>
      <c r="AF845" s="175"/>
      <c r="AG845" s="175"/>
      <c r="AH845" s="175"/>
      <c r="AI845" s="175"/>
      <c r="AJ845" s="175"/>
      <c r="AK845" s="290"/>
      <c r="AL845" s="118"/>
      <c r="AM845" s="1">
        <f t="shared" si="28"/>
        <v>1</v>
      </c>
      <c r="AN845" s="5" t="b">
        <f>IF(K844="■",TRUE,FALSE)</f>
        <v>0</v>
      </c>
      <c r="AO845" s="105" t="s">
        <v>1373</v>
      </c>
      <c r="AP845" s="105"/>
      <c r="AQ845" s="105"/>
      <c r="AR845" s="105"/>
      <c r="AS845" s="105"/>
      <c r="AT845" s="105"/>
      <c r="AU845" s="105"/>
      <c r="AV845" s="105"/>
      <c r="AW845" s="105"/>
      <c r="AX845" s="105"/>
      <c r="AY845" s="1"/>
      <c r="AZ845" s="1"/>
      <c r="BA845" s="834"/>
    </row>
    <row r="846" spans="1:53" s="117" customFormat="1" ht="12.75">
      <c r="A846" s="531"/>
      <c r="B846" s="175"/>
      <c r="C846" s="175"/>
      <c r="D846" s="175"/>
      <c r="E846" s="175"/>
      <c r="F846" s="175"/>
      <c r="G846" s="367" t="s">
        <v>1375</v>
      </c>
      <c r="H846" s="271"/>
      <c r="I846" s="271"/>
      <c r="J846" s="271"/>
      <c r="K846" s="532"/>
      <c r="L846" s="175"/>
      <c r="M846" s="530"/>
      <c r="N846" s="175" t="s">
        <v>148</v>
      </c>
      <c r="O846" s="1299"/>
      <c r="P846" s="1299"/>
      <c r="Q846" s="1299"/>
      <c r="R846" s="1299"/>
      <c r="S846" s="1299"/>
      <c r="T846" s="1299"/>
      <c r="U846" s="1299"/>
      <c r="V846" s="1299"/>
      <c r="W846" s="1299"/>
      <c r="X846" s="1299"/>
      <c r="Y846" s="1299"/>
      <c r="Z846" s="1299"/>
      <c r="AA846" s="1299"/>
      <c r="AB846" s="1299"/>
      <c r="AC846" s="1299"/>
      <c r="AD846" s="1299"/>
      <c r="AE846" s="1299"/>
      <c r="AF846" s="1299"/>
      <c r="AG846" s="1299"/>
      <c r="AH846" s="1299"/>
      <c r="AI846" s="1299"/>
      <c r="AJ846" s="1299"/>
      <c r="AK846" s="290" t="s">
        <v>238</v>
      </c>
      <c r="AL846" s="118"/>
      <c r="AM846" s="1">
        <f t="shared" si="28"/>
        <v>1</v>
      </c>
      <c r="AN846" s="5"/>
      <c r="AO846" s="105"/>
      <c r="AP846" s="105"/>
      <c r="AQ846" s="105"/>
      <c r="AR846" s="105"/>
      <c r="AS846" s="105"/>
      <c r="AT846" s="105"/>
      <c r="AU846" s="105"/>
      <c r="AV846" s="105"/>
      <c r="AW846" s="105"/>
      <c r="AX846" s="105"/>
      <c r="AY846" s="1"/>
      <c r="AZ846" s="1"/>
      <c r="BA846" s="834"/>
    </row>
    <row r="847" spans="1:53" s="117" customFormat="1" ht="12.75">
      <c r="A847" s="531"/>
      <c r="B847" s="175"/>
      <c r="C847" s="175"/>
      <c r="D847" s="175"/>
      <c r="E847" s="175"/>
      <c r="F847" s="175"/>
      <c r="G847" s="209"/>
      <c r="H847" s="175"/>
      <c r="I847" s="175"/>
      <c r="J847" s="175"/>
      <c r="K847" s="532"/>
      <c r="L847" s="175"/>
      <c r="M847" s="530"/>
      <c r="N847" s="175" t="s">
        <v>1343</v>
      </c>
      <c r="O847" s="175"/>
      <c r="P847" s="175"/>
      <c r="Q847" s="175"/>
      <c r="S847" s="175"/>
      <c r="T847" s="175"/>
      <c r="U847" s="175"/>
      <c r="V847" s="175"/>
      <c r="W847" s="175"/>
      <c r="X847" s="175"/>
      <c r="Y847" s="175"/>
      <c r="Z847" s="175"/>
      <c r="AA847" s="175"/>
      <c r="AB847" s="175"/>
      <c r="AC847" s="175"/>
      <c r="AD847" s="175"/>
      <c r="AE847" s="175"/>
      <c r="AF847" s="175"/>
      <c r="AG847" s="175"/>
      <c r="AH847" s="175"/>
      <c r="AI847" s="175"/>
      <c r="AJ847" s="175"/>
      <c r="AK847" s="290"/>
      <c r="AL847" s="118"/>
      <c r="AM847" s="1">
        <f t="shared" si="28"/>
        <v>1</v>
      </c>
      <c r="AN847" s="5"/>
      <c r="AO847" s="105"/>
      <c r="AP847" s="105"/>
      <c r="AQ847" s="105"/>
      <c r="AR847" s="105"/>
      <c r="AS847" s="105"/>
      <c r="AT847" s="105"/>
      <c r="AU847" s="105"/>
      <c r="AV847" s="105"/>
      <c r="AW847" s="105"/>
      <c r="AX847" s="105"/>
      <c r="AY847" s="1"/>
      <c r="AZ847" s="1"/>
      <c r="BA847" s="834"/>
    </row>
    <row r="848" spans="1:53" s="117" customFormat="1" ht="12.75" customHeight="1" thickBot="1">
      <c r="A848" s="531"/>
      <c r="B848" s="175"/>
      <c r="C848" s="175"/>
      <c r="D848" s="175"/>
      <c r="E848" s="175"/>
      <c r="F848" s="175"/>
      <c r="G848" s="209"/>
      <c r="H848" s="175"/>
      <c r="I848" s="175"/>
      <c r="J848" s="175"/>
      <c r="K848" s="545"/>
      <c r="L848" s="235"/>
      <c r="M848" s="546"/>
      <c r="N848" s="175" t="s">
        <v>148</v>
      </c>
      <c r="O848" s="1321"/>
      <c r="P848" s="1321"/>
      <c r="Q848" s="1321"/>
      <c r="R848" s="1321"/>
      <c r="S848" s="1321"/>
      <c r="T848" s="1321"/>
      <c r="U848" s="1321"/>
      <c r="V848" s="1321"/>
      <c r="W848" s="1321"/>
      <c r="X848" s="1321"/>
      <c r="Y848" s="1321"/>
      <c r="Z848" s="1321"/>
      <c r="AA848" s="1321"/>
      <c r="AB848" s="1321"/>
      <c r="AC848" s="1321"/>
      <c r="AD848" s="1321"/>
      <c r="AE848" s="1321"/>
      <c r="AF848" s="1321"/>
      <c r="AG848" s="1321"/>
      <c r="AH848" s="1321"/>
      <c r="AI848" s="1321"/>
      <c r="AJ848" s="1321"/>
      <c r="AK848" s="290" t="s">
        <v>238</v>
      </c>
      <c r="AL848" s="118"/>
      <c r="AM848" s="1">
        <f t="shared" si="28"/>
        <v>1</v>
      </c>
      <c r="AN848" s="5"/>
      <c r="AO848" s="105"/>
      <c r="AP848" s="105"/>
      <c r="AQ848" s="105"/>
      <c r="AR848" s="105"/>
      <c r="AS848" s="105"/>
      <c r="AT848" s="105"/>
      <c r="AU848" s="105"/>
      <c r="AV848" s="105"/>
      <c r="AW848" s="105"/>
      <c r="AX848" s="105"/>
      <c r="AY848" s="1"/>
      <c r="AZ848" s="1"/>
      <c r="BA848" s="834"/>
    </row>
    <row r="849" spans="1:53" s="117" customFormat="1" ht="12.6" customHeight="1" thickBot="1">
      <c r="A849" s="1306" t="s">
        <v>1376</v>
      </c>
      <c r="B849" s="1307"/>
      <c r="C849" s="1307"/>
      <c r="D849" s="1307"/>
      <c r="E849" s="1307"/>
      <c r="F849" s="1308"/>
      <c r="G849" s="547"/>
      <c r="H849" s="548"/>
      <c r="I849" s="548"/>
      <c r="J849" s="548"/>
      <c r="K849" s="548"/>
      <c r="L849" s="548"/>
      <c r="M849" s="548"/>
      <c r="N849" s="548"/>
      <c r="O849" s="548"/>
      <c r="P849" s="548"/>
      <c r="Q849" s="548"/>
      <c r="R849" s="548"/>
      <c r="S849" s="548"/>
      <c r="T849" s="548"/>
      <c r="U849" s="548"/>
      <c r="V849" s="548"/>
      <c r="W849" s="548"/>
      <c r="X849" s="548"/>
      <c r="Y849" s="548"/>
      <c r="Z849" s="548"/>
      <c r="AA849" s="548"/>
      <c r="AB849" s="548"/>
      <c r="AC849" s="548"/>
      <c r="AD849" s="548"/>
      <c r="AE849" s="548"/>
      <c r="AF849" s="548"/>
      <c r="AG849" s="548"/>
      <c r="AH849" s="548"/>
      <c r="AI849" s="548"/>
      <c r="AJ849" s="548"/>
      <c r="AK849" s="549"/>
      <c r="AL849" s="118"/>
      <c r="AM849" s="1">
        <f t="shared" si="28"/>
        <v>1</v>
      </c>
      <c r="AN849" s="5"/>
      <c r="AO849" s="105"/>
      <c r="AP849" s="105"/>
      <c r="AQ849" s="105"/>
      <c r="AR849" s="105"/>
      <c r="AS849" s="105"/>
      <c r="AT849" s="105"/>
      <c r="AU849" s="105"/>
      <c r="AV849" s="105"/>
      <c r="AW849" s="105"/>
      <c r="AX849" s="105"/>
      <c r="AY849" s="1"/>
      <c r="AZ849" s="1"/>
      <c r="BA849" s="834"/>
    </row>
    <row r="850" spans="1:53" s="117" customFormat="1" ht="12.6" customHeight="1">
      <c r="A850" s="175"/>
      <c r="B850" s="1249" t="s">
        <v>1377</v>
      </c>
      <c r="C850" s="1249"/>
      <c r="D850" s="1249"/>
      <c r="E850" s="1249"/>
      <c r="F850" s="1249"/>
      <c r="G850" s="1249"/>
      <c r="H850" s="1249"/>
      <c r="I850" s="1249"/>
      <c r="J850" s="1249"/>
      <c r="K850" s="1249"/>
      <c r="L850" s="1249"/>
      <c r="M850" s="1249"/>
      <c r="N850" s="1249"/>
      <c r="O850" s="1249"/>
      <c r="P850" s="1249"/>
      <c r="Q850" s="1249"/>
      <c r="R850" s="1249"/>
      <c r="S850" s="1249"/>
      <c r="T850" s="1249"/>
      <c r="U850" s="1249"/>
      <c r="V850" s="1249"/>
      <c r="W850" s="1249"/>
      <c r="X850" s="1249"/>
      <c r="Y850" s="1249"/>
      <c r="Z850" s="1249"/>
      <c r="AA850" s="1249"/>
      <c r="AB850" s="1249"/>
      <c r="AC850" s="1249"/>
      <c r="AD850" s="1249"/>
      <c r="AE850" s="1249"/>
      <c r="AF850" s="1249"/>
      <c r="AG850" s="1249"/>
      <c r="AH850" s="1249"/>
      <c r="AI850" s="1249"/>
      <c r="AJ850" s="1249"/>
      <c r="AK850" s="1249"/>
      <c r="AL850" s="118"/>
      <c r="AM850" s="1">
        <f t="shared" si="28"/>
        <v>1</v>
      </c>
      <c r="AN850" s="5"/>
      <c r="AO850" s="105"/>
      <c r="AP850" s="105"/>
      <c r="AQ850" s="105"/>
      <c r="AR850" s="105"/>
      <c r="AS850" s="105"/>
      <c r="AT850" s="105"/>
      <c r="AU850" s="105"/>
      <c r="AV850" s="105"/>
      <c r="AW850" s="105"/>
      <c r="AX850" s="105"/>
      <c r="AY850" s="1"/>
      <c r="AZ850" s="1"/>
      <c r="BA850" s="834"/>
    </row>
    <row r="851" spans="1:53" s="117" customFormat="1" ht="12.75">
      <c r="A851" s="175"/>
      <c r="B851" s="1250"/>
      <c r="C851" s="1250"/>
      <c r="D851" s="1250"/>
      <c r="E851" s="1250"/>
      <c r="F851" s="1250"/>
      <c r="G851" s="1250"/>
      <c r="H851" s="1250"/>
      <c r="I851" s="1250"/>
      <c r="J851" s="1250"/>
      <c r="K851" s="1250"/>
      <c r="L851" s="1250"/>
      <c r="M851" s="1250"/>
      <c r="N851" s="1250"/>
      <c r="O851" s="1250"/>
      <c r="P851" s="1250"/>
      <c r="Q851" s="1250"/>
      <c r="R851" s="1250"/>
      <c r="S851" s="1250"/>
      <c r="T851" s="1250"/>
      <c r="U851" s="1250"/>
      <c r="V851" s="1250"/>
      <c r="W851" s="1250"/>
      <c r="X851" s="1250"/>
      <c r="Y851" s="1250"/>
      <c r="Z851" s="1250"/>
      <c r="AA851" s="1250"/>
      <c r="AB851" s="1250"/>
      <c r="AC851" s="1250"/>
      <c r="AD851" s="1250"/>
      <c r="AE851" s="1250"/>
      <c r="AF851" s="1250"/>
      <c r="AG851" s="1250"/>
      <c r="AH851" s="1250"/>
      <c r="AI851" s="1250"/>
      <c r="AJ851" s="1250"/>
      <c r="AK851" s="1250"/>
      <c r="AL851" s="118"/>
      <c r="AM851" s="1">
        <f t="shared" si="28"/>
        <v>1</v>
      </c>
      <c r="AN851" s="5"/>
      <c r="AO851" s="105"/>
      <c r="AP851" s="105"/>
      <c r="AQ851" s="105"/>
      <c r="AR851" s="105"/>
      <c r="AS851" s="105"/>
      <c r="AT851" s="105"/>
      <c r="AU851" s="105"/>
      <c r="AV851" s="105"/>
      <c r="AW851" s="105"/>
      <c r="AX851" s="105"/>
      <c r="AY851" s="1"/>
      <c r="AZ851" s="1"/>
      <c r="BA851" s="834"/>
    </row>
    <row r="852" spans="1:53" s="117" customFormat="1" ht="12.75">
      <c r="A852" s="175"/>
      <c r="B852" s="1250"/>
      <c r="C852" s="1250"/>
      <c r="D852" s="1250"/>
      <c r="E852" s="1250"/>
      <c r="F852" s="1250"/>
      <c r="G852" s="1250"/>
      <c r="H852" s="1250"/>
      <c r="I852" s="1250"/>
      <c r="J852" s="1250"/>
      <c r="K852" s="1250"/>
      <c r="L852" s="1250"/>
      <c r="M852" s="1250"/>
      <c r="N852" s="1250"/>
      <c r="O852" s="1250"/>
      <c r="P852" s="1250"/>
      <c r="Q852" s="1250"/>
      <c r="R852" s="1250"/>
      <c r="S852" s="1250"/>
      <c r="T852" s="1250"/>
      <c r="U852" s="1250"/>
      <c r="V852" s="1250"/>
      <c r="W852" s="1250"/>
      <c r="X852" s="1250"/>
      <c r="Y852" s="1250"/>
      <c r="Z852" s="1250"/>
      <c r="AA852" s="1250"/>
      <c r="AB852" s="1250"/>
      <c r="AC852" s="1250"/>
      <c r="AD852" s="1250"/>
      <c r="AE852" s="1250"/>
      <c r="AF852" s="1250"/>
      <c r="AG852" s="1250"/>
      <c r="AH852" s="1250"/>
      <c r="AI852" s="1250"/>
      <c r="AJ852" s="1250"/>
      <c r="AK852" s="1250"/>
      <c r="AL852" s="118"/>
      <c r="AM852" s="1">
        <f t="shared" si="28"/>
        <v>1</v>
      </c>
      <c r="AN852" s="5"/>
      <c r="AO852" s="105"/>
      <c r="AP852" s="105"/>
      <c r="AQ852" s="105"/>
      <c r="AR852" s="105"/>
      <c r="AS852" s="105"/>
      <c r="AT852" s="105"/>
      <c r="AU852" s="105"/>
      <c r="AV852" s="105"/>
      <c r="AW852" s="105"/>
      <c r="AX852" s="105"/>
      <c r="AY852" s="1"/>
      <c r="AZ852" s="1"/>
      <c r="BA852" s="834"/>
    </row>
    <row r="853" spans="1:53" s="117" customFormat="1" ht="13.5" thickBot="1">
      <c r="A853" s="550" t="s">
        <v>1378</v>
      </c>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18">
        <v>18</v>
      </c>
      <c r="AM853" s="552">
        <f>IF(AO240=1,1,0)</f>
        <v>1</v>
      </c>
      <c r="AN853" s="5"/>
      <c r="AO853" s="105"/>
      <c r="AP853" s="105"/>
      <c r="AQ853" s="105"/>
      <c r="AR853" s="105"/>
      <c r="AS853" s="105"/>
      <c r="AT853" s="105"/>
      <c r="AU853" s="105"/>
      <c r="AV853" s="105"/>
      <c r="AW853" s="105"/>
      <c r="AX853" s="105"/>
      <c r="AY853" s="1"/>
      <c r="AZ853" s="1"/>
      <c r="BA853" s="834"/>
    </row>
    <row r="854" spans="1:53" s="117" customFormat="1" ht="12.75" customHeight="1" thickBot="1">
      <c r="A854" s="1291" t="s">
        <v>1305</v>
      </c>
      <c r="B854" s="1292"/>
      <c r="C854" s="1292"/>
      <c r="D854" s="1292"/>
      <c r="E854" s="1292"/>
      <c r="F854" s="1293"/>
      <c r="G854" s="1294" t="s">
        <v>1306</v>
      </c>
      <c r="H854" s="1292"/>
      <c r="I854" s="1292"/>
      <c r="J854" s="1292"/>
      <c r="K854" s="1292"/>
      <c r="L854" s="1292"/>
      <c r="M854" s="1292"/>
      <c r="N854" s="1292"/>
      <c r="O854" s="1292"/>
      <c r="P854" s="1292"/>
      <c r="Q854" s="1292"/>
      <c r="R854" s="1292"/>
      <c r="S854" s="1292"/>
      <c r="T854" s="1292"/>
      <c r="U854" s="1292"/>
      <c r="V854" s="1292"/>
      <c r="W854" s="1292"/>
      <c r="X854" s="1292"/>
      <c r="Y854" s="1292"/>
      <c r="Z854" s="1292"/>
      <c r="AA854" s="1292"/>
      <c r="AB854" s="1292"/>
      <c r="AC854" s="1292"/>
      <c r="AD854" s="1292"/>
      <c r="AE854" s="1292"/>
      <c r="AF854" s="1292"/>
      <c r="AG854" s="1292"/>
      <c r="AH854" s="1292"/>
      <c r="AI854" s="1292"/>
      <c r="AJ854" s="1292"/>
      <c r="AK854" s="1295"/>
      <c r="AL854" s="118"/>
      <c r="AM854" s="1">
        <f>AM853</f>
        <v>1</v>
      </c>
      <c r="AN854" s="5"/>
      <c r="AO854" s="105"/>
      <c r="AP854" s="105"/>
      <c r="AQ854" s="105"/>
      <c r="AR854" s="105"/>
      <c r="AS854" s="105"/>
      <c r="AT854" s="105"/>
      <c r="AU854" s="105"/>
      <c r="AV854" s="105"/>
      <c r="AW854" s="105"/>
      <c r="AX854" s="105"/>
      <c r="AY854" s="1"/>
      <c r="AZ854" s="1"/>
      <c r="BA854" s="834"/>
    </row>
    <row r="855" spans="1:53" s="117" customFormat="1" ht="18.75" customHeight="1">
      <c r="A855" s="1267" t="s">
        <v>1307</v>
      </c>
      <c r="B855" s="1268"/>
      <c r="C855" s="1268"/>
      <c r="D855" s="1268"/>
      <c r="E855" s="1268"/>
      <c r="F855" s="1269"/>
      <c r="G855" s="1695"/>
      <c r="H855" s="1696"/>
      <c r="I855" s="1696"/>
      <c r="J855" s="1696"/>
      <c r="K855" s="1696"/>
      <c r="L855" s="1696"/>
      <c r="M855" s="1696"/>
      <c r="N855" s="1696"/>
      <c r="O855" s="1696"/>
      <c r="P855" s="1696"/>
      <c r="Q855" s="1696"/>
      <c r="R855" s="1696"/>
      <c r="S855" s="1696"/>
      <c r="T855" s="1696"/>
      <c r="U855" s="1696"/>
      <c r="V855" s="1696"/>
      <c r="W855" s="1696"/>
      <c r="X855" s="1696"/>
      <c r="Y855" s="1696"/>
      <c r="Z855" s="1696"/>
      <c r="AA855" s="1696"/>
      <c r="AB855" s="1696"/>
      <c r="AC855" s="1696"/>
      <c r="AD855" s="1696"/>
      <c r="AE855" s="1696"/>
      <c r="AF855" s="1696"/>
      <c r="AG855" s="1696"/>
      <c r="AH855" s="1696"/>
      <c r="AI855" s="1696"/>
      <c r="AJ855" s="1696"/>
      <c r="AK855" s="1697"/>
      <c r="AL855" s="118"/>
      <c r="AM855" s="1">
        <f t="shared" ref="AM855:AM896" si="29">AM854</f>
        <v>1</v>
      </c>
      <c r="AN855" s="5"/>
      <c r="AO855" s="105"/>
      <c r="AP855" s="105"/>
      <c r="AQ855" s="105"/>
      <c r="AR855" s="105"/>
      <c r="AS855" s="105"/>
      <c r="AT855" s="105"/>
      <c r="AU855" s="105"/>
      <c r="AV855" s="105"/>
      <c r="AW855" s="105"/>
      <c r="AX855" s="105"/>
      <c r="AY855" s="1"/>
      <c r="AZ855" s="1"/>
      <c r="BA855" s="834"/>
    </row>
    <row r="856" spans="1:53" s="117" customFormat="1" ht="18.75" customHeight="1">
      <c r="A856" s="528"/>
      <c r="G856" s="1698"/>
      <c r="H856" s="1699"/>
      <c r="I856" s="1699"/>
      <c r="J856" s="1699"/>
      <c r="K856" s="1699"/>
      <c r="L856" s="1699"/>
      <c r="M856" s="1699"/>
      <c r="N856" s="1699"/>
      <c r="O856" s="1699"/>
      <c r="P856" s="1699"/>
      <c r="Q856" s="1699"/>
      <c r="R856" s="1699"/>
      <c r="S856" s="1699"/>
      <c r="T856" s="1699"/>
      <c r="U856" s="1699"/>
      <c r="V856" s="1699"/>
      <c r="W856" s="1699"/>
      <c r="X856" s="1699"/>
      <c r="Y856" s="1699"/>
      <c r="Z856" s="1699"/>
      <c r="AA856" s="1699"/>
      <c r="AB856" s="1699"/>
      <c r="AC856" s="1699"/>
      <c r="AD856" s="1699"/>
      <c r="AE856" s="1699"/>
      <c r="AF856" s="1699"/>
      <c r="AG856" s="1699"/>
      <c r="AH856" s="1699"/>
      <c r="AI856" s="1699"/>
      <c r="AJ856" s="1699"/>
      <c r="AK856" s="1700"/>
      <c r="AL856" s="118"/>
      <c r="AM856" s="1">
        <f t="shared" si="29"/>
        <v>1</v>
      </c>
      <c r="AN856" s="5"/>
      <c r="AO856" s="105"/>
      <c r="AP856" s="105"/>
      <c r="AQ856" s="105"/>
      <c r="AR856" s="105"/>
      <c r="AS856" s="105"/>
      <c r="AT856" s="105"/>
      <c r="AU856" s="105"/>
      <c r="AV856" s="105"/>
      <c r="AW856" s="105"/>
      <c r="AX856" s="105"/>
      <c r="AY856" s="1"/>
      <c r="AZ856" s="1"/>
      <c r="BA856" s="834"/>
    </row>
    <row r="857" spans="1:53" s="117" customFormat="1" ht="18.75" customHeight="1">
      <c r="A857" s="528"/>
      <c r="G857" s="1698"/>
      <c r="H857" s="1699"/>
      <c r="I857" s="1699"/>
      <c r="J857" s="1699"/>
      <c r="K857" s="1699"/>
      <c r="L857" s="1699"/>
      <c r="M857" s="1699"/>
      <c r="N857" s="1699"/>
      <c r="O857" s="1699"/>
      <c r="P857" s="1699"/>
      <c r="Q857" s="1699"/>
      <c r="R857" s="1699"/>
      <c r="S857" s="1699"/>
      <c r="T857" s="1699"/>
      <c r="U857" s="1699"/>
      <c r="V857" s="1699"/>
      <c r="W857" s="1699"/>
      <c r="X857" s="1699"/>
      <c r="Y857" s="1699"/>
      <c r="Z857" s="1699"/>
      <c r="AA857" s="1699"/>
      <c r="AB857" s="1699"/>
      <c r="AC857" s="1699"/>
      <c r="AD857" s="1699"/>
      <c r="AE857" s="1699"/>
      <c r="AF857" s="1699"/>
      <c r="AG857" s="1699"/>
      <c r="AH857" s="1699"/>
      <c r="AI857" s="1699"/>
      <c r="AJ857" s="1699"/>
      <c r="AK857" s="1700"/>
      <c r="AL857" s="118"/>
      <c r="AM857" s="1">
        <f t="shared" si="29"/>
        <v>1</v>
      </c>
      <c r="AN857" s="5"/>
      <c r="AO857" s="105"/>
      <c r="AP857" s="105"/>
      <c r="AQ857" s="105"/>
      <c r="AR857" s="105"/>
      <c r="AS857" s="105"/>
      <c r="AT857" s="105"/>
      <c r="AU857" s="105"/>
      <c r="AV857" s="105"/>
      <c r="AW857" s="105"/>
      <c r="AX857" s="105"/>
      <c r="AY857" s="1"/>
      <c r="AZ857" s="1"/>
      <c r="BA857" s="834"/>
    </row>
    <row r="858" spans="1:53" s="117" customFormat="1" ht="18.75" customHeight="1">
      <c r="A858" s="528"/>
      <c r="G858" s="1698"/>
      <c r="H858" s="1699"/>
      <c r="I858" s="1699"/>
      <c r="J858" s="1699"/>
      <c r="K858" s="1699"/>
      <c r="L858" s="1699"/>
      <c r="M858" s="1699"/>
      <c r="N858" s="1699"/>
      <c r="O858" s="1699"/>
      <c r="P858" s="1699"/>
      <c r="Q858" s="1699"/>
      <c r="R858" s="1699"/>
      <c r="S858" s="1699"/>
      <c r="T858" s="1699"/>
      <c r="U858" s="1699"/>
      <c r="V858" s="1699"/>
      <c r="W858" s="1699"/>
      <c r="X858" s="1699"/>
      <c r="Y858" s="1699"/>
      <c r="Z858" s="1699"/>
      <c r="AA858" s="1699"/>
      <c r="AB858" s="1699"/>
      <c r="AC858" s="1699"/>
      <c r="AD858" s="1699"/>
      <c r="AE858" s="1699"/>
      <c r="AF858" s="1699"/>
      <c r="AG858" s="1699"/>
      <c r="AH858" s="1699"/>
      <c r="AI858" s="1699"/>
      <c r="AJ858" s="1699"/>
      <c r="AK858" s="1700"/>
      <c r="AL858" s="118"/>
      <c r="AM858" s="1">
        <f t="shared" si="29"/>
        <v>1</v>
      </c>
      <c r="AN858" s="5"/>
      <c r="AO858" s="105"/>
      <c r="AP858" s="105"/>
      <c r="AQ858" s="105"/>
      <c r="AR858" s="105"/>
      <c r="AS858" s="105"/>
      <c r="AT858" s="105"/>
      <c r="AU858" s="105"/>
      <c r="AV858" s="105"/>
      <c r="AW858" s="105"/>
      <c r="AX858" s="105"/>
      <c r="AY858" s="1"/>
      <c r="AZ858" s="1"/>
      <c r="BA858" s="834"/>
    </row>
    <row r="859" spans="1:53" s="117" customFormat="1" ht="18.75" customHeight="1">
      <c r="A859" s="528"/>
      <c r="G859" s="1698"/>
      <c r="H859" s="1699"/>
      <c r="I859" s="1699"/>
      <c r="J859" s="1699"/>
      <c r="K859" s="1699"/>
      <c r="L859" s="1699"/>
      <c r="M859" s="1699"/>
      <c r="N859" s="1699"/>
      <c r="O859" s="1699"/>
      <c r="P859" s="1699"/>
      <c r="Q859" s="1699"/>
      <c r="R859" s="1699"/>
      <c r="S859" s="1699"/>
      <c r="T859" s="1699"/>
      <c r="U859" s="1699"/>
      <c r="V859" s="1699"/>
      <c r="W859" s="1699"/>
      <c r="X859" s="1699"/>
      <c r="Y859" s="1699"/>
      <c r="Z859" s="1699"/>
      <c r="AA859" s="1699"/>
      <c r="AB859" s="1699"/>
      <c r="AC859" s="1699"/>
      <c r="AD859" s="1699"/>
      <c r="AE859" s="1699"/>
      <c r="AF859" s="1699"/>
      <c r="AG859" s="1699"/>
      <c r="AH859" s="1699"/>
      <c r="AI859" s="1699"/>
      <c r="AJ859" s="1699"/>
      <c r="AK859" s="1700"/>
      <c r="AL859" s="118"/>
      <c r="AM859" s="1">
        <f t="shared" si="29"/>
        <v>1</v>
      </c>
      <c r="AN859" s="5"/>
      <c r="AO859" s="105"/>
      <c r="AP859" s="105"/>
      <c r="AQ859" s="105"/>
      <c r="AR859" s="105"/>
      <c r="AS859" s="105"/>
      <c r="AT859" s="105"/>
      <c r="AU859" s="105"/>
      <c r="AV859" s="105"/>
      <c r="AW859" s="105"/>
      <c r="AX859" s="105"/>
      <c r="AY859" s="1"/>
      <c r="AZ859" s="1"/>
      <c r="BA859" s="834"/>
    </row>
    <row r="860" spans="1:53" s="117" customFormat="1" ht="18.75" customHeight="1">
      <c r="A860" s="528"/>
      <c r="G860" s="1698"/>
      <c r="H860" s="1699"/>
      <c r="I860" s="1699"/>
      <c r="J860" s="1699"/>
      <c r="K860" s="1699"/>
      <c r="L860" s="1699"/>
      <c r="M860" s="1699"/>
      <c r="N860" s="1699"/>
      <c r="O860" s="1699"/>
      <c r="P860" s="1699"/>
      <c r="Q860" s="1699"/>
      <c r="R860" s="1699"/>
      <c r="S860" s="1699"/>
      <c r="T860" s="1699"/>
      <c r="U860" s="1699"/>
      <c r="V860" s="1699"/>
      <c r="W860" s="1699"/>
      <c r="X860" s="1699"/>
      <c r="Y860" s="1699"/>
      <c r="Z860" s="1699"/>
      <c r="AA860" s="1699"/>
      <c r="AB860" s="1699"/>
      <c r="AC860" s="1699"/>
      <c r="AD860" s="1699"/>
      <c r="AE860" s="1699"/>
      <c r="AF860" s="1699"/>
      <c r="AG860" s="1699"/>
      <c r="AH860" s="1699"/>
      <c r="AI860" s="1699"/>
      <c r="AJ860" s="1699"/>
      <c r="AK860" s="1700"/>
      <c r="AL860" s="118"/>
      <c r="AM860" s="1">
        <f t="shared" si="29"/>
        <v>1</v>
      </c>
      <c r="AN860" s="5"/>
      <c r="AO860" s="105"/>
      <c r="AP860" s="105"/>
      <c r="AQ860" s="105"/>
      <c r="AR860" s="105"/>
      <c r="AS860" s="105"/>
      <c r="AT860" s="105"/>
      <c r="AU860" s="105"/>
      <c r="AV860" s="105"/>
      <c r="AW860" s="105"/>
      <c r="AX860" s="105"/>
      <c r="AY860" s="1"/>
      <c r="AZ860" s="1"/>
      <c r="BA860" s="834"/>
    </row>
    <row r="861" spans="1:53" s="117" customFormat="1" ht="18.75" customHeight="1">
      <c r="A861" s="528"/>
      <c r="G861" s="1698"/>
      <c r="H861" s="1699"/>
      <c r="I861" s="1699"/>
      <c r="J861" s="1699"/>
      <c r="K861" s="1699"/>
      <c r="L861" s="1699"/>
      <c r="M861" s="1699"/>
      <c r="N861" s="1699"/>
      <c r="O861" s="1699"/>
      <c r="P861" s="1699"/>
      <c r="Q861" s="1699"/>
      <c r="R861" s="1699"/>
      <c r="S861" s="1699"/>
      <c r="T861" s="1699"/>
      <c r="U861" s="1699"/>
      <c r="V861" s="1699"/>
      <c r="W861" s="1699"/>
      <c r="X861" s="1699"/>
      <c r="Y861" s="1699"/>
      <c r="Z861" s="1699"/>
      <c r="AA861" s="1699"/>
      <c r="AB861" s="1699"/>
      <c r="AC861" s="1699"/>
      <c r="AD861" s="1699"/>
      <c r="AE861" s="1699"/>
      <c r="AF861" s="1699"/>
      <c r="AG861" s="1699"/>
      <c r="AH861" s="1699"/>
      <c r="AI861" s="1699"/>
      <c r="AJ861" s="1699"/>
      <c r="AK861" s="1700"/>
      <c r="AL861" s="118"/>
      <c r="AM861" s="1">
        <f t="shared" si="29"/>
        <v>1</v>
      </c>
      <c r="AN861" s="5"/>
      <c r="AO861" s="105"/>
      <c r="AP861" s="105"/>
      <c r="AQ861" s="105"/>
      <c r="AR861" s="105"/>
      <c r="AS861" s="105"/>
      <c r="AT861" s="105"/>
      <c r="AU861" s="105"/>
      <c r="AV861" s="105"/>
      <c r="AW861" s="105"/>
      <c r="AX861" s="105"/>
      <c r="AY861" s="1"/>
      <c r="AZ861" s="1"/>
      <c r="BA861" s="834"/>
    </row>
    <row r="862" spans="1:53" s="117" customFormat="1" ht="18.75" customHeight="1">
      <c r="A862" s="528"/>
      <c r="G862" s="1698"/>
      <c r="H862" s="1699"/>
      <c r="I862" s="1699"/>
      <c r="J862" s="1699"/>
      <c r="K862" s="1699"/>
      <c r="L862" s="1699"/>
      <c r="M862" s="1699"/>
      <c r="N862" s="1699"/>
      <c r="O862" s="1699"/>
      <c r="P862" s="1699"/>
      <c r="Q862" s="1699"/>
      <c r="R862" s="1699"/>
      <c r="S862" s="1699"/>
      <c r="T862" s="1699"/>
      <c r="U862" s="1699"/>
      <c r="V862" s="1699"/>
      <c r="W862" s="1699"/>
      <c r="X862" s="1699"/>
      <c r="Y862" s="1699"/>
      <c r="Z862" s="1699"/>
      <c r="AA862" s="1699"/>
      <c r="AB862" s="1699"/>
      <c r="AC862" s="1699"/>
      <c r="AD862" s="1699"/>
      <c r="AE862" s="1699"/>
      <c r="AF862" s="1699"/>
      <c r="AG862" s="1699"/>
      <c r="AH862" s="1699"/>
      <c r="AI862" s="1699"/>
      <c r="AJ862" s="1699"/>
      <c r="AK862" s="1700"/>
      <c r="AL862" s="118"/>
      <c r="AM862" s="1">
        <f t="shared" si="29"/>
        <v>1</v>
      </c>
      <c r="AN862" s="5"/>
      <c r="AO862" s="105"/>
      <c r="AP862" s="105"/>
      <c r="AQ862" s="105"/>
      <c r="AR862" s="105"/>
      <c r="AS862" s="105"/>
      <c r="AT862" s="105"/>
      <c r="AU862" s="105"/>
      <c r="AV862" s="105"/>
      <c r="AW862" s="105"/>
      <c r="AX862" s="105"/>
      <c r="AY862" s="1"/>
      <c r="AZ862" s="1"/>
      <c r="BA862" s="834"/>
    </row>
    <row r="863" spans="1:53" s="117" customFormat="1" ht="18.75" customHeight="1">
      <c r="A863" s="528"/>
      <c r="G863" s="1698"/>
      <c r="H863" s="1699"/>
      <c r="I863" s="1699"/>
      <c r="J863" s="1699"/>
      <c r="K863" s="1699"/>
      <c r="L863" s="1699"/>
      <c r="M863" s="1699"/>
      <c r="N863" s="1699"/>
      <c r="O863" s="1699"/>
      <c r="P863" s="1699"/>
      <c r="Q863" s="1699"/>
      <c r="R863" s="1699"/>
      <c r="S863" s="1699"/>
      <c r="T863" s="1699"/>
      <c r="U863" s="1699"/>
      <c r="V863" s="1699"/>
      <c r="W863" s="1699"/>
      <c r="X863" s="1699"/>
      <c r="Y863" s="1699"/>
      <c r="Z863" s="1699"/>
      <c r="AA863" s="1699"/>
      <c r="AB863" s="1699"/>
      <c r="AC863" s="1699"/>
      <c r="AD863" s="1699"/>
      <c r="AE863" s="1699"/>
      <c r="AF863" s="1699"/>
      <c r="AG863" s="1699"/>
      <c r="AH863" s="1699"/>
      <c r="AI863" s="1699"/>
      <c r="AJ863" s="1699"/>
      <c r="AK863" s="1700"/>
      <c r="AL863" s="118"/>
      <c r="AM863" s="1">
        <f t="shared" si="29"/>
        <v>1</v>
      </c>
      <c r="AN863" s="5"/>
      <c r="AO863" s="105"/>
      <c r="AP863" s="105"/>
      <c r="AQ863" s="105"/>
      <c r="AR863" s="105"/>
      <c r="AS863" s="105"/>
      <c r="AT863" s="105"/>
      <c r="AU863" s="105"/>
      <c r="AV863" s="105"/>
      <c r="AW863" s="105"/>
      <c r="AX863" s="105"/>
      <c r="AY863" s="1"/>
      <c r="AZ863" s="1"/>
      <c r="BA863" s="834"/>
    </row>
    <row r="864" spans="1:53" s="117" customFormat="1" ht="18.75" customHeight="1">
      <c r="A864" s="528"/>
      <c r="G864" s="1698"/>
      <c r="H864" s="1699"/>
      <c r="I864" s="1699"/>
      <c r="J864" s="1699"/>
      <c r="K864" s="1699"/>
      <c r="L864" s="1699"/>
      <c r="M864" s="1699"/>
      <c r="N864" s="1699"/>
      <c r="O864" s="1699"/>
      <c r="P864" s="1699"/>
      <c r="Q864" s="1699"/>
      <c r="R864" s="1699"/>
      <c r="S864" s="1699"/>
      <c r="T864" s="1699"/>
      <c r="U864" s="1699"/>
      <c r="V864" s="1699"/>
      <c r="W864" s="1699"/>
      <c r="X864" s="1699"/>
      <c r="Y864" s="1699"/>
      <c r="Z864" s="1699"/>
      <c r="AA864" s="1699"/>
      <c r="AB864" s="1699"/>
      <c r="AC864" s="1699"/>
      <c r="AD864" s="1699"/>
      <c r="AE864" s="1699"/>
      <c r="AF864" s="1699"/>
      <c r="AG864" s="1699"/>
      <c r="AH864" s="1699"/>
      <c r="AI864" s="1699"/>
      <c r="AJ864" s="1699"/>
      <c r="AK864" s="1700"/>
      <c r="AL864" s="118"/>
      <c r="AM864" s="1">
        <f t="shared" si="29"/>
        <v>1</v>
      </c>
      <c r="AN864" s="5"/>
      <c r="AO864" s="105"/>
      <c r="AP864" s="105"/>
      <c r="AQ864" s="105"/>
      <c r="AR864" s="105"/>
      <c r="AS864" s="105"/>
      <c r="AT864" s="105"/>
      <c r="AU864" s="105"/>
      <c r="AV864" s="105"/>
      <c r="AW864" s="105"/>
      <c r="AX864" s="105"/>
      <c r="AY864" s="1"/>
      <c r="AZ864" s="1"/>
      <c r="BA864" s="834"/>
    </row>
    <row r="865" spans="1:53" s="117" customFormat="1" ht="18.75" customHeight="1">
      <c r="A865" s="528"/>
      <c r="G865" s="1698"/>
      <c r="H865" s="1699"/>
      <c r="I865" s="1699"/>
      <c r="J865" s="1699"/>
      <c r="K865" s="1699"/>
      <c r="L865" s="1699"/>
      <c r="M865" s="1699"/>
      <c r="N865" s="1699"/>
      <c r="O865" s="1699"/>
      <c r="P865" s="1699"/>
      <c r="Q865" s="1699"/>
      <c r="R865" s="1699"/>
      <c r="S865" s="1699"/>
      <c r="T865" s="1699"/>
      <c r="U865" s="1699"/>
      <c r="V865" s="1699"/>
      <c r="W865" s="1699"/>
      <c r="X865" s="1699"/>
      <c r="Y865" s="1699"/>
      <c r="Z865" s="1699"/>
      <c r="AA865" s="1699"/>
      <c r="AB865" s="1699"/>
      <c r="AC865" s="1699"/>
      <c r="AD865" s="1699"/>
      <c r="AE865" s="1699"/>
      <c r="AF865" s="1699"/>
      <c r="AG865" s="1699"/>
      <c r="AH865" s="1699"/>
      <c r="AI865" s="1699"/>
      <c r="AJ865" s="1699"/>
      <c r="AK865" s="1700"/>
      <c r="AL865" s="118"/>
      <c r="AM865" s="1">
        <f t="shared" si="29"/>
        <v>1</v>
      </c>
      <c r="AN865" s="5"/>
      <c r="AO865" s="105"/>
      <c r="AP865" s="105"/>
      <c r="AQ865" s="105"/>
      <c r="AR865" s="105"/>
      <c r="AS865" s="105"/>
      <c r="AT865" s="105"/>
      <c r="AU865" s="105"/>
      <c r="AV865" s="105"/>
      <c r="AW865" s="105"/>
      <c r="AX865" s="105"/>
      <c r="AY865" s="1"/>
      <c r="AZ865" s="1"/>
      <c r="BA865" s="834"/>
    </row>
    <row r="866" spans="1:53" s="117" customFormat="1" ht="18.75" customHeight="1">
      <c r="A866" s="528"/>
      <c r="G866" s="1698"/>
      <c r="H866" s="1699"/>
      <c r="I866" s="1699"/>
      <c r="J866" s="1699"/>
      <c r="K866" s="1699"/>
      <c r="L866" s="1699"/>
      <c r="M866" s="1699"/>
      <c r="N866" s="1699"/>
      <c r="O866" s="1699"/>
      <c r="P866" s="1699"/>
      <c r="Q866" s="1699"/>
      <c r="R866" s="1699"/>
      <c r="S866" s="1699"/>
      <c r="T866" s="1699"/>
      <c r="U866" s="1699"/>
      <c r="V866" s="1699"/>
      <c r="W866" s="1699"/>
      <c r="X866" s="1699"/>
      <c r="Y866" s="1699"/>
      <c r="Z866" s="1699"/>
      <c r="AA866" s="1699"/>
      <c r="AB866" s="1699"/>
      <c r="AC866" s="1699"/>
      <c r="AD866" s="1699"/>
      <c r="AE866" s="1699"/>
      <c r="AF866" s="1699"/>
      <c r="AG866" s="1699"/>
      <c r="AH866" s="1699"/>
      <c r="AI866" s="1699"/>
      <c r="AJ866" s="1699"/>
      <c r="AK866" s="1700"/>
      <c r="AL866" s="118"/>
      <c r="AM866" s="1">
        <f t="shared" si="29"/>
        <v>1</v>
      </c>
      <c r="AN866" s="5"/>
      <c r="AO866" s="105"/>
      <c r="AP866" s="105"/>
      <c r="AQ866" s="105"/>
      <c r="AR866" s="105"/>
      <c r="AS866" s="105"/>
      <c r="AT866" s="105"/>
      <c r="AU866" s="105"/>
      <c r="AV866" s="105"/>
      <c r="AW866" s="105"/>
      <c r="AX866" s="105"/>
      <c r="AY866" s="1"/>
      <c r="AZ866" s="1"/>
      <c r="BA866" s="834"/>
    </row>
    <row r="867" spans="1:53" s="117" customFormat="1" ht="18.75" customHeight="1">
      <c r="A867" s="528"/>
      <c r="G867" s="1698"/>
      <c r="H867" s="1699"/>
      <c r="I867" s="1699"/>
      <c r="J867" s="1699"/>
      <c r="K867" s="1699"/>
      <c r="L867" s="1699"/>
      <c r="M867" s="1699"/>
      <c r="N867" s="1699"/>
      <c r="O867" s="1699"/>
      <c r="P867" s="1699"/>
      <c r="Q867" s="1699"/>
      <c r="R867" s="1699"/>
      <c r="S867" s="1699"/>
      <c r="T867" s="1699"/>
      <c r="U867" s="1699"/>
      <c r="V867" s="1699"/>
      <c r="W867" s="1699"/>
      <c r="X867" s="1699"/>
      <c r="Y867" s="1699"/>
      <c r="Z867" s="1699"/>
      <c r="AA867" s="1699"/>
      <c r="AB867" s="1699"/>
      <c r="AC867" s="1699"/>
      <c r="AD867" s="1699"/>
      <c r="AE867" s="1699"/>
      <c r="AF867" s="1699"/>
      <c r="AG867" s="1699"/>
      <c r="AH867" s="1699"/>
      <c r="AI867" s="1699"/>
      <c r="AJ867" s="1699"/>
      <c r="AK867" s="1700"/>
      <c r="AL867" s="118"/>
      <c r="AM867" s="1">
        <f t="shared" si="29"/>
        <v>1</v>
      </c>
      <c r="AN867" s="5"/>
      <c r="AO867" s="105"/>
      <c r="AP867" s="105"/>
      <c r="AQ867" s="105"/>
      <c r="AR867" s="105"/>
      <c r="AS867" s="105"/>
      <c r="AT867" s="105"/>
      <c r="AU867" s="105"/>
      <c r="AV867" s="105"/>
      <c r="AW867" s="105"/>
      <c r="AX867" s="105"/>
      <c r="AY867" s="1"/>
      <c r="AZ867" s="1"/>
      <c r="BA867" s="834"/>
    </row>
    <row r="868" spans="1:53" s="117" customFormat="1" ht="18.75" customHeight="1">
      <c r="A868" s="528"/>
      <c r="G868" s="1698"/>
      <c r="H868" s="1699"/>
      <c r="I868" s="1699"/>
      <c r="J868" s="1699"/>
      <c r="K868" s="1699"/>
      <c r="L868" s="1699"/>
      <c r="M868" s="1699"/>
      <c r="N868" s="1699"/>
      <c r="O868" s="1699"/>
      <c r="P868" s="1699"/>
      <c r="Q868" s="1699"/>
      <c r="R868" s="1699"/>
      <c r="S868" s="1699"/>
      <c r="T868" s="1699"/>
      <c r="U868" s="1699"/>
      <c r="V868" s="1699"/>
      <c r="W868" s="1699"/>
      <c r="X868" s="1699"/>
      <c r="Y868" s="1699"/>
      <c r="Z868" s="1699"/>
      <c r="AA868" s="1699"/>
      <c r="AB868" s="1699"/>
      <c r="AC868" s="1699"/>
      <c r="AD868" s="1699"/>
      <c r="AE868" s="1699"/>
      <c r="AF868" s="1699"/>
      <c r="AG868" s="1699"/>
      <c r="AH868" s="1699"/>
      <c r="AI868" s="1699"/>
      <c r="AJ868" s="1699"/>
      <c r="AK868" s="1700"/>
      <c r="AL868" s="118"/>
      <c r="AM868" s="1">
        <f t="shared" si="29"/>
        <v>1</v>
      </c>
      <c r="AN868" s="5"/>
      <c r="AO868" s="105"/>
      <c r="AP868" s="105"/>
      <c r="AQ868" s="105"/>
      <c r="AR868" s="105"/>
      <c r="AS868" s="105"/>
      <c r="AT868" s="105"/>
      <c r="AU868" s="105"/>
      <c r="AV868" s="105"/>
      <c r="AW868" s="105"/>
      <c r="AX868" s="105"/>
      <c r="AY868" s="1"/>
      <c r="AZ868" s="1"/>
      <c r="BA868" s="834"/>
    </row>
    <row r="869" spans="1:53" s="117" customFormat="1" ht="18.75" customHeight="1">
      <c r="A869" s="528"/>
      <c r="G869" s="1698"/>
      <c r="H869" s="1699"/>
      <c r="I869" s="1699"/>
      <c r="J869" s="1699"/>
      <c r="K869" s="1699"/>
      <c r="L869" s="1699"/>
      <c r="M869" s="1699"/>
      <c r="N869" s="1699"/>
      <c r="O869" s="1699"/>
      <c r="P869" s="1699"/>
      <c r="Q869" s="1699"/>
      <c r="R869" s="1699"/>
      <c r="S869" s="1699"/>
      <c r="T869" s="1699"/>
      <c r="U869" s="1699"/>
      <c r="V869" s="1699"/>
      <c r="W869" s="1699"/>
      <c r="X869" s="1699"/>
      <c r="Y869" s="1699"/>
      <c r="Z869" s="1699"/>
      <c r="AA869" s="1699"/>
      <c r="AB869" s="1699"/>
      <c r="AC869" s="1699"/>
      <c r="AD869" s="1699"/>
      <c r="AE869" s="1699"/>
      <c r="AF869" s="1699"/>
      <c r="AG869" s="1699"/>
      <c r="AH869" s="1699"/>
      <c r="AI869" s="1699"/>
      <c r="AJ869" s="1699"/>
      <c r="AK869" s="1700"/>
      <c r="AL869" s="118"/>
      <c r="AM869" s="1">
        <f t="shared" si="29"/>
        <v>1</v>
      </c>
      <c r="AN869" s="5"/>
      <c r="AO869" s="105"/>
      <c r="AP869" s="105"/>
      <c r="AQ869" s="105"/>
      <c r="AR869" s="105"/>
      <c r="AS869" s="105"/>
      <c r="AT869" s="105"/>
      <c r="AU869" s="105"/>
      <c r="AV869" s="105"/>
      <c r="AW869" s="105"/>
      <c r="AX869" s="105"/>
      <c r="AY869" s="1"/>
      <c r="AZ869" s="1"/>
      <c r="BA869" s="834"/>
    </row>
    <row r="870" spans="1:53" s="117" customFormat="1" ht="18.75" customHeight="1">
      <c r="A870" s="528"/>
      <c r="G870" s="1698"/>
      <c r="H870" s="1699"/>
      <c r="I870" s="1699"/>
      <c r="J870" s="1699"/>
      <c r="K870" s="1699"/>
      <c r="L870" s="1699"/>
      <c r="M870" s="1699"/>
      <c r="N870" s="1699"/>
      <c r="O870" s="1699"/>
      <c r="P870" s="1699"/>
      <c r="Q870" s="1699"/>
      <c r="R870" s="1699"/>
      <c r="S870" s="1699"/>
      <c r="T870" s="1699"/>
      <c r="U870" s="1699"/>
      <c r="V870" s="1699"/>
      <c r="W870" s="1699"/>
      <c r="X870" s="1699"/>
      <c r="Y870" s="1699"/>
      <c r="Z870" s="1699"/>
      <c r="AA870" s="1699"/>
      <c r="AB870" s="1699"/>
      <c r="AC870" s="1699"/>
      <c r="AD870" s="1699"/>
      <c r="AE870" s="1699"/>
      <c r="AF870" s="1699"/>
      <c r="AG870" s="1699"/>
      <c r="AH870" s="1699"/>
      <c r="AI870" s="1699"/>
      <c r="AJ870" s="1699"/>
      <c r="AK870" s="1700"/>
      <c r="AL870" s="118"/>
      <c r="AM870" s="1">
        <f t="shared" si="29"/>
        <v>1</v>
      </c>
      <c r="AN870" s="5"/>
      <c r="AO870" s="105"/>
      <c r="AP870" s="105"/>
      <c r="AQ870" s="105"/>
      <c r="AR870" s="105"/>
      <c r="AS870" s="105"/>
      <c r="AT870" s="105"/>
      <c r="AU870" s="105"/>
      <c r="AV870" s="105"/>
      <c r="AW870" s="105"/>
      <c r="AX870" s="105"/>
      <c r="AY870" s="1"/>
      <c r="AZ870" s="1"/>
      <c r="BA870" s="834"/>
    </row>
    <row r="871" spans="1:53" s="117" customFormat="1" ht="18.75" customHeight="1">
      <c r="A871" s="528"/>
      <c r="G871" s="1698"/>
      <c r="H871" s="1699"/>
      <c r="I871" s="1699"/>
      <c r="J871" s="1699"/>
      <c r="K871" s="1699"/>
      <c r="L871" s="1699"/>
      <c r="M871" s="1699"/>
      <c r="N871" s="1699"/>
      <c r="O871" s="1699"/>
      <c r="P871" s="1699"/>
      <c r="Q871" s="1699"/>
      <c r="R871" s="1699"/>
      <c r="S871" s="1699"/>
      <c r="T871" s="1699"/>
      <c r="U871" s="1699"/>
      <c r="V871" s="1699"/>
      <c r="W871" s="1699"/>
      <c r="X871" s="1699"/>
      <c r="Y871" s="1699"/>
      <c r="Z871" s="1699"/>
      <c r="AA871" s="1699"/>
      <c r="AB871" s="1699"/>
      <c r="AC871" s="1699"/>
      <c r="AD871" s="1699"/>
      <c r="AE871" s="1699"/>
      <c r="AF871" s="1699"/>
      <c r="AG871" s="1699"/>
      <c r="AH871" s="1699"/>
      <c r="AI871" s="1699"/>
      <c r="AJ871" s="1699"/>
      <c r="AK871" s="1700"/>
      <c r="AL871" s="118"/>
      <c r="AM871" s="1">
        <f t="shared" si="29"/>
        <v>1</v>
      </c>
      <c r="AN871" s="5"/>
      <c r="AO871" s="105"/>
      <c r="AP871" s="105"/>
      <c r="AQ871" s="105"/>
      <c r="AR871" s="105"/>
      <c r="AS871" s="105"/>
      <c r="AT871" s="105"/>
      <c r="AU871" s="105"/>
      <c r="AV871" s="105"/>
      <c r="AW871" s="105"/>
      <c r="AX871" s="105"/>
      <c r="AY871" s="1"/>
      <c r="AZ871" s="1"/>
      <c r="BA871" s="834"/>
    </row>
    <row r="872" spans="1:53" s="117" customFormat="1" ht="18.75" customHeight="1">
      <c r="A872" s="528"/>
      <c r="G872" s="1698"/>
      <c r="H872" s="1699"/>
      <c r="I872" s="1699"/>
      <c r="J872" s="1699"/>
      <c r="K872" s="1699"/>
      <c r="L872" s="1699"/>
      <c r="M872" s="1699"/>
      <c r="N872" s="1699"/>
      <c r="O872" s="1699"/>
      <c r="P872" s="1699"/>
      <c r="Q872" s="1699"/>
      <c r="R872" s="1699"/>
      <c r="S872" s="1699"/>
      <c r="T872" s="1699"/>
      <c r="U872" s="1699"/>
      <c r="V872" s="1699"/>
      <c r="W872" s="1699"/>
      <c r="X872" s="1699"/>
      <c r="Y872" s="1699"/>
      <c r="Z872" s="1699"/>
      <c r="AA872" s="1699"/>
      <c r="AB872" s="1699"/>
      <c r="AC872" s="1699"/>
      <c r="AD872" s="1699"/>
      <c r="AE872" s="1699"/>
      <c r="AF872" s="1699"/>
      <c r="AG872" s="1699"/>
      <c r="AH872" s="1699"/>
      <c r="AI872" s="1699"/>
      <c r="AJ872" s="1699"/>
      <c r="AK872" s="1700"/>
      <c r="AL872" s="118"/>
      <c r="AM872" s="1">
        <f t="shared" si="29"/>
        <v>1</v>
      </c>
      <c r="AN872" s="5"/>
      <c r="AO872" s="105"/>
      <c r="AP872" s="105"/>
      <c r="AQ872" s="105"/>
      <c r="AR872" s="105"/>
      <c r="AS872" s="105"/>
      <c r="AT872" s="105"/>
      <c r="AU872" s="105"/>
      <c r="AV872" s="105"/>
      <c r="AW872" s="105"/>
      <c r="AX872" s="105"/>
      <c r="AY872" s="1"/>
      <c r="AZ872" s="1"/>
      <c r="BA872" s="834"/>
    </row>
    <row r="873" spans="1:53" s="117" customFormat="1" ht="18.75" customHeight="1">
      <c r="A873" s="528"/>
      <c r="G873" s="1698"/>
      <c r="H873" s="1699"/>
      <c r="I873" s="1699"/>
      <c r="J873" s="1699"/>
      <c r="K873" s="1699"/>
      <c r="L873" s="1699"/>
      <c r="M873" s="1699"/>
      <c r="N873" s="1699"/>
      <c r="O873" s="1699"/>
      <c r="P873" s="1699"/>
      <c r="Q873" s="1699"/>
      <c r="R873" s="1699"/>
      <c r="S873" s="1699"/>
      <c r="T873" s="1699"/>
      <c r="U873" s="1699"/>
      <c r="V873" s="1699"/>
      <c r="W873" s="1699"/>
      <c r="X873" s="1699"/>
      <c r="Y873" s="1699"/>
      <c r="Z873" s="1699"/>
      <c r="AA873" s="1699"/>
      <c r="AB873" s="1699"/>
      <c r="AC873" s="1699"/>
      <c r="AD873" s="1699"/>
      <c r="AE873" s="1699"/>
      <c r="AF873" s="1699"/>
      <c r="AG873" s="1699"/>
      <c r="AH873" s="1699"/>
      <c r="AI873" s="1699"/>
      <c r="AJ873" s="1699"/>
      <c r="AK873" s="1700"/>
      <c r="AL873" s="118"/>
      <c r="AM873" s="1">
        <f t="shared" si="29"/>
        <v>1</v>
      </c>
      <c r="AN873" s="5"/>
      <c r="AO873" s="105"/>
      <c r="AP873" s="105"/>
      <c r="AQ873" s="105"/>
      <c r="AR873" s="105"/>
      <c r="AS873" s="105"/>
      <c r="AT873" s="105"/>
      <c r="AU873" s="105"/>
      <c r="AV873" s="105"/>
      <c r="AW873" s="105"/>
      <c r="AX873" s="105"/>
      <c r="AY873" s="1"/>
      <c r="AZ873" s="1"/>
      <c r="BA873" s="834"/>
    </row>
    <row r="874" spans="1:53" s="117" customFormat="1" ht="12.75" customHeight="1">
      <c r="A874" s="528"/>
      <c r="G874" s="1698"/>
      <c r="H874" s="1699"/>
      <c r="I874" s="1699"/>
      <c r="J874" s="1699"/>
      <c r="K874" s="1699"/>
      <c r="L874" s="1699"/>
      <c r="M874" s="1699"/>
      <c r="N874" s="1699"/>
      <c r="O874" s="1699"/>
      <c r="P874" s="1699"/>
      <c r="Q874" s="1699"/>
      <c r="R874" s="1699"/>
      <c r="S874" s="1699"/>
      <c r="T874" s="1699"/>
      <c r="U874" s="1699"/>
      <c r="V874" s="1699"/>
      <c r="W874" s="1699"/>
      <c r="X874" s="1699"/>
      <c r="Y874" s="1699"/>
      <c r="Z874" s="1699"/>
      <c r="AA874" s="1699"/>
      <c r="AB874" s="1699"/>
      <c r="AC874" s="1699"/>
      <c r="AD874" s="1699"/>
      <c r="AE874" s="1699"/>
      <c r="AF874" s="1699"/>
      <c r="AG874" s="1699"/>
      <c r="AH874" s="1699"/>
      <c r="AI874" s="1699"/>
      <c r="AJ874" s="1699"/>
      <c r="AK874" s="1700"/>
      <c r="AL874" s="118"/>
      <c r="AM874" s="1">
        <f t="shared" si="29"/>
        <v>1</v>
      </c>
      <c r="AN874" s="5"/>
      <c r="AO874" s="105"/>
      <c r="AP874" s="105"/>
      <c r="AQ874" s="105"/>
      <c r="AR874" s="105"/>
      <c r="AS874" s="105"/>
      <c r="AT874" s="105"/>
      <c r="AU874" s="105"/>
      <c r="AV874" s="105"/>
      <c r="AW874" s="105"/>
      <c r="AX874" s="105"/>
      <c r="AY874" s="1"/>
      <c r="AZ874" s="1"/>
      <c r="BA874" s="834"/>
    </row>
    <row r="875" spans="1:53" s="117" customFormat="1" ht="18.75" customHeight="1">
      <c r="A875" s="528"/>
      <c r="G875" s="1698"/>
      <c r="H875" s="1699"/>
      <c r="I875" s="1699"/>
      <c r="J875" s="1699"/>
      <c r="K875" s="1699"/>
      <c r="L875" s="1699"/>
      <c r="M875" s="1699"/>
      <c r="N875" s="1699"/>
      <c r="O875" s="1699"/>
      <c r="P875" s="1699"/>
      <c r="Q875" s="1699"/>
      <c r="R875" s="1699"/>
      <c r="S875" s="1699"/>
      <c r="T875" s="1699"/>
      <c r="U875" s="1699"/>
      <c r="V875" s="1699"/>
      <c r="W875" s="1699"/>
      <c r="X875" s="1699"/>
      <c r="Y875" s="1699"/>
      <c r="Z875" s="1699"/>
      <c r="AA875" s="1699"/>
      <c r="AB875" s="1699"/>
      <c r="AC875" s="1699"/>
      <c r="AD875" s="1699"/>
      <c r="AE875" s="1699"/>
      <c r="AF875" s="1699"/>
      <c r="AG875" s="1699"/>
      <c r="AH875" s="1699"/>
      <c r="AI875" s="1699"/>
      <c r="AJ875" s="1699"/>
      <c r="AK875" s="1700"/>
      <c r="AL875" s="118"/>
      <c r="AM875" s="1">
        <f t="shared" si="29"/>
        <v>1</v>
      </c>
      <c r="AN875" s="5"/>
      <c r="AO875" s="105"/>
      <c r="AP875" s="105"/>
      <c r="AQ875" s="105"/>
      <c r="AR875" s="105"/>
      <c r="AS875" s="105"/>
      <c r="AT875" s="105"/>
      <c r="AU875" s="105"/>
      <c r="AV875" s="105"/>
      <c r="AW875" s="105"/>
      <c r="AX875" s="105"/>
      <c r="AY875" s="1"/>
      <c r="AZ875" s="1"/>
      <c r="BA875" s="834"/>
    </row>
    <row r="876" spans="1:53" s="117" customFormat="1" ht="18.75" customHeight="1">
      <c r="A876" s="528"/>
      <c r="G876" s="1698"/>
      <c r="H876" s="1699"/>
      <c r="I876" s="1699"/>
      <c r="J876" s="1699"/>
      <c r="K876" s="1699"/>
      <c r="L876" s="1699"/>
      <c r="M876" s="1699"/>
      <c r="N876" s="1699"/>
      <c r="O876" s="1699"/>
      <c r="P876" s="1699"/>
      <c r="Q876" s="1699"/>
      <c r="R876" s="1699"/>
      <c r="S876" s="1699"/>
      <c r="T876" s="1699"/>
      <c r="U876" s="1699"/>
      <c r="V876" s="1699"/>
      <c r="W876" s="1699"/>
      <c r="X876" s="1699"/>
      <c r="Y876" s="1699"/>
      <c r="Z876" s="1699"/>
      <c r="AA876" s="1699"/>
      <c r="AB876" s="1699"/>
      <c r="AC876" s="1699"/>
      <c r="AD876" s="1699"/>
      <c r="AE876" s="1699"/>
      <c r="AF876" s="1699"/>
      <c r="AG876" s="1699"/>
      <c r="AH876" s="1699"/>
      <c r="AI876" s="1699"/>
      <c r="AJ876" s="1699"/>
      <c r="AK876" s="1700"/>
      <c r="AL876" s="118"/>
      <c r="AM876" s="1">
        <f t="shared" si="29"/>
        <v>1</v>
      </c>
      <c r="AN876" s="5"/>
      <c r="AO876" s="105"/>
      <c r="AP876" s="105"/>
      <c r="AQ876" s="105"/>
      <c r="AR876" s="105"/>
      <c r="AS876" s="105"/>
      <c r="AT876" s="105"/>
      <c r="AU876" s="105"/>
      <c r="AV876" s="105"/>
      <c r="AW876" s="105"/>
      <c r="AX876" s="105"/>
      <c r="AY876" s="1"/>
      <c r="AZ876" s="1"/>
      <c r="BA876" s="834"/>
    </row>
    <row r="877" spans="1:53" s="117" customFormat="1" ht="18.75" customHeight="1">
      <c r="A877" s="528"/>
      <c r="G877" s="1698"/>
      <c r="H877" s="1699"/>
      <c r="I877" s="1699"/>
      <c r="J877" s="1699"/>
      <c r="K877" s="1699"/>
      <c r="L877" s="1699"/>
      <c r="M877" s="1699"/>
      <c r="N877" s="1699"/>
      <c r="O877" s="1699"/>
      <c r="P877" s="1699"/>
      <c r="Q877" s="1699"/>
      <c r="R877" s="1699"/>
      <c r="S877" s="1699"/>
      <c r="T877" s="1699"/>
      <c r="U877" s="1699"/>
      <c r="V877" s="1699"/>
      <c r="W877" s="1699"/>
      <c r="X877" s="1699"/>
      <c r="Y877" s="1699"/>
      <c r="Z877" s="1699"/>
      <c r="AA877" s="1699"/>
      <c r="AB877" s="1699"/>
      <c r="AC877" s="1699"/>
      <c r="AD877" s="1699"/>
      <c r="AE877" s="1699"/>
      <c r="AF877" s="1699"/>
      <c r="AG877" s="1699"/>
      <c r="AH877" s="1699"/>
      <c r="AI877" s="1699"/>
      <c r="AJ877" s="1699"/>
      <c r="AK877" s="1700"/>
      <c r="AL877" s="118"/>
      <c r="AM877" s="1">
        <f t="shared" si="29"/>
        <v>1</v>
      </c>
      <c r="AN877" s="5"/>
      <c r="AO877" s="105"/>
      <c r="AP877" s="105"/>
      <c r="AQ877" s="105"/>
      <c r="AR877" s="105"/>
      <c r="AS877" s="105"/>
      <c r="AT877" s="105"/>
      <c r="AU877" s="105"/>
      <c r="AV877" s="105"/>
      <c r="AW877" s="105"/>
      <c r="AX877" s="105"/>
      <c r="AY877" s="1"/>
      <c r="AZ877" s="1"/>
      <c r="BA877" s="834"/>
    </row>
    <row r="878" spans="1:53" s="117" customFormat="1" ht="18.75" customHeight="1">
      <c r="A878" s="528"/>
      <c r="G878" s="1698"/>
      <c r="H878" s="1699"/>
      <c r="I878" s="1699"/>
      <c r="J878" s="1699"/>
      <c r="K878" s="1699"/>
      <c r="L878" s="1699"/>
      <c r="M878" s="1699"/>
      <c r="N878" s="1699"/>
      <c r="O878" s="1699"/>
      <c r="P878" s="1699"/>
      <c r="Q878" s="1699"/>
      <c r="R878" s="1699"/>
      <c r="S878" s="1699"/>
      <c r="T878" s="1699"/>
      <c r="U878" s="1699"/>
      <c r="V878" s="1699"/>
      <c r="W878" s="1699"/>
      <c r="X878" s="1699"/>
      <c r="Y878" s="1699"/>
      <c r="Z878" s="1699"/>
      <c r="AA878" s="1699"/>
      <c r="AB878" s="1699"/>
      <c r="AC878" s="1699"/>
      <c r="AD878" s="1699"/>
      <c r="AE878" s="1699"/>
      <c r="AF878" s="1699"/>
      <c r="AG878" s="1699"/>
      <c r="AH878" s="1699"/>
      <c r="AI878" s="1699"/>
      <c r="AJ878" s="1699"/>
      <c r="AK878" s="1700"/>
      <c r="AL878" s="118"/>
      <c r="AM878" s="1">
        <f t="shared" si="29"/>
        <v>1</v>
      </c>
      <c r="AN878" s="5"/>
      <c r="AO878" s="105"/>
      <c r="AP878" s="105"/>
      <c r="AQ878" s="105"/>
      <c r="AR878" s="105"/>
      <c r="AS878" s="105"/>
      <c r="AT878" s="105"/>
      <c r="AU878" s="105"/>
      <c r="AV878" s="105"/>
      <c r="AW878" s="105"/>
      <c r="AX878" s="105"/>
      <c r="AY878" s="1"/>
      <c r="AZ878" s="1"/>
      <c r="BA878" s="834"/>
    </row>
    <row r="879" spans="1:53" s="117" customFormat="1" ht="18.75" customHeight="1">
      <c r="A879" s="528"/>
      <c r="G879" s="1698"/>
      <c r="H879" s="1699"/>
      <c r="I879" s="1699"/>
      <c r="J879" s="1699"/>
      <c r="K879" s="1699"/>
      <c r="L879" s="1699"/>
      <c r="M879" s="1699"/>
      <c r="N879" s="1699"/>
      <c r="O879" s="1699"/>
      <c r="P879" s="1699"/>
      <c r="Q879" s="1699"/>
      <c r="R879" s="1699"/>
      <c r="S879" s="1699"/>
      <c r="T879" s="1699"/>
      <c r="U879" s="1699"/>
      <c r="V879" s="1699"/>
      <c r="W879" s="1699"/>
      <c r="X879" s="1699"/>
      <c r="Y879" s="1699"/>
      <c r="Z879" s="1699"/>
      <c r="AA879" s="1699"/>
      <c r="AB879" s="1699"/>
      <c r="AC879" s="1699"/>
      <c r="AD879" s="1699"/>
      <c r="AE879" s="1699"/>
      <c r="AF879" s="1699"/>
      <c r="AG879" s="1699"/>
      <c r="AH879" s="1699"/>
      <c r="AI879" s="1699"/>
      <c r="AJ879" s="1699"/>
      <c r="AK879" s="1700"/>
      <c r="AL879" s="118"/>
      <c r="AM879" s="1">
        <f t="shared" si="29"/>
        <v>1</v>
      </c>
      <c r="AN879" s="5"/>
      <c r="AO879" s="105"/>
      <c r="AP879" s="105"/>
      <c r="AQ879" s="105"/>
      <c r="AR879" s="105"/>
      <c r="AS879" s="105"/>
      <c r="AT879" s="105"/>
      <c r="AU879" s="105"/>
      <c r="AV879" s="105"/>
      <c r="AW879" s="105"/>
      <c r="AX879" s="105"/>
      <c r="AY879" s="1"/>
      <c r="AZ879" s="1"/>
      <c r="BA879" s="834"/>
    </row>
    <row r="880" spans="1:53" s="117" customFormat="1" ht="18.75" customHeight="1">
      <c r="A880" s="528"/>
      <c r="G880" s="1698"/>
      <c r="H880" s="1699"/>
      <c r="I880" s="1699"/>
      <c r="J880" s="1699"/>
      <c r="K880" s="1699"/>
      <c r="L880" s="1699"/>
      <c r="M880" s="1699"/>
      <c r="N880" s="1699"/>
      <c r="O880" s="1699"/>
      <c r="P880" s="1699"/>
      <c r="Q880" s="1699"/>
      <c r="R880" s="1699"/>
      <c r="S880" s="1699"/>
      <c r="T880" s="1699"/>
      <c r="U880" s="1699"/>
      <c r="V880" s="1699"/>
      <c r="W880" s="1699"/>
      <c r="X880" s="1699"/>
      <c r="Y880" s="1699"/>
      <c r="Z880" s="1699"/>
      <c r="AA880" s="1699"/>
      <c r="AB880" s="1699"/>
      <c r="AC880" s="1699"/>
      <c r="AD880" s="1699"/>
      <c r="AE880" s="1699"/>
      <c r="AF880" s="1699"/>
      <c r="AG880" s="1699"/>
      <c r="AH880" s="1699"/>
      <c r="AI880" s="1699"/>
      <c r="AJ880" s="1699"/>
      <c r="AK880" s="1700"/>
      <c r="AL880" s="118"/>
      <c r="AM880" s="1">
        <f t="shared" si="29"/>
        <v>1</v>
      </c>
      <c r="AN880" s="5"/>
      <c r="AO880" s="105"/>
      <c r="AP880" s="105"/>
      <c r="AQ880" s="105"/>
      <c r="AR880" s="105"/>
      <c r="AS880" s="105"/>
      <c r="AT880" s="105"/>
      <c r="AU880" s="105"/>
      <c r="AV880" s="105"/>
      <c r="AW880" s="105"/>
      <c r="AX880" s="105"/>
      <c r="AY880" s="1"/>
      <c r="AZ880" s="1"/>
      <c r="BA880" s="834"/>
    </row>
    <row r="881" spans="1:53" s="117" customFormat="1" ht="18.75" customHeight="1">
      <c r="A881" s="528"/>
      <c r="G881" s="1698"/>
      <c r="H881" s="1699"/>
      <c r="I881" s="1699"/>
      <c r="J881" s="1699"/>
      <c r="K881" s="1699"/>
      <c r="L881" s="1699"/>
      <c r="M881" s="1699"/>
      <c r="N881" s="1699"/>
      <c r="O881" s="1699"/>
      <c r="P881" s="1699"/>
      <c r="Q881" s="1699"/>
      <c r="R881" s="1699"/>
      <c r="S881" s="1699"/>
      <c r="T881" s="1699"/>
      <c r="U881" s="1699"/>
      <c r="V881" s="1699"/>
      <c r="W881" s="1699"/>
      <c r="X881" s="1699"/>
      <c r="Y881" s="1699"/>
      <c r="Z881" s="1699"/>
      <c r="AA881" s="1699"/>
      <c r="AB881" s="1699"/>
      <c r="AC881" s="1699"/>
      <c r="AD881" s="1699"/>
      <c r="AE881" s="1699"/>
      <c r="AF881" s="1699"/>
      <c r="AG881" s="1699"/>
      <c r="AH881" s="1699"/>
      <c r="AI881" s="1699"/>
      <c r="AJ881" s="1699"/>
      <c r="AK881" s="1700"/>
      <c r="AL881" s="118"/>
      <c r="AM881" s="1">
        <f t="shared" si="29"/>
        <v>1</v>
      </c>
      <c r="AN881" s="5"/>
      <c r="AO881" s="105"/>
      <c r="AP881" s="105"/>
      <c r="AQ881" s="105"/>
      <c r="AR881" s="105"/>
      <c r="AS881" s="105"/>
      <c r="AT881" s="105"/>
      <c r="AU881" s="105"/>
      <c r="AV881" s="105"/>
      <c r="AW881" s="105"/>
      <c r="AX881" s="105"/>
      <c r="AY881" s="1"/>
      <c r="AZ881" s="1"/>
      <c r="BA881" s="834"/>
    </row>
    <row r="882" spans="1:53" s="117" customFormat="1" ht="18.75" customHeight="1">
      <c r="A882" s="528"/>
      <c r="G882" s="1698"/>
      <c r="H882" s="1699"/>
      <c r="I882" s="1699"/>
      <c r="J882" s="1699"/>
      <c r="K882" s="1699"/>
      <c r="L882" s="1699"/>
      <c r="M882" s="1699"/>
      <c r="N882" s="1699"/>
      <c r="O882" s="1699"/>
      <c r="P882" s="1699"/>
      <c r="Q882" s="1699"/>
      <c r="R882" s="1699"/>
      <c r="S882" s="1699"/>
      <c r="T882" s="1699"/>
      <c r="U882" s="1699"/>
      <c r="V882" s="1699"/>
      <c r="W882" s="1699"/>
      <c r="X882" s="1699"/>
      <c r="Y882" s="1699"/>
      <c r="Z882" s="1699"/>
      <c r="AA882" s="1699"/>
      <c r="AB882" s="1699"/>
      <c r="AC882" s="1699"/>
      <c r="AD882" s="1699"/>
      <c r="AE882" s="1699"/>
      <c r="AF882" s="1699"/>
      <c r="AG882" s="1699"/>
      <c r="AH882" s="1699"/>
      <c r="AI882" s="1699"/>
      <c r="AJ882" s="1699"/>
      <c r="AK882" s="1700"/>
      <c r="AL882" s="118"/>
      <c r="AM882" s="1">
        <f t="shared" si="29"/>
        <v>1</v>
      </c>
      <c r="AN882" s="5"/>
      <c r="AO882" s="105"/>
      <c r="AP882" s="105"/>
      <c r="AQ882" s="105"/>
      <c r="AR882" s="105"/>
      <c r="AS882" s="105"/>
      <c r="AT882" s="105"/>
      <c r="AU882" s="105"/>
      <c r="AV882" s="105"/>
      <c r="AW882" s="105"/>
      <c r="AX882" s="105"/>
      <c r="AY882" s="1"/>
      <c r="AZ882" s="1"/>
      <c r="BA882" s="834"/>
    </row>
    <row r="883" spans="1:53" s="117" customFormat="1" ht="18.75" customHeight="1">
      <c r="A883" s="528"/>
      <c r="G883" s="1698"/>
      <c r="H883" s="1699"/>
      <c r="I883" s="1699"/>
      <c r="J883" s="1699"/>
      <c r="K883" s="1699"/>
      <c r="L883" s="1699"/>
      <c r="M883" s="1699"/>
      <c r="N883" s="1699"/>
      <c r="O883" s="1699"/>
      <c r="P883" s="1699"/>
      <c r="Q883" s="1699"/>
      <c r="R883" s="1699"/>
      <c r="S883" s="1699"/>
      <c r="T883" s="1699"/>
      <c r="U883" s="1699"/>
      <c r="V883" s="1699"/>
      <c r="W883" s="1699"/>
      <c r="X883" s="1699"/>
      <c r="Y883" s="1699"/>
      <c r="Z883" s="1699"/>
      <c r="AA883" s="1699"/>
      <c r="AB883" s="1699"/>
      <c r="AC883" s="1699"/>
      <c r="AD883" s="1699"/>
      <c r="AE883" s="1699"/>
      <c r="AF883" s="1699"/>
      <c r="AG883" s="1699"/>
      <c r="AH883" s="1699"/>
      <c r="AI883" s="1699"/>
      <c r="AJ883" s="1699"/>
      <c r="AK883" s="1700"/>
      <c r="AL883" s="118"/>
      <c r="AM883" s="1">
        <f t="shared" si="29"/>
        <v>1</v>
      </c>
      <c r="AN883" s="5"/>
      <c r="AO883" s="105"/>
      <c r="AP883" s="105"/>
      <c r="AQ883" s="105"/>
      <c r="AR883" s="105"/>
      <c r="AS883" s="105"/>
      <c r="AT883" s="105"/>
      <c r="AU883" s="105"/>
      <c r="AV883" s="105"/>
      <c r="AW883" s="105"/>
      <c r="AX883" s="105"/>
      <c r="AY883" s="1"/>
      <c r="AZ883" s="1"/>
      <c r="BA883" s="834"/>
    </row>
    <row r="884" spans="1:53" s="117" customFormat="1" ht="18.75" customHeight="1">
      <c r="A884" s="528"/>
      <c r="G884" s="1698"/>
      <c r="H884" s="1699"/>
      <c r="I884" s="1699"/>
      <c r="J884" s="1699"/>
      <c r="K884" s="1699"/>
      <c r="L884" s="1699"/>
      <c r="M884" s="1699"/>
      <c r="N884" s="1699"/>
      <c r="O884" s="1699"/>
      <c r="P884" s="1699"/>
      <c r="Q884" s="1699"/>
      <c r="R884" s="1699"/>
      <c r="S884" s="1699"/>
      <c r="T884" s="1699"/>
      <c r="U884" s="1699"/>
      <c r="V884" s="1699"/>
      <c r="W884" s="1699"/>
      <c r="X884" s="1699"/>
      <c r="Y884" s="1699"/>
      <c r="Z884" s="1699"/>
      <c r="AA884" s="1699"/>
      <c r="AB884" s="1699"/>
      <c r="AC884" s="1699"/>
      <c r="AD884" s="1699"/>
      <c r="AE884" s="1699"/>
      <c r="AF884" s="1699"/>
      <c r="AG884" s="1699"/>
      <c r="AH884" s="1699"/>
      <c r="AI884" s="1699"/>
      <c r="AJ884" s="1699"/>
      <c r="AK884" s="1700"/>
      <c r="AL884" s="118"/>
      <c r="AM884" s="1">
        <f t="shared" si="29"/>
        <v>1</v>
      </c>
      <c r="AN884" s="5"/>
      <c r="AO884" s="105"/>
      <c r="AP884" s="105"/>
      <c r="AQ884" s="105"/>
      <c r="AR884" s="105"/>
      <c r="AS884" s="105"/>
      <c r="AT884" s="105"/>
      <c r="AU884" s="105"/>
      <c r="AV884" s="105"/>
      <c r="AW884" s="105"/>
      <c r="AX884" s="105"/>
      <c r="AY884" s="1"/>
      <c r="AZ884" s="1"/>
      <c r="BA884" s="834"/>
    </row>
    <row r="885" spans="1:53" s="117" customFormat="1" ht="18.75" customHeight="1">
      <c r="A885" s="528"/>
      <c r="G885" s="1698"/>
      <c r="H885" s="1699"/>
      <c r="I885" s="1699"/>
      <c r="J885" s="1699"/>
      <c r="K885" s="1699"/>
      <c r="L885" s="1699"/>
      <c r="M885" s="1699"/>
      <c r="N885" s="1699"/>
      <c r="O885" s="1699"/>
      <c r="P885" s="1699"/>
      <c r="Q885" s="1699"/>
      <c r="R885" s="1699"/>
      <c r="S885" s="1699"/>
      <c r="T885" s="1699"/>
      <c r="U885" s="1699"/>
      <c r="V885" s="1699"/>
      <c r="W885" s="1699"/>
      <c r="X885" s="1699"/>
      <c r="Y885" s="1699"/>
      <c r="Z885" s="1699"/>
      <c r="AA885" s="1699"/>
      <c r="AB885" s="1699"/>
      <c r="AC885" s="1699"/>
      <c r="AD885" s="1699"/>
      <c r="AE885" s="1699"/>
      <c r="AF885" s="1699"/>
      <c r="AG885" s="1699"/>
      <c r="AH885" s="1699"/>
      <c r="AI885" s="1699"/>
      <c r="AJ885" s="1699"/>
      <c r="AK885" s="1700"/>
      <c r="AL885" s="118"/>
      <c r="AM885" s="1">
        <f t="shared" si="29"/>
        <v>1</v>
      </c>
      <c r="AN885" s="5"/>
      <c r="AO885" s="105"/>
      <c r="AP885" s="105"/>
      <c r="AQ885" s="105"/>
      <c r="AR885" s="105"/>
      <c r="AS885" s="105"/>
      <c r="AT885" s="105"/>
      <c r="AU885" s="105"/>
      <c r="AV885" s="105"/>
      <c r="AW885" s="105"/>
      <c r="AX885" s="105"/>
      <c r="AY885" s="1"/>
      <c r="AZ885" s="1"/>
      <c r="BA885" s="834"/>
    </row>
    <row r="886" spans="1:53" s="117" customFormat="1" ht="18.75" customHeight="1">
      <c r="A886" s="528"/>
      <c r="G886" s="1698"/>
      <c r="H886" s="1699"/>
      <c r="I886" s="1699"/>
      <c r="J886" s="1699"/>
      <c r="K886" s="1699"/>
      <c r="L886" s="1699"/>
      <c r="M886" s="1699"/>
      <c r="N886" s="1699"/>
      <c r="O886" s="1699"/>
      <c r="P886" s="1699"/>
      <c r="Q886" s="1699"/>
      <c r="R886" s="1699"/>
      <c r="S886" s="1699"/>
      <c r="T886" s="1699"/>
      <c r="U886" s="1699"/>
      <c r="V886" s="1699"/>
      <c r="W886" s="1699"/>
      <c r="X886" s="1699"/>
      <c r="Y886" s="1699"/>
      <c r="Z886" s="1699"/>
      <c r="AA886" s="1699"/>
      <c r="AB886" s="1699"/>
      <c r="AC886" s="1699"/>
      <c r="AD886" s="1699"/>
      <c r="AE886" s="1699"/>
      <c r="AF886" s="1699"/>
      <c r="AG886" s="1699"/>
      <c r="AH886" s="1699"/>
      <c r="AI886" s="1699"/>
      <c r="AJ886" s="1699"/>
      <c r="AK886" s="1700"/>
      <c r="AL886" s="118"/>
      <c r="AM886" s="1">
        <f t="shared" si="29"/>
        <v>1</v>
      </c>
      <c r="AN886" s="5"/>
      <c r="AO886" s="105"/>
      <c r="AP886" s="105"/>
      <c r="AQ886" s="105"/>
      <c r="AR886" s="105"/>
      <c r="AS886" s="105"/>
      <c r="AT886" s="105"/>
      <c r="AU886" s="105"/>
      <c r="AV886" s="105"/>
      <c r="AW886" s="105"/>
      <c r="AX886" s="105"/>
      <c r="AY886" s="1"/>
      <c r="AZ886" s="1"/>
      <c r="BA886" s="834"/>
    </row>
    <row r="887" spans="1:53" s="117" customFormat="1" ht="18.75" customHeight="1">
      <c r="A887" s="528"/>
      <c r="G887" s="1698"/>
      <c r="H887" s="1699"/>
      <c r="I887" s="1699"/>
      <c r="J887" s="1699"/>
      <c r="K887" s="1699"/>
      <c r="L887" s="1699"/>
      <c r="M887" s="1699"/>
      <c r="N887" s="1699"/>
      <c r="O887" s="1699"/>
      <c r="P887" s="1699"/>
      <c r="Q887" s="1699"/>
      <c r="R887" s="1699"/>
      <c r="S887" s="1699"/>
      <c r="T887" s="1699"/>
      <c r="U887" s="1699"/>
      <c r="V887" s="1699"/>
      <c r="W887" s="1699"/>
      <c r="X887" s="1699"/>
      <c r="Y887" s="1699"/>
      <c r="Z887" s="1699"/>
      <c r="AA887" s="1699"/>
      <c r="AB887" s="1699"/>
      <c r="AC887" s="1699"/>
      <c r="AD887" s="1699"/>
      <c r="AE887" s="1699"/>
      <c r="AF887" s="1699"/>
      <c r="AG887" s="1699"/>
      <c r="AH887" s="1699"/>
      <c r="AI887" s="1699"/>
      <c r="AJ887" s="1699"/>
      <c r="AK887" s="1700"/>
      <c r="AL887" s="118"/>
      <c r="AM887" s="1">
        <f t="shared" si="29"/>
        <v>1</v>
      </c>
      <c r="AN887" s="5"/>
      <c r="AO887" s="105"/>
      <c r="AP887" s="105"/>
      <c r="AQ887" s="105"/>
      <c r="AR887" s="105"/>
      <c r="AS887" s="105"/>
      <c r="AT887" s="105"/>
      <c r="AU887" s="105"/>
      <c r="AV887" s="105"/>
      <c r="AW887" s="105"/>
      <c r="AX887" s="105"/>
      <c r="AY887" s="1"/>
      <c r="AZ887" s="1"/>
      <c r="BA887" s="834"/>
    </row>
    <row r="888" spans="1:53" s="117" customFormat="1" ht="18.75" customHeight="1">
      <c r="A888" s="528"/>
      <c r="G888" s="1698"/>
      <c r="H888" s="1699"/>
      <c r="I888" s="1699"/>
      <c r="J888" s="1699"/>
      <c r="K888" s="1699"/>
      <c r="L888" s="1699"/>
      <c r="M888" s="1699"/>
      <c r="N888" s="1699"/>
      <c r="O888" s="1699"/>
      <c r="P888" s="1699"/>
      <c r="Q888" s="1699"/>
      <c r="R888" s="1699"/>
      <c r="S888" s="1699"/>
      <c r="T888" s="1699"/>
      <c r="U888" s="1699"/>
      <c r="V888" s="1699"/>
      <c r="W888" s="1699"/>
      <c r="X888" s="1699"/>
      <c r="Y888" s="1699"/>
      <c r="Z888" s="1699"/>
      <c r="AA888" s="1699"/>
      <c r="AB888" s="1699"/>
      <c r="AC888" s="1699"/>
      <c r="AD888" s="1699"/>
      <c r="AE888" s="1699"/>
      <c r="AF888" s="1699"/>
      <c r="AG888" s="1699"/>
      <c r="AH888" s="1699"/>
      <c r="AI888" s="1699"/>
      <c r="AJ888" s="1699"/>
      <c r="AK888" s="1700"/>
      <c r="AL888" s="118"/>
      <c r="AM888" s="1">
        <f t="shared" si="29"/>
        <v>1</v>
      </c>
      <c r="AN888" s="5"/>
      <c r="AO888" s="105"/>
      <c r="AP888" s="105"/>
      <c r="AQ888" s="105"/>
      <c r="AR888" s="105"/>
      <c r="AS888" s="105"/>
      <c r="AT888" s="105"/>
      <c r="AU888" s="105"/>
      <c r="AV888" s="105"/>
      <c r="AW888" s="105"/>
      <c r="AX888" s="105"/>
      <c r="AY888" s="1"/>
      <c r="AZ888" s="1"/>
      <c r="BA888" s="834"/>
    </row>
    <row r="889" spans="1:53" s="117" customFormat="1" ht="18.75" customHeight="1">
      <c r="A889" s="528"/>
      <c r="G889" s="1698"/>
      <c r="H889" s="1699"/>
      <c r="I889" s="1699"/>
      <c r="J889" s="1699"/>
      <c r="K889" s="1699"/>
      <c r="L889" s="1699"/>
      <c r="M889" s="1699"/>
      <c r="N889" s="1699"/>
      <c r="O889" s="1699"/>
      <c r="P889" s="1699"/>
      <c r="Q889" s="1699"/>
      <c r="R889" s="1699"/>
      <c r="S889" s="1699"/>
      <c r="T889" s="1699"/>
      <c r="U889" s="1699"/>
      <c r="V889" s="1699"/>
      <c r="W889" s="1699"/>
      <c r="X889" s="1699"/>
      <c r="Y889" s="1699"/>
      <c r="Z889" s="1699"/>
      <c r="AA889" s="1699"/>
      <c r="AB889" s="1699"/>
      <c r="AC889" s="1699"/>
      <c r="AD889" s="1699"/>
      <c r="AE889" s="1699"/>
      <c r="AF889" s="1699"/>
      <c r="AG889" s="1699"/>
      <c r="AH889" s="1699"/>
      <c r="AI889" s="1699"/>
      <c r="AJ889" s="1699"/>
      <c r="AK889" s="1700"/>
      <c r="AL889" s="118"/>
      <c r="AM889" s="1">
        <f t="shared" si="29"/>
        <v>1</v>
      </c>
      <c r="AN889" s="5"/>
      <c r="AO889" s="105"/>
      <c r="AP889" s="105"/>
      <c r="AQ889" s="105"/>
      <c r="AR889" s="105"/>
      <c r="AS889" s="105"/>
      <c r="AT889" s="105"/>
      <c r="AU889" s="105"/>
      <c r="AV889" s="105"/>
      <c r="AW889" s="105"/>
      <c r="AX889" s="105"/>
      <c r="AY889" s="1"/>
      <c r="AZ889" s="1"/>
      <c r="BA889" s="834"/>
    </row>
    <row r="890" spans="1:53" s="117" customFormat="1" ht="18.75" customHeight="1">
      <c r="A890" s="528"/>
      <c r="G890" s="1698"/>
      <c r="H890" s="1699"/>
      <c r="I890" s="1699"/>
      <c r="J890" s="1699"/>
      <c r="K890" s="1699"/>
      <c r="L890" s="1699"/>
      <c r="M890" s="1699"/>
      <c r="N890" s="1699"/>
      <c r="O890" s="1699"/>
      <c r="P890" s="1699"/>
      <c r="Q890" s="1699"/>
      <c r="R890" s="1699"/>
      <c r="S890" s="1699"/>
      <c r="T890" s="1699"/>
      <c r="U890" s="1699"/>
      <c r="V890" s="1699"/>
      <c r="W890" s="1699"/>
      <c r="X890" s="1699"/>
      <c r="Y890" s="1699"/>
      <c r="Z890" s="1699"/>
      <c r="AA890" s="1699"/>
      <c r="AB890" s="1699"/>
      <c r="AC890" s="1699"/>
      <c r="AD890" s="1699"/>
      <c r="AE890" s="1699"/>
      <c r="AF890" s="1699"/>
      <c r="AG890" s="1699"/>
      <c r="AH890" s="1699"/>
      <c r="AI890" s="1699"/>
      <c r="AJ890" s="1699"/>
      <c r="AK890" s="1700"/>
      <c r="AL890" s="118"/>
      <c r="AM890" s="1">
        <f t="shared" si="29"/>
        <v>1</v>
      </c>
      <c r="AN890" s="5"/>
      <c r="AO890" s="105"/>
      <c r="AP890" s="105"/>
      <c r="AQ890" s="105"/>
      <c r="AR890" s="105"/>
      <c r="AS890" s="105"/>
      <c r="AT890" s="105"/>
      <c r="AU890" s="105"/>
      <c r="AV890" s="105"/>
      <c r="AW890" s="105"/>
      <c r="AX890" s="105"/>
      <c r="AY890" s="1"/>
      <c r="AZ890" s="1"/>
      <c r="BA890" s="834"/>
    </row>
    <row r="891" spans="1:53" s="117" customFormat="1" ht="18.75" customHeight="1">
      <c r="A891" s="528"/>
      <c r="G891" s="1698"/>
      <c r="H891" s="1699"/>
      <c r="I891" s="1699"/>
      <c r="J891" s="1699"/>
      <c r="K891" s="1699"/>
      <c r="L891" s="1699"/>
      <c r="M891" s="1699"/>
      <c r="N891" s="1699"/>
      <c r="O891" s="1699"/>
      <c r="P891" s="1699"/>
      <c r="Q891" s="1699"/>
      <c r="R891" s="1699"/>
      <c r="S891" s="1699"/>
      <c r="T891" s="1699"/>
      <c r="U891" s="1699"/>
      <c r="V891" s="1699"/>
      <c r="W891" s="1699"/>
      <c r="X891" s="1699"/>
      <c r="Y891" s="1699"/>
      <c r="Z891" s="1699"/>
      <c r="AA891" s="1699"/>
      <c r="AB891" s="1699"/>
      <c r="AC891" s="1699"/>
      <c r="AD891" s="1699"/>
      <c r="AE891" s="1699"/>
      <c r="AF891" s="1699"/>
      <c r="AG891" s="1699"/>
      <c r="AH891" s="1699"/>
      <c r="AI891" s="1699"/>
      <c r="AJ891" s="1699"/>
      <c r="AK891" s="1700"/>
      <c r="AL891" s="118"/>
      <c r="AM891" s="1">
        <f t="shared" si="29"/>
        <v>1</v>
      </c>
      <c r="AN891" s="5"/>
      <c r="AO891" s="105"/>
      <c r="AP891" s="105"/>
      <c r="AQ891" s="105"/>
      <c r="AR891" s="105"/>
      <c r="AS891" s="105"/>
      <c r="AT891" s="105"/>
      <c r="AU891" s="105"/>
      <c r="AV891" s="105"/>
      <c r="AW891" s="105"/>
      <c r="AX891" s="105"/>
      <c r="AY891" s="1"/>
      <c r="AZ891" s="1"/>
      <c r="BA891" s="834"/>
    </row>
    <row r="892" spans="1:53" s="117" customFormat="1" ht="18.75" customHeight="1">
      <c r="A892" s="528"/>
      <c r="G892" s="1698"/>
      <c r="H892" s="1699"/>
      <c r="I892" s="1699"/>
      <c r="J892" s="1699"/>
      <c r="K892" s="1699"/>
      <c r="L892" s="1699"/>
      <c r="M892" s="1699"/>
      <c r="N892" s="1699"/>
      <c r="O892" s="1699"/>
      <c r="P892" s="1699"/>
      <c r="Q892" s="1699"/>
      <c r="R892" s="1699"/>
      <c r="S892" s="1699"/>
      <c r="T892" s="1699"/>
      <c r="U892" s="1699"/>
      <c r="V892" s="1699"/>
      <c r="W892" s="1699"/>
      <c r="X892" s="1699"/>
      <c r="Y892" s="1699"/>
      <c r="Z892" s="1699"/>
      <c r="AA892" s="1699"/>
      <c r="AB892" s="1699"/>
      <c r="AC892" s="1699"/>
      <c r="AD892" s="1699"/>
      <c r="AE892" s="1699"/>
      <c r="AF892" s="1699"/>
      <c r="AG892" s="1699"/>
      <c r="AH892" s="1699"/>
      <c r="AI892" s="1699"/>
      <c r="AJ892" s="1699"/>
      <c r="AK892" s="1700"/>
      <c r="AL892" s="118"/>
      <c r="AM892" s="1">
        <f t="shared" si="29"/>
        <v>1</v>
      </c>
      <c r="AN892" s="5"/>
      <c r="AO892" s="105"/>
      <c r="AP892" s="105"/>
      <c r="AQ892" s="105"/>
      <c r="AR892" s="105"/>
      <c r="AS892" s="105"/>
      <c r="AT892" s="105"/>
      <c r="AU892" s="105"/>
      <c r="AV892" s="105"/>
      <c r="AW892" s="105"/>
      <c r="AX892" s="105"/>
      <c r="AY892" s="1"/>
      <c r="AZ892" s="1"/>
      <c r="BA892" s="834"/>
    </row>
    <row r="893" spans="1:53" s="117" customFormat="1" ht="18.75" customHeight="1" thickBot="1">
      <c r="A893" s="551"/>
      <c r="B893" s="158"/>
      <c r="C893" s="158"/>
      <c r="D893" s="158"/>
      <c r="E893" s="158"/>
      <c r="F893" s="158"/>
      <c r="G893" s="1701"/>
      <c r="H893" s="1702"/>
      <c r="I893" s="1702"/>
      <c r="J893" s="1702"/>
      <c r="K893" s="1702"/>
      <c r="L893" s="1702"/>
      <c r="M893" s="1702"/>
      <c r="N893" s="1702"/>
      <c r="O893" s="1702"/>
      <c r="P893" s="1702"/>
      <c r="Q893" s="1702"/>
      <c r="R893" s="1702"/>
      <c r="S893" s="1702"/>
      <c r="T893" s="1702"/>
      <c r="U893" s="1702"/>
      <c r="V893" s="1702"/>
      <c r="W893" s="1702"/>
      <c r="X893" s="1702"/>
      <c r="Y893" s="1702"/>
      <c r="Z893" s="1702"/>
      <c r="AA893" s="1702"/>
      <c r="AB893" s="1702"/>
      <c r="AC893" s="1702"/>
      <c r="AD893" s="1702"/>
      <c r="AE893" s="1702"/>
      <c r="AF893" s="1702"/>
      <c r="AG893" s="1702"/>
      <c r="AH893" s="1702"/>
      <c r="AI893" s="1702"/>
      <c r="AJ893" s="1702"/>
      <c r="AK893" s="1703"/>
      <c r="AL893" s="118"/>
      <c r="AM893" s="1">
        <f t="shared" si="29"/>
        <v>1</v>
      </c>
      <c r="AN893" s="5"/>
      <c r="AO893" s="105"/>
      <c r="AP893" s="105"/>
      <c r="AQ893" s="105"/>
      <c r="AR893" s="105"/>
      <c r="AS893" s="105"/>
      <c r="AT893" s="105"/>
      <c r="AU893" s="105"/>
      <c r="AV893" s="105"/>
      <c r="AW893" s="105"/>
      <c r="AX893" s="105"/>
      <c r="AY893" s="1"/>
      <c r="AZ893" s="1"/>
      <c r="BA893" s="834"/>
    </row>
    <row r="894" spans="1:53" s="117" customFormat="1" ht="12.6" customHeight="1">
      <c r="B894" s="1249" t="s">
        <v>1377</v>
      </c>
      <c r="C894" s="1249"/>
      <c r="D894" s="1249"/>
      <c r="E894" s="1249"/>
      <c r="F894" s="1249"/>
      <c r="G894" s="1249"/>
      <c r="H894" s="1249"/>
      <c r="I894" s="1249"/>
      <c r="J894" s="1249"/>
      <c r="K894" s="1249"/>
      <c r="L894" s="1249"/>
      <c r="M894" s="1249"/>
      <c r="N894" s="1249"/>
      <c r="O894" s="1249"/>
      <c r="P894" s="1249"/>
      <c r="Q894" s="1249"/>
      <c r="R894" s="1249"/>
      <c r="S894" s="1249"/>
      <c r="T894" s="1249"/>
      <c r="U894" s="1249"/>
      <c r="V894" s="1249"/>
      <c r="W894" s="1249"/>
      <c r="X894" s="1249"/>
      <c r="Y894" s="1249"/>
      <c r="Z894" s="1249"/>
      <c r="AA894" s="1249"/>
      <c r="AB894" s="1249"/>
      <c r="AC894" s="1249"/>
      <c r="AD894" s="1249"/>
      <c r="AE894" s="1249"/>
      <c r="AF894" s="1249"/>
      <c r="AG894" s="1249"/>
      <c r="AH894" s="1249"/>
      <c r="AI894" s="1249"/>
      <c r="AJ894" s="1249"/>
      <c r="AK894" s="1249"/>
      <c r="AL894" s="118"/>
      <c r="AM894" s="1">
        <f t="shared" si="29"/>
        <v>1</v>
      </c>
      <c r="AN894" s="5"/>
      <c r="AO894" s="105"/>
      <c r="AP894" s="105"/>
      <c r="AQ894" s="105"/>
      <c r="AR894" s="105"/>
      <c r="AS894" s="105"/>
      <c r="AT894" s="105"/>
      <c r="AU894" s="105"/>
      <c r="AV894" s="105"/>
      <c r="AW894" s="105"/>
      <c r="AX894" s="105"/>
      <c r="AY894" s="1"/>
      <c r="AZ894" s="1"/>
      <c r="BA894" s="834"/>
    </row>
    <row r="895" spans="1:53" s="117" customFormat="1" ht="12.75">
      <c r="B895" s="1250"/>
      <c r="C895" s="1250"/>
      <c r="D895" s="1250"/>
      <c r="E895" s="1250"/>
      <c r="F895" s="1250"/>
      <c r="G895" s="1250"/>
      <c r="H895" s="1250"/>
      <c r="I895" s="1250"/>
      <c r="J895" s="1250"/>
      <c r="K895" s="1250"/>
      <c r="L895" s="1250"/>
      <c r="M895" s="1250"/>
      <c r="N895" s="1250"/>
      <c r="O895" s="1250"/>
      <c r="P895" s="1250"/>
      <c r="Q895" s="1250"/>
      <c r="R895" s="1250"/>
      <c r="S895" s="1250"/>
      <c r="T895" s="1250"/>
      <c r="U895" s="1250"/>
      <c r="V895" s="1250"/>
      <c r="W895" s="1250"/>
      <c r="X895" s="1250"/>
      <c r="Y895" s="1250"/>
      <c r="Z895" s="1250"/>
      <c r="AA895" s="1250"/>
      <c r="AB895" s="1250"/>
      <c r="AC895" s="1250"/>
      <c r="AD895" s="1250"/>
      <c r="AE895" s="1250"/>
      <c r="AF895" s="1250"/>
      <c r="AG895" s="1250"/>
      <c r="AH895" s="1250"/>
      <c r="AI895" s="1250"/>
      <c r="AJ895" s="1250"/>
      <c r="AK895" s="1250"/>
      <c r="AL895" s="118"/>
      <c r="AM895" s="1">
        <f t="shared" si="29"/>
        <v>1</v>
      </c>
      <c r="AN895" s="5"/>
      <c r="AO895" s="105"/>
      <c r="AP895" s="105"/>
      <c r="AQ895" s="105"/>
      <c r="AR895" s="105"/>
      <c r="AS895" s="105"/>
      <c r="AT895" s="105"/>
      <c r="AU895" s="105"/>
      <c r="AV895" s="105"/>
      <c r="AW895" s="105"/>
      <c r="AX895" s="105"/>
      <c r="AY895" s="1"/>
      <c r="AZ895" s="1"/>
      <c r="BA895" s="834"/>
    </row>
    <row r="896" spans="1:53" s="117" customFormat="1" ht="12.75">
      <c r="B896" s="1250"/>
      <c r="C896" s="1250"/>
      <c r="D896" s="1250"/>
      <c r="E896" s="1250"/>
      <c r="F896" s="1250"/>
      <c r="G896" s="1250"/>
      <c r="H896" s="1250"/>
      <c r="I896" s="1250"/>
      <c r="J896" s="1250"/>
      <c r="K896" s="1250"/>
      <c r="L896" s="1250"/>
      <c r="M896" s="1250"/>
      <c r="N896" s="1250"/>
      <c r="O896" s="1250"/>
      <c r="P896" s="1250"/>
      <c r="Q896" s="1250"/>
      <c r="R896" s="1250"/>
      <c r="S896" s="1250"/>
      <c r="T896" s="1250"/>
      <c r="U896" s="1250"/>
      <c r="V896" s="1250"/>
      <c r="W896" s="1250"/>
      <c r="X896" s="1250"/>
      <c r="Y896" s="1250"/>
      <c r="Z896" s="1250"/>
      <c r="AA896" s="1250"/>
      <c r="AB896" s="1250"/>
      <c r="AC896" s="1250"/>
      <c r="AD896" s="1250"/>
      <c r="AE896" s="1250"/>
      <c r="AF896" s="1250"/>
      <c r="AG896" s="1250"/>
      <c r="AH896" s="1250"/>
      <c r="AI896" s="1250"/>
      <c r="AJ896" s="1250"/>
      <c r="AK896" s="1250"/>
      <c r="AL896" s="118"/>
      <c r="AM896" s="1">
        <f t="shared" si="29"/>
        <v>1</v>
      </c>
      <c r="AN896" s="5"/>
      <c r="AO896" s="105"/>
      <c r="AP896" s="105"/>
      <c r="AQ896" s="105"/>
      <c r="AR896" s="105"/>
      <c r="AS896" s="105"/>
      <c r="AT896" s="105"/>
      <c r="AU896" s="105"/>
      <c r="AV896" s="105"/>
      <c r="AW896" s="105"/>
      <c r="AX896" s="105"/>
      <c r="AY896" s="1"/>
      <c r="AZ896" s="1"/>
      <c r="BA896" s="834"/>
    </row>
  </sheetData>
  <autoFilter ref="AM1:AM896" xr:uid="{00000000-0009-0000-0000-000002000000}"/>
  <mergeCells count="1233">
    <mergeCell ref="AH763:AI763"/>
    <mergeCell ref="A749:D749"/>
    <mergeCell ref="A750:D750"/>
    <mergeCell ref="U750:AB750"/>
    <mergeCell ref="U751:AB751"/>
    <mergeCell ref="U747:AB747"/>
    <mergeCell ref="A747:D747"/>
    <mergeCell ref="A748:D748"/>
    <mergeCell ref="Z740:AG740"/>
    <mergeCell ref="Z741:AG741"/>
    <mergeCell ref="Z742:AG742"/>
    <mergeCell ref="T733:X733"/>
    <mergeCell ref="T734:X734"/>
    <mergeCell ref="L736:R736"/>
    <mergeCell ref="T738:X738"/>
    <mergeCell ref="T739:X739"/>
    <mergeCell ref="T740:X740"/>
    <mergeCell ref="F742:J742"/>
    <mergeCell ref="A751:D751"/>
    <mergeCell ref="A752:D752"/>
    <mergeCell ref="A753:D753"/>
    <mergeCell ref="A754:D754"/>
    <mergeCell ref="A755:D755"/>
    <mergeCell ref="A756:D756"/>
    <mergeCell ref="E747:T747"/>
    <mergeCell ref="E748:T748"/>
    <mergeCell ref="E749:T749"/>
    <mergeCell ref="E750:T750"/>
    <mergeCell ref="E751:T751"/>
    <mergeCell ref="E752:T752"/>
    <mergeCell ref="E753:T753"/>
    <mergeCell ref="E754:T754"/>
    <mergeCell ref="E755:T755"/>
    <mergeCell ref="E756:T756"/>
    <mergeCell ref="AJ536:AK537"/>
    <mergeCell ref="A509:A523"/>
    <mergeCell ref="A524:A533"/>
    <mergeCell ref="A461:A470"/>
    <mergeCell ref="A793:F793"/>
    <mergeCell ref="A538:A588"/>
    <mergeCell ref="S494:AF494"/>
    <mergeCell ref="W496:AE496"/>
    <mergeCell ref="K499:M499"/>
    <mergeCell ref="N499:P499"/>
    <mergeCell ref="K501:K502"/>
    <mergeCell ref="L501:M502"/>
    <mergeCell ref="N501:P501"/>
    <mergeCell ref="R501:U501"/>
    <mergeCell ref="W501:X501"/>
    <mergeCell ref="A733:D733"/>
    <mergeCell ref="A734:D734"/>
    <mergeCell ref="A735:D735"/>
    <mergeCell ref="A736:D736"/>
    <mergeCell ref="A737:D737"/>
    <mergeCell ref="A738:D738"/>
    <mergeCell ref="A739:D739"/>
    <mergeCell ref="A740:D740"/>
    <mergeCell ref="A741:D741"/>
    <mergeCell ref="A742:D742"/>
    <mergeCell ref="Z733:AG733"/>
    <mergeCell ref="Z734:AG734"/>
    <mergeCell ref="Z735:AG735"/>
    <mergeCell ref="Z736:AG736"/>
    <mergeCell ref="Z737:AG737"/>
    <mergeCell ref="Z738:AG738"/>
    <mergeCell ref="Z739:AG739"/>
    <mergeCell ref="S836:AJ836"/>
    <mergeCell ref="O838:AJ838"/>
    <mergeCell ref="O841:AJ841"/>
    <mergeCell ref="S842:AJ842"/>
    <mergeCell ref="S843:AJ843"/>
    <mergeCell ref="S844:AJ844"/>
    <mergeCell ref="O846:AJ846"/>
    <mergeCell ref="O848:AJ848"/>
    <mergeCell ref="G855:AK893"/>
    <mergeCell ref="O799:AJ799"/>
    <mergeCell ref="O801:AJ801"/>
    <mergeCell ref="O803:AJ803"/>
    <mergeCell ref="O807:AJ807"/>
    <mergeCell ref="AD805:AJ805"/>
    <mergeCell ref="Q809:AJ809"/>
    <mergeCell ref="Q810:AJ810"/>
    <mergeCell ref="O813:AJ813"/>
    <mergeCell ref="O815:AJ815"/>
    <mergeCell ref="O817:AJ817"/>
    <mergeCell ref="O819:AJ819"/>
    <mergeCell ref="O821:AJ823"/>
    <mergeCell ref="S827:AJ827"/>
    <mergeCell ref="S828:AJ828"/>
    <mergeCell ref="S829:AJ829"/>
    <mergeCell ref="S830:AJ830"/>
    <mergeCell ref="O833:AJ833"/>
    <mergeCell ref="G854:AK854"/>
    <mergeCell ref="S834:AJ834"/>
    <mergeCell ref="S835:AJ835"/>
    <mergeCell ref="AI742:AK742"/>
    <mergeCell ref="N529:P529"/>
    <mergeCell ref="N462:P462"/>
    <mergeCell ref="N463:P463"/>
    <mergeCell ref="A633:A648"/>
    <mergeCell ref="O646:P646"/>
    <mergeCell ref="H651:J652"/>
    <mergeCell ref="K651:M652"/>
    <mergeCell ref="N652:P652"/>
    <mergeCell ref="A653:A657"/>
    <mergeCell ref="R613:V613"/>
    <mergeCell ref="I482:J482"/>
    <mergeCell ref="I516:J516"/>
    <mergeCell ref="X618:AF618"/>
    <mergeCell ref="B562:E562"/>
    <mergeCell ref="R573:AF573"/>
    <mergeCell ref="R578:AF578"/>
    <mergeCell ref="R586:AE586"/>
    <mergeCell ref="R576:AF576"/>
    <mergeCell ref="R575:AF575"/>
    <mergeCell ref="R584:AF584"/>
    <mergeCell ref="R585:AF585"/>
    <mergeCell ref="K543:M546"/>
    <mergeCell ref="K547:M548"/>
    <mergeCell ref="AA544:AB544"/>
    <mergeCell ref="AA546:AB546"/>
    <mergeCell ref="AA642:AE642"/>
    <mergeCell ref="V655:W655"/>
    <mergeCell ref="X613:AF613"/>
    <mergeCell ref="R612:U612"/>
    <mergeCell ref="N575:P575"/>
    <mergeCell ref="N524:P524"/>
    <mergeCell ref="R519:Z519"/>
    <mergeCell ref="F381:G381"/>
    <mergeCell ref="C374:E374"/>
    <mergeCell ref="B376:E376"/>
    <mergeCell ref="I377:J377"/>
    <mergeCell ref="R388:S388"/>
    <mergeCell ref="F375:G375"/>
    <mergeCell ref="AH524:AI524"/>
    <mergeCell ref="AH526:AI526"/>
    <mergeCell ref="N502:P502"/>
    <mergeCell ref="R502:U502"/>
    <mergeCell ref="AC497:AD497"/>
    <mergeCell ref="R497:Z497"/>
    <mergeCell ref="Z502:AF502"/>
    <mergeCell ref="S488:U491"/>
    <mergeCell ref="V488:Y489"/>
    <mergeCell ref="V389:AE389"/>
    <mergeCell ref="Y396:Z396"/>
    <mergeCell ref="N397:P397"/>
    <mergeCell ref="AH397:AI397"/>
    <mergeCell ref="Y399:AE399"/>
    <mergeCell ref="Y400:AE400"/>
    <mergeCell ref="V439:AE439"/>
    <mergeCell ref="R480:W480"/>
    <mergeCell ref="AC464:AF464"/>
    <mergeCell ref="N452:P452"/>
    <mergeCell ref="N453:P453"/>
    <mergeCell ref="N448:P448"/>
    <mergeCell ref="U450:AE450"/>
    <mergeCell ref="W453:X453"/>
    <mergeCell ref="AH440:AI440"/>
    <mergeCell ref="AH445:AI445"/>
    <mergeCell ref="AH523:AI523"/>
    <mergeCell ref="F355:G355"/>
    <mergeCell ref="K355:M355"/>
    <mergeCell ref="N355:P355"/>
    <mergeCell ref="R355:U355"/>
    <mergeCell ref="N372:P372"/>
    <mergeCell ref="AH372:AI372"/>
    <mergeCell ref="AA384:AE384"/>
    <mergeCell ref="R383:S383"/>
    <mergeCell ref="R385:S385"/>
    <mergeCell ref="N391:P391"/>
    <mergeCell ref="K398:M398"/>
    <mergeCell ref="N398:P398"/>
    <mergeCell ref="Y398:AE398"/>
    <mergeCell ref="Y395:Z395"/>
    <mergeCell ref="R457:Z457"/>
    <mergeCell ref="N457:P457"/>
    <mergeCell ref="B357:E358"/>
    <mergeCell ref="I357:J357"/>
    <mergeCell ref="K357:M359"/>
    <mergeCell ref="N357:P357"/>
    <mergeCell ref="R357:U357"/>
    <mergeCell ref="I358:J358"/>
    <mergeCell ref="N358:P358"/>
    <mergeCell ref="C359:E359"/>
    <mergeCell ref="I359:J359"/>
    <mergeCell ref="X387:AE387"/>
    <mergeCell ref="N386:P386"/>
    <mergeCell ref="C386:E386"/>
    <mergeCell ref="V388:AE388"/>
    <mergeCell ref="B377:E377"/>
    <mergeCell ref="C378:E378"/>
    <mergeCell ref="B380:E380"/>
    <mergeCell ref="N340:P340"/>
    <mergeCell ref="B341:E341"/>
    <mergeCell ref="I341:J341"/>
    <mergeCell ref="S341:AA341"/>
    <mergeCell ref="AC341:AE341"/>
    <mergeCell ref="I342:J342"/>
    <mergeCell ref="AC342:AE342"/>
    <mergeCell ref="AC343:AE343"/>
    <mergeCell ref="AH373:AI373"/>
    <mergeCell ref="N381:P381"/>
    <mergeCell ref="N382:P382"/>
    <mergeCell ref="F371:G371"/>
    <mergeCell ref="K371:M371"/>
    <mergeCell ref="N371:P371"/>
    <mergeCell ref="C348:E348"/>
    <mergeCell ref="I348:J348"/>
    <mergeCell ref="V349:AE349"/>
    <mergeCell ref="F350:G350"/>
    <mergeCell ref="K350:M350"/>
    <mergeCell ref="N350:P350"/>
    <mergeCell ref="AH350:AI350"/>
    <mergeCell ref="I351:J351"/>
    <mergeCell ref="K351:M351"/>
    <mergeCell ref="N351:P351"/>
    <mergeCell ref="AH351:AI351"/>
    <mergeCell ref="X381:AE381"/>
    <mergeCell ref="X382:AC382"/>
    <mergeCell ref="A363:M365"/>
    <mergeCell ref="N364:AK364"/>
    <mergeCell ref="N365:AK365"/>
    <mergeCell ref="B372:E372"/>
    <mergeCell ref="I356:J356"/>
    <mergeCell ref="A674:A706"/>
    <mergeCell ref="A402:A423"/>
    <mergeCell ref="A475:A508"/>
    <mergeCell ref="A428:A460"/>
    <mergeCell ref="A371:A401"/>
    <mergeCell ref="A309:A337"/>
    <mergeCell ref="A362:M362"/>
    <mergeCell ref="N362:AK362"/>
    <mergeCell ref="N363:AK363"/>
    <mergeCell ref="A366:M366"/>
    <mergeCell ref="N366:AK366"/>
    <mergeCell ref="A367:M367"/>
    <mergeCell ref="N367:AK367"/>
    <mergeCell ref="B369:E370"/>
    <mergeCell ref="F369:G370"/>
    <mergeCell ref="H369:J370"/>
    <mergeCell ref="K369:M370"/>
    <mergeCell ref="N369:AI369"/>
    <mergeCell ref="AJ369:AK370"/>
    <mergeCell ref="N370:P370"/>
    <mergeCell ref="Q370:AF370"/>
    <mergeCell ref="AG370:AI370"/>
    <mergeCell ref="AD337:AE337"/>
    <mergeCell ref="Y336:AE336"/>
    <mergeCell ref="U386:V386"/>
    <mergeCell ref="U387:V387"/>
    <mergeCell ref="X386:AE386"/>
    <mergeCell ref="F428:G428"/>
    <mergeCell ref="N430:P430"/>
    <mergeCell ref="N335:P335"/>
    <mergeCell ref="A338:A359"/>
    <mergeCell ref="A658:A673"/>
    <mergeCell ref="C671:E671"/>
    <mergeCell ref="O637:P637"/>
    <mergeCell ref="O641:P641"/>
    <mergeCell ref="F633:G633"/>
    <mergeCell ref="B651:E652"/>
    <mergeCell ref="N633:P633"/>
    <mergeCell ref="N635:P635"/>
    <mergeCell ref="N636:P636"/>
    <mergeCell ref="B636:E636"/>
    <mergeCell ref="F651:G652"/>
    <mergeCell ref="N639:P639"/>
    <mergeCell ref="N640:P640"/>
    <mergeCell ref="N660:P660"/>
    <mergeCell ref="N661:P661"/>
    <mergeCell ref="N663:P663"/>
    <mergeCell ref="B654:E654"/>
    <mergeCell ref="O648:P648"/>
    <mergeCell ref="N670:P670"/>
    <mergeCell ref="N669:P669"/>
    <mergeCell ref="K659:M659"/>
    <mergeCell ref="B656:E656"/>
    <mergeCell ref="AH563:AI563"/>
    <mergeCell ref="S569:V569"/>
    <mergeCell ref="AD566:AE566"/>
    <mergeCell ref="AB725:AF725"/>
    <mergeCell ref="N591:AI591"/>
    <mergeCell ref="K626:M626"/>
    <mergeCell ref="N627:P627"/>
    <mergeCell ref="N617:P617"/>
    <mergeCell ref="N620:P620"/>
    <mergeCell ref="X625:AF625"/>
    <mergeCell ref="X622:AF622"/>
    <mergeCell ref="W623:AF623"/>
    <mergeCell ref="N681:P681"/>
    <mergeCell ref="N677:P677"/>
    <mergeCell ref="N674:P674"/>
    <mergeCell ref="S679:V679"/>
    <mergeCell ref="V674:W674"/>
    <mergeCell ref="X674:Z674"/>
    <mergeCell ref="AD679:AF679"/>
    <mergeCell ref="AH655:AI655"/>
    <mergeCell ref="AH660:AI660"/>
    <mergeCell ref="AH675:AI675"/>
    <mergeCell ref="AH676:AI676"/>
    <mergeCell ref="AH683:AI683"/>
    <mergeCell ref="AH684:AI684"/>
    <mergeCell ref="AH692:AI692"/>
    <mergeCell ref="AH711:AI711"/>
    <mergeCell ref="AH593:AI593"/>
    <mergeCell ref="AD656:AE656"/>
    <mergeCell ref="AH712:AI712"/>
    <mergeCell ref="AH674:AI674"/>
    <mergeCell ref="S668:W668"/>
    <mergeCell ref="AH594:AI594"/>
    <mergeCell ref="AH595:AI595"/>
    <mergeCell ref="U717:Z717"/>
    <mergeCell ref="W617:AF617"/>
    <mergeCell ref="R615:V615"/>
    <mergeCell ref="AH693:AI693"/>
    <mergeCell ref="AH698:AI698"/>
    <mergeCell ref="AH699:AI699"/>
    <mergeCell ref="AH702:AI702"/>
    <mergeCell ref="AH703:AI703"/>
    <mergeCell ref="AH713:AI713"/>
    <mergeCell ref="AD655:AE655"/>
    <mergeCell ref="V656:W656"/>
    <mergeCell ref="T655:U655"/>
    <mergeCell ref="R626:AF626"/>
    <mergeCell ref="X624:AF624"/>
    <mergeCell ref="Y660:AE660"/>
    <mergeCell ref="AA661:AD661"/>
    <mergeCell ref="X631:AF631"/>
    <mergeCell ref="U711:Z711"/>
    <mergeCell ref="X680:AE680"/>
    <mergeCell ref="R675:Z675"/>
    <mergeCell ref="AB715:AF715"/>
    <mergeCell ref="AB717:AF717"/>
    <mergeCell ref="R611:AF611"/>
    <mergeCell ref="AA669:AD669"/>
    <mergeCell ref="AB711:AF711"/>
    <mergeCell ref="AB713:AF713"/>
    <mergeCell ref="T657:U657"/>
    <mergeCell ref="Z603:AF603"/>
    <mergeCell ref="Z604:AF604"/>
    <mergeCell ref="T656:U656"/>
    <mergeCell ref="AB719:AF719"/>
    <mergeCell ref="S680:V680"/>
    <mergeCell ref="B709:E710"/>
    <mergeCell ref="R693:T693"/>
    <mergeCell ref="R694:T694"/>
    <mergeCell ref="K699:M699"/>
    <mergeCell ref="K700:M700"/>
    <mergeCell ref="K704:M704"/>
    <mergeCell ref="N690:P690"/>
    <mergeCell ref="N693:P693"/>
    <mergeCell ref="AB696:AF696"/>
    <mergeCell ref="N698:P698"/>
    <mergeCell ref="N701:P701"/>
    <mergeCell ref="N710:P710"/>
    <mergeCell ref="N702:P702"/>
    <mergeCell ref="N706:P706"/>
    <mergeCell ref="N694:P694"/>
    <mergeCell ref="N697:P697"/>
    <mergeCell ref="F709:G710"/>
    <mergeCell ref="H709:J710"/>
    <mergeCell ref="AB688:AE688"/>
    <mergeCell ref="R686:Y686"/>
    <mergeCell ref="N691:P691"/>
    <mergeCell ref="U713:Z713"/>
    <mergeCell ref="C672:E672"/>
    <mergeCell ref="AA666:AE666"/>
    <mergeCell ref="S673:W673"/>
    <mergeCell ref="AA673:AD673"/>
    <mergeCell ref="N668:P668"/>
    <mergeCell ref="B659:E659"/>
    <mergeCell ref="N667:P667"/>
    <mergeCell ref="C670:E670"/>
    <mergeCell ref="N528:P528"/>
    <mergeCell ref="AH519:AI519"/>
    <mergeCell ref="R520:Z520"/>
    <mergeCell ref="AH522:AI522"/>
    <mergeCell ref="V492:AA492"/>
    <mergeCell ref="V493:AA493"/>
    <mergeCell ref="AB727:AF727"/>
    <mergeCell ref="S642:V642"/>
    <mergeCell ref="N709:AI709"/>
    <mergeCell ref="K709:M710"/>
    <mergeCell ref="AB721:AF721"/>
    <mergeCell ref="K705:M705"/>
    <mergeCell ref="U723:Z723"/>
    <mergeCell ref="U725:Z725"/>
    <mergeCell ref="U727:Z727"/>
    <mergeCell ref="S661:W661"/>
    <mergeCell ref="U719:Z719"/>
    <mergeCell ref="S672:W672"/>
    <mergeCell ref="AA670:AE670"/>
    <mergeCell ref="AA674:AE674"/>
    <mergeCell ref="Y672:AE672"/>
    <mergeCell ref="N711:P711"/>
    <mergeCell ref="O644:P644"/>
    <mergeCell ref="R687:Y687"/>
    <mergeCell ref="U721:Z721"/>
    <mergeCell ref="AH682:AI682"/>
    <mergeCell ref="Q710:AF710"/>
    <mergeCell ref="Y668:AE668"/>
    <mergeCell ref="S669:W669"/>
    <mergeCell ref="Z453:AD453"/>
    <mergeCell ref="AH463:AI463"/>
    <mergeCell ref="S492:U493"/>
    <mergeCell ref="K479:M479"/>
    <mergeCell ref="K475:M475"/>
    <mergeCell ref="N503:P503"/>
    <mergeCell ref="AH441:AI441"/>
    <mergeCell ref="AH538:AI538"/>
    <mergeCell ref="AH539:AI539"/>
    <mergeCell ref="U445:V445"/>
    <mergeCell ref="V443:AE443"/>
    <mergeCell ref="R551:W551"/>
    <mergeCell ref="AC448:AF448"/>
    <mergeCell ref="N465:P465"/>
    <mergeCell ref="AH465:AI465"/>
    <mergeCell ref="N466:P466"/>
    <mergeCell ref="N467:P467"/>
    <mergeCell ref="AH467:AI467"/>
    <mergeCell ref="N468:P468"/>
    <mergeCell ref="N469:P469"/>
    <mergeCell ref="AH469:AI469"/>
    <mergeCell ref="N470:P470"/>
    <mergeCell ref="N461:P461"/>
    <mergeCell ref="R461:AF461"/>
    <mergeCell ref="AH461:AI461"/>
    <mergeCell ref="N527:P527"/>
    <mergeCell ref="AH459:AI459"/>
    <mergeCell ref="S544:Y544"/>
    <mergeCell ref="S546:Y546"/>
    <mergeCell ref="S549:T549"/>
    <mergeCell ref="V549:W549"/>
    <mergeCell ref="Y549:Z549"/>
    <mergeCell ref="AH457:AI457"/>
    <mergeCell ref="AH458:AI458"/>
    <mergeCell ref="AH462:AI462"/>
    <mergeCell ref="AH464:AI464"/>
    <mergeCell ref="AH466:AI466"/>
    <mergeCell ref="N509:P509"/>
    <mergeCell ref="AH452:AI452"/>
    <mergeCell ref="AH540:AI540"/>
    <mergeCell ref="AH542:AI542"/>
    <mergeCell ref="T540:AF540"/>
    <mergeCell ref="AH428:AI428"/>
    <mergeCell ref="I416:J416"/>
    <mergeCell ref="I417:J417"/>
    <mergeCell ref="I418:J418"/>
    <mergeCell ref="I420:J420"/>
    <mergeCell ref="T431:AF431"/>
    <mergeCell ref="AH480:AI480"/>
    <mergeCell ref="Q537:AF537"/>
    <mergeCell ref="N537:P537"/>
    <mergeCell ref="N525:P525"/>
    <mergeCell ref="R524:AF524"/>
    <mergeCell ref="N526:P526"/>
    <mergeCell ref="S483:T483"/>
    <mergeCell ref="AH509:AI509"/>
    <mergeCell ref="AH510:AI510"/>
    <mergeCell ref="AH511:AI511"/>
    <mergeCell ref="AH512:AI512"/>
    <mergeCell ref="AH429:AI429"/>
    <mergeCell ref="AH430:AI430"/>
    <mergeCell ref="AH448:AI448"/>
    <mergeCell ref="B536:E537"/>
    <mergeCell ref="F536:G537"/>
    <mergeCell ref="H536:J537"/>
    <mergeCell ref="Y335:AE335"/>
    <mergeCell ref="Y331:Z331"/>
    <mergeCell ref="B421:E422"/>
    <mergeCell ref="B431:E431"/>
    <mergeCell ref="F475:G475"/>
    <mergeCell ref="B426:E427"/>
    <mergeCell ref="F426:G427"/>
    <mergeCell ref="K415:M415"/>
    <mergeCell ref="K416:M418"/>
    <mergeCell ref="N393:P393"/>
    <mergeCell ref="AH393:AI393"/>
    <mergeCell ref="N394:P394"/>
    <mergeCell ref="N395:P395"/>
    <mergeCell ref="W393:AE393"/>
    <mergeCell ref="Q393:U393"/>
    <mergeCell ref="R394:U394"/>
    <mergeCell ref="W394:AE394"/>
    <mergeCell ref="N338:P338"/>
    <mergeCell ref="AH338:AI338"/>
    <mergeCell ref="B339:E339"/>
    <mergeCell ref="I339:J339"/>
    <mergeCell ref="K339:M339"/>
    <mergeCell ref="N339:P339"/>
    <mergeCell ref="AH339:AI339"/>
    <mergeCell ref="B340:E340"/>
    <mergeCell ref="I340:J340"/>
    <mergeCell ref="AG537:AI537"/>
    <mergeCell ref="AH532:AI532"/>
    <mergeCell ref="AH477:AI477"/>
    <mergeCell ref="AH478:AI478"/>
    <mergeCell ref="AC326:AD326"/>
    <mergeCell ref="T328:AE328"/>
    <mergeCell ref="B404:E404"/>
    <mergeCell ref="B405:E405"/>
    <mergeCell ref="I404:J404"/>
    <mergeCell ref="B403:E403"/>
    <mergeCell ref="I401:J401"/>
    <mergeCell ref="F338:G338"/>
    <mergeCell ref="K338:M338"/>
    <mergeCell ref="T330:AE330"/>
    <mergeCell ref="Y332:Z332"/>
    <mergeCell ref="I481:J481"/>
    <mergeCell ref="R456:Z456"/>
    <mergeCell ref="H426:J427"/>
    <mergeCell ref="I403:J403"/>
    <mergeCell ref="N378:P378"/>
    <mergeCell ref="R378:AF378"/>
    <mergeCell ref="N379:P379"/>
    <mergeCell ref="K345:M345"/>
    <mergeCell ref="N345:P345"/>
    <mergeCell ref="B335:E335"/>
    <mergeCell ref="N328:P328"/>
    <mergeCell ref="U337:V337"/>
    <mergeCell ref="B473:E474"/>
    <mergeCell ref="F473:G474"/>
    <mergeCell ref="H473:J474"/>
    <mergeCell ref="K473:M474"/>
    <mergeCell ref="T434:AF434"/>
    <mergeCell ref="B347:E347"/>
    <mergeCell ref="I347:J347"/>
    <mergeCell ref="S347:V347"/>
    <mergeCell ref="I422:J422"/>
    <mergeCell ref="I413:J413"/>
    <mergeCell ref="I415:J415"/>
    <mergeCell ref="F419:G419"/>
    <mergeCell ref="C423:E423"/>
    <mergeCell ref="K419:M419"/>
    <mergeCell ref="N422:P422"/>
    <mergeCell ref="V413:AE413"/>
    <mergeCell ref="R419:U419"/>
    <mergeCell ref="B392:G392"/>
    <mergeCell ref="B393:G393"/>
    <mergeCell ref="B394:G394"/>
    <mergeCell ref="B398:G398"/>
    <mergeCell ref="B399:G399"/>
    <mergeCell ref="B382:E382"/>
    <mergeCell ref="F384:G384"/>
    <mergeCell ref="S405:AA405"/>
    <mergeCell ref="AB383:AC383"/>
    <mergeCell ref="V384:Z384"/>
    <mergeCell ref="V385:W385"/>
    <mergeCell ref="Y385:Z385"/>
    <mergeCell ref="R386:T386"/>
    <mergeCell ref="AB385:AC385"/>
    <mergeCell ref="K356:M356"/>
    <mergeCell ref="N356:P356"/>
    <mergeCell ref="B352:E353"/>
    <mergeCell ref="I352:J352"/>
    <mergeCell ref="K352:M354"/>
    <mergeCell ref="B373:E373"/>
    <mergeCell ref="I405:J405"/>
    <mergeCell ref="K402:M402"/>
    <mergeCell ref="K403:M403"/>
    <mergeCell ref="K414:M414"/>
    <mergeCell ref="I349:J349"/>
    <mergeCell ref="AC405:AE405"/>
    <mergeCell ref="AH410:AI410"/>
    <mergeCell ref="AH414:AI414"/>
    <mergeCell ref="K420:M420"/>
    <mergeCell ref="U401:V401"/>
    <mergeCell ref="AD401:AE401"/>
    <mergeCell ref="N403:P403"/>
    <mergeCell ref="N404:P404"/>
    <mergeCell ref="K372:M372"/>
    <mergeCell ref="I375:J375"/>
    <mergeCell ref="N399:P399"/>
    <mergeCell ref="K392:M392"/>
    <mergeCell ref="N392:P392"/>
    <mergeCell ref="U392:V392"/>
    <mergeCell ref="AH415:AI415"/>
    <mergeCell ref="AH356:AI356"/>
    <mergeCell ref="I378:J378"/>
    <mergeCell ref="K373:M373"/>
    <mergeCell ref="V383:W383"/>
    <mergeCell ref="Y383:Z383"/>
    <mergeCell ref="I379:J379"/>
    <mergeCell ref="R381:V381"/>
    <mergeCell ref="S382:V382"/>
    <mergeCell ref="AD382:AE382"/>
    <mergeCell ref="AH352:AI352"/>
    <mergeCell ref="I353:J353"/>
    <mergeCell ref="I354:J354"/>
    <mergeCell ref="AH561:AI561"/>
    <mergeCell ref="AH562:AI562"/>
    <mergeCell ref="I421:J421"/>
    <mergeCell ref="AC406:AE406"/>
    <mergeCell ref="AH416:AI416"/>
    <mergeCell ref="AH419:AI419"/>
    <mergeCell ref="AH409:AI409"/>
    <mergeCell ref="AH345:AI345"/>
    <mergeCell ref="I346:J346"/>
    <mergeCell ref="K346:M346"/>
    <mergeCell ref="N346:P346"/>
    <mergeCell ref="AH346:AI346"/>
    <mergeCell ref="AH516:AI516"/>
    <mergeCell ref="S482:T482"/>
    <mergeCell ref="V482:W482"/>
    <mergeCell ref="AB482:AC482"/>
    <mergeCell ref="AH475:AI475"/>
    <mergeCell ref="AH476:AI476"/>
    <mergeCell ref="Z490:AA490"/>
    <mergeCell ref="Z491:AA491"/>
    <mergeCell ref="AH442:AI442"/>
    <mergeCell ref="AH444:AI444"/>
    <mergeCell ref="AH453:AI453"/>
    <mergeCell ref="W452:Z452"/>
    <mergeCell ref="AH460:AI460"/>
    <mergeCell ref="V490:Y491"/>
    <mergeCell ref="AH479:AI479"/>
    <mergeCell ref="AH420:AI420"/>
    <mergeCell ref="R421:U421"/>
    <mergeCell ref="K421:M423"/>
    <mergeCell ref="I423:J423"/>
    <mergeCell ref="N421:P421"/>
    <mergeCell ref="B464:E464"/>
    <mergeCell ref="N464:P464"/>
    <mergeCell ref="K480:M480"/>
    <mergeCell ref="K456:M456"/>
    <mergeCell ref="B527:E527"/>
    <mergeCell ref="AC527:AF527"/>
    <mergeCell ref="N456:P456"/>
    <mergeCell ref="N530:P530"/>
    <mergeCell ref="I406:J406"/>
    <mergeCell ref="S411:V411"/>
    <mergeCell ref="I412:J412"/>
    <mergeCell ref="N454:P454"/>
    <mergeCell ref="K409:M409"/>
    <mergeCell ref="N409:P409"/>
    <mergeCell ref="K410:M410"/>
    <mergeCell ref="N410:P410"/>
    <mergeCell ref="I410:J410"/>
    <mergeCell ref="I434:J434"/>
    <mergeCell ref="I515:J515"/>
    <mergeCell ref="Z488:AA488"/>
    <mergeCell ref="Z489:AA489"/>
    <mergeCell ref="N473:AI473"/>
    <mergeCell ref="N414:P414"/>
    <mergeCell ref="N415:P415"/>
    <mergeCell ref="K426:M427"/>
    <mergeCell ref="T432:AF432"/>
    <mergeCell ref="T435:AF435"/>
    <mergeCell ref="AD476:AE476"/>
    <mergeCell ref="AH456:AI456"/>
    <mergeCell ref="W454:X454"/>
    <mergeCell ref="AH421:AI421"/>
    <mergeCell ref="AH454:AI454"/>
    <mergeCell ref="P145:AK145"/>
    <mergeCell ref="P147:AK147"/>
    <mergeCell ref="AF310:AF311"/>
    <mergeCell ref="AF312:AF313"/>
    <mergeCell ref="R312:AE312"/>
    <mergeCell ref="W314:AE314"/>
    <mergeCell ref="R309:AF309"/>
    <mergeCell ref="P162:AK162"/>
    <mergeCell ref="B323:E323"/>
    <mergeCell ref="F322:G322"/>
    <mergeCell ref="P175:AG175"/>
    <mergeCell ref="K309:M309"/>
    <mergeCell ref="K310:M310"/>
    <mergeCell ref="K311:M311"/>
    <mergeCell ref="R218:AK219"/>
    <mergeCell ref="P165:AK165"/>
    <mergeCell ref="P166:AK166"/>
    <mergeCell ref="V320:AE320"/>
    <mergeCell ref="F309:G309"/>
    <mergeCell ref="V318:AE318"/>
    <mergeCell ref="N310:P310"/>
    <mergeCell ref="B316:E316"/>
    <mergeCell ref="I315:J315"/>
    <mergeCell ref="N301:AK301"/>
    <mergeCell ref="N302:AK302"/>
    <mergeCell ref="A301:M303"/>
    <mergeCell ref="AH309:AI309"/>
    <mergeCell ref="B311:E311"/>
    <mergeCell ref="I311:J311"/>
    <mergeCell ref="I312:J312"/>
    <mergeCell ref="I313:J313"/>
    <mergeCell ref="AH310:AI310"/>
    <mergeCell ref="A4:AK4"/>
    <mergeCell ref="A6:AK6"/>
    <mergeCell ref="A17:AK19"/>
    <mergeCell ref="A112:AK112"/>
    <mergeCell ref="P115:AK115"/>
    <mergeCell ref="P116:AK116"/>
    <mergeCell ref="A122:O122"/>
    <mergeCell ref="P118:AK118"/>
    <mergeCell ref="P121:AK121"/>
    <mergeCell ref="AA7:AD7"/>
    <mergeCell ref="AF7:AG7"/>
    <mergeCell ref="AI7:AJ7"/>
    <mergeCell ref="W11:AK12"/>
    <mergeCell ref="P117:W117"/>
    <mergeCell ref="P119:AG119"/>
    <mergeCell ref="W14:AK15"/>
    <mergeCell ref="B315:E315"/>
    <mergeCell ref="P168:AK168"/>
    <mergeCell ref="A150:AK150"/>
    <mergeCell ref="P160:AK160"/>
    <mergeCell ref="P172:AK172"/>
    <mergeCell ref="P174:AK174"/>
    <mergeCell ref="A116:O116"/>
    <mergeCell ref="A117:O117"/>
    <mergeCell ref="A118:O118"/>
    <mergeCell ref="A119:O119"/>
    <mergeCell ref="A121:O121"/>
    <mergeCell ref="A57:AK57"/>
    <mergeCell ref="A59:AK59"/>
    <mergeCell ref="AA60:AD60"/>
    <mergeCell ref="AF60:AG60"/>
    <mergeCell ref="AI60:AJ60"/>
    <mergeCell ref="W64:AK65"/>
    <mergeCell ref="W67:AK68"/>
    <mergeCell ref="A123:O123"/>
    <mergeCell ref="A124:O124"/>
    <mergeCell ref="T77:AG77"/>
    <mergeCell ref="A70:AK72"/>
    <mergeCell ref="P122:AK122"/>
    <mergeCell ref="F109:AK110"/>
    <mergeCell ref="Y135:AB135"/>
    <mergeCell ref="P124:AK124"/>
    <mergeCell ref="P138:AK138"/>
    <mergeCell ref="A74:AK74"/>
    <mergeCell ref="C87:AK87"/>
    <mergeCell ref="C88:AK88"/>
    <mergeCell ref="C89:AK89"/>
    <mergeCell ref="N307:AI307"/>
    <mergeCell ref="AG308:AI308"/>
    <mergeCell ref="C92:AK92"/>
    <mergeCell ref="C93:AK93"/>
    <mergeCell ref="C94:AK94"/>
    <mergeCell ref="C95:AK95"/>
    <mergeCell ref="C96:AK96"/>
    <mergeCell ref="AF133:AJ133"/>
    <mergeCell ref="W133:AA133"/>
    <mergeCell ref="K247:AK247"/>
    <mergeCell ref="K248:AK248"/>
    <mergeCell ref="T80:W80"/>
    <mergeCell ref="Y80:Z80"/>
    <mergeCell ref="AB80:AC80"/>
    <mergeCell ref="Q135:R135"/>
    <mergeCell ref="AG135:AJ135"/>
    <mergeCell ref="P146:AK146"/>
    <mergeCell ref="C90:AK90"/>
    <mergeCell ref="C91:AK91"/>
    <mergeCell ref="C312:E312"/>
    <mergeCell ref="I310:J310"/>
    <mergeCell ref="N303:AK303"/>
    <mergeCell ref="H307:J308"/>
    <mergeCell ref="K307:M308"/>
    <mergeCell ref="N308:P308"/>
    <mergeCell ref="AH333:AI333"/>
    <mergeCell ref="U326:V326"/>
    <mergeCell ref="B307:E308"/>
    <mergeCell ref="Q308:AF308"/>
    <mergeCell ref="AJ307:AK308"/>
    <mergeCell ref="A244:AK244"/>
    <mergeCell ref="K254:R254"/>
    <mergeCell ref="K256:R256"/>
    <mergeCell ref="P185:W185"/>
    <mergeCell ref="P163:AG163"/>
    <mergeCell ref="P167:W167"/>
    <mergeCell ref="P177:AK177"/>
    <mergeCell ref="P171:AK171"/>
    <mergeCell ref="P178:AK178"/>
    <mergeCell ref="P179:W179"/>
    <mergeCell ref="P181:AG181"/>
    <mergeCell ref="P186:AK186"/>
    <mergeCell ref="P180:AK180"/>
    <mergeCell ref="P187:AG187"/>
    <mergeCell ref="P183:AK183"/>
    <mergeCell ref="P184:AK184"/>
    <mergeCell ref="A190:AK190"/>
    <mergeCell ref="K246:AK246"/>
    <mergeCell ref="N323:P323"/>
    <mergeCell ref="AH311:AI311"/>
    <mergeCell ref="K257:R257"/>
    <mergeCell ref="K261:N261"/>
    <mergeCell ref="K262:N262"/>
    <mergeCell ref="K264:R264"/>
    <mergeCell ref="K265:R265"/>
    <mergeCell ref="N266:R266"/>
    <mergeCell ref="N267:R267"/>
    <mergeCell ref="L270:AK270"/>
    <mergeCell ref="K268:R268"/>
    <mergeCell ref="Z268:AG268"/>
    <mergeCell ref="A270:K270"/>
    <mergeCell ref="M258:P258"/>
    <mergeCell ref="U258:X258"/>
    <mergeCell ref="AC258:AF258"/>
    <mergeCell ref="K271:AK271"/>
    <mergeCell ref="A300:M300"/>
    <mergeCell ref="N300:AK300"/>
    <mergeCell ref="B310:E310"/>
    <mergeCell ref="A274:AK274"/>
    <mergeCell ref="K276:AK276"/>
    <mergeCell ref="K277:AK277"/>
    <mergeCell ref="L289:AK289"/>
    <mergeCell ref="L290:AK290"/>
    <mergeCell ref="M259:P259"/>
    <mergeCell ref="U259:X259"/>
    <mergeCell ref="AH326:AI326"/>
    <mergeCell ref="AC392:AD392"/>
    <mergeCell ref="AH392:AI392"/>
    <mergeCell ref="B416:E417"/>
    <mergeCell ref="V317:AE317"/>
    <mergeCell ref="F314:G314"/>
    <mergeCell ref="V321:AE321"/>
    <mergeCell ref="R322:AF322"/>
    <mergeCell ref="N329:P329"/>
    <mergeCell ref="Y334:AE334"/>
    <mergeCell ref="B319:E319"/>
    <mergeCell ref="F325:G325"/>
    <mergeCell ref="F328:G328"/>
    <mergeCell ref="C327:E327"/>
    <mergeCell ref="B334:E334"/>
    <mergeCell ref="F402:G402"/>
    <mergeCell ref="B332:E332"/>
    <mergeCell ref="B329:E329"/>
    <mergeCell ref="B330:E330"/>
    <mergeCell ref="C412:E412"/>
    <mergeCell ref="B411:E411"/>
    <mergeCell ref="F414:G414"/>
    <mergeCell ref="B331:E331"/>
    <mergeCell ref="I411:J411"/>
    <mergeCell ref="N325:P325"/>
    <mergeCell ref="N319:P319"/>
    <mergeCell ref="C317:E317"/>
    <mergeCell ref="I372:J372"/>
    <mergeCell ref="I373:J373"/>
    <mergeCell ref="I374:J374"/>
    <mergeCell ref="K326:M326"/>
    <mergeCell ref="K334:M334"/>
    <mergeCell ref="R580:AF580"/>
    <mergeCell ref="R581:AF581"/>
    <mergeCell ref="W570:AE570"/>
    <mergeCell ref="Q565:AC565"/>
    <mergeCell ref="AD565:AE565"/>
    <mergeCell ref="K571:P572"/>
    <mergeCell ref="N546:P546"/>
    <mergeCell ref="R545:AF545"/>
    <mergeCell ref="N551:P551"/>
    <mergeCell ref="AB549:AC549"/>
    <mergeCell ref="X564:Z564"/>
    <mergeCell ref="X569:AE569"/>
    <mergeCell ref="K563:P563"/>
    <mergeCell ref="R577:AF577"/>
    <mergeCell ref="W582:AF582"/>
    <mergeCell ref="W583:AF583"/>
    <mergeCell ref="R579:AF579"/>
    <mergeCell ref="AB655:AC655"/>
    <mergeCell ref="AB654:AC654"/>
    <mergeCell ref="AA665:AD665"/>
    <mergeCell ref="R657:S657"/>
    <mergeCell ref="S660:W660"/>
    <mergeCell ref="AA662:AE662"/>
    <mergeCell ref="AB656:AC656"/>
    <mergeCell ref="R655:S655"/>
    <mergeCell ref="R656:S656"/>
    <mergeCell ref="N651:AI651"/>
    <mergeCell ref="X642:Y642"/>
    <mergeCell ref="AH653:AI653"/>
    <mergeCell ref="AG652:AI652"/>
    <mergeCell ref="AG650:AK650"/>
    <mergeCell ref="AJ651:AK652"/>
    <mergeCell ref="O612:P612"/>
    <mergeCell ref="X619:AF619"/>
    <mergeCell ref="R628:V628"/>
    <mergeCell ref="R629:V629"/>
    <mergeCell ref="R630:V630"/>
    <mergeCell ref="R632:V632"/>
    <mergeCell ref="X628:AF628"/>
    <mergeCell ref="X629:AF629"/>
    <mergeCell ref="S664:W664"/>
    <mergeCell ref="Q652:AF652"/>
    <mergeCell ref="AH635:AI635"/>
    <mergeCell ref="AH642:AI642"/>
    <mergeCell ref="AH644:AI644"/>
    <mergeCell ref="AH643:AI643"/>
    <mergeCell ref="N426:AI426"/>
    <mergeCell ref="AA588:AF588"/>
    <mergeCell ref="Y587:AE587"/>
    <mergeCell ref="R614:V614"/>
    <mergeCell ref="X614:AA614"/>
    <mergeCell ref="W620:AF620"/>
    <mergeCell ref="X621:AF621"/>
    <mergeCell ref="R561:AF561"/>
    <mergeCell ref="N532:P532"/>
    <mergeCell ref="N533:P533"/>
    <mergeCell ref="X615:AA615"/>
    <mergeCell ref="W612:AA612"/>
    <mergeCell ref="AH431:AI431"/>
    <mergeCell ref="AH443:AI443"/>
    <mergeCell ref="AH446:AI446"/>
    <mergeCell ref="AH449:AI449"/>
    <mergeCell ref="AH468:AI468"/>
    <mergeCell ref="AH470:AI470"/>
    <mergeCell ref="AH525:AI525"/>
    <mergeCell ref="AH527:AI527"/>
    <mergeCell ref="AH529:AI529"/>
    <mergeCell ref="AH531:AI531"/>
    <mergeCell ref="AH533:AI533"/>
    <mergeCell ref="AH564:AI564"/>
    <mergeCell ref="R605:AF605"/>
    <mergeCell ref="Z606:AF606"/>
    <mergeCell ref="AH565:AI565"/>
    <mergeCell ref="AH528:AI528"/>
    <mergeCell ref="AH530:AI530"/>
    <mergeCell ref="AH541:AI541"/>
    <mergeCell ref="N536:AI536"/>
    <mergeCell ref="N584:P584"/>
    <mergeCell ref="D141:AK141"/>
    <mergeCell ref="P169:AG169"/>
    <mergeCell ref="P173:W173"/>
    <mergeCell ref="P153:AK153"/>
    <mergeCell ref="P154:AK154"/>
    <mergeCell ref="P156:AK156"/>
    <mergeCell ref="P159:AK159"/>
    <mergeCell ref="P139:AG139"/>
    <mergeCell ref="P155:W155"/>
    <mergeCell ref="P157:AG157"/>
    <mergeCell ref="P161:W161"/>
    <mergeCell ref="A304:M304"/>
    <mergeCell ref="A305:M305"/>
    <mergeCell ref="N304:AK304"/>
    <mergeCell ref="N305:AK305"/>
    <mergeCell ref="F307:G308"/>
    <mergeCell ref="N419:P419"/>
    <mergeCell ref="AH402:AI402"/>
    <mergeCell ref="AH328:AI328"/>
    <mergeCell ref="AH334:AI334"/>
    <mergeCell ref="AH340:AI340"/>
    <mergeCell ref="AH347:AI347"/>
    <mergeCell ref="AH353:AI353"/>
    <mergeCell ref="AH357:AI357"/>
    <mergeCell ref="AH394:AI394"/>
    <mergeCell ref="AH398:AI398"/>
    <mergeCell ref="AH404:AI404"/>
    <mergeCell ref="AH411:AI411"/>
    <mergeCell ref="AH417:AI417"/>
    <mergeCell ref="AH371:AI371"/>
    <mergeCell ref="AH391:AI391"/>
    <mergeCell ref="AH355:AI355"/>
    <mergeCell ref="C97:AK97"/>
    <mergeCell ref="P137:W137"/>
    <mergeCell ref="P127:AK127"/>
    <mergeCell ref="P128:AK128"/>
    <mergeCell ref="P130:AK130"/>
    <mergeCell ref="P123:W123"/>
    <mergeCell ref="P125:AG125"/>
    <mergeCell ref="P129:W129"/>
    <mergeCell ref="T83:AK83"/>
    <mergeCell ref="P131:AG131"/>
    <mergeCell ref="P134:AJ134"/>
    <mergeCell ref="Q133:R133"/>
    <mergeCell ref="A125:O125"/>
    <mergeCell ref="A115:O115"/>
    <mergeCell ref="P136:AJ136"/>
    <mergeCell ref="AJ426:AK427"/>
    <mergeCell ref="N427:P427"/>
    <mergeCell ref="Q427:AF427"/>
    <mergeCell ref="AG427:AI427"/>
    <mergeCell ref="N309:P309"/>
    <mergeCell ref="N315:P315"/>
    <mergeCell ref="N420:P420"/>
    <mergeCell ref="AH327:AI327"/>
    <mergeCell ref="N322:P322"/>
    <mergeCell ref="AH325:AI325"/>
    <mergeCell ref="N333:P333"/>
    <mergeCell ref="N334:P334"/>
    <mergeCell ref="N326:P326"/>
    <mergeCell ref="N327:P327"/>
    <mergeCell ref="AC407:AE407"/>
    <mergeCell ref="N402:P402"/>
    <mergeCell ref="AH403:AI403"/>
    <mergeCell ref="AH732:AK732"/>
    <mergeCell ref="T735:X735"/>
    <mergeCell ref="T736:X736"/>
    <mergeCell ref="T737:X737"/>
    <mergeCell ref="N671:P671"/>
    <mergeCell ref="N672:P672"/>
    <mergeCell ref="N673:P673"/>
    <mergeCell ref="V657:W657"/>
    <mergeCell ref="F736:J736"/>
    <mergeCell ref="F737:J737"/>
    <mergeCell ref="F738:J738"/>
    <mergeCell ref="F739:J739"/>
    <mergeCell ref="F740:J740"/>
    <mergeCell ref="F741:J741"/>
    <mergeCell ref="K658:M658"/>
    <mergeCell ref="B595:E595"/>
    <mergeCell ref="O602:P602"/>
    <mergeCell ref="O610:P610"/>
    <mergeCell ref="O611:P611"/>
    <mergeCell ref="R604:X604"/>
    <mergeCell ref="N596:P596"/>
    <mergeCell ref="R602:AF602"/>
    <mergeCell ref="R603:X603"/>
    <mergeCell ref="R599:X599"/>
    <mergeCell ref="R601:U601"/>
    <mergeCell ref="R593:AF595"/>
    <mergeCell ref="Z609:AF609"/>
    <mergeCell ref="R610:X610"/>
    <mergeCell ref="R608:AF608"/>
    <mergeCell ref="N593:P593"/>
    <mergeCell ref="Z599:AF599"/>
    <mergeCell ref="T741:X741"/>
    <mergeCell ref="A712:A728"/>
    <mergeCell ref="AH691:AI691"/>
    <mergeCell ref="AI739:AK739"/>
    <mergeCell ref="AI737:AK737"/>
    <mergeCell ref="AI738:AK738"/>
    <mergeCell ref="AJ709:AK710"/>
    <mergeCell ref="AG710:AI710"/>
    <mergeCell ref="L735:R735"/>
    <mergeCell ref="AI733:AK733"/>
    <mergeCell ref="N664:P664"/>
    <mergeCell ref="N665:P665"/>
    <mergeCell ref="L683:M683"/>
    <mergeCell ref="AI734:AK734"/>
    <mergeCell ref="AI735:AK735"/>
    <mergeCell ref="AI736:AK736"/>
    <mergeCell ref="L733:R733"/>
    <mergeCell ref="U715:Z715"/>
    <mergeCell ref="S665:W665"/>
    <mergeCell ref="L734:R734"/>
    <mergeCell ref="AH678:AI678"/>
    <mergeCell ref="AH679:AI679"/>
    <mergeCell ref="AH677:AI677"/>
    <mergeCell ref="X679:AB679"/>
    <mergeCell ref="N666:P666"/>
    <mergeCell ref="N723:P723"/>
    <mergeCell ref="F733:J733"/>
    <mergeCell ref="F734:J734"/>
    <mergeCell ref="F735:J735"/>
    <mergeCell ref="AH701:AI701"/>
    <mergeCell ref="AH697:AI697"/>
    <mergeCell ref="N717:P717"/>
    <mergeCell ref="AB723:AF723"/>
    <mergeCell ref="T742:X742"/>
    <mergeCell ref="B591:E592"/>
    <mergeCell ref="F591:G592"/>
    <mergeCell ref="H591:J592"/>
    <mergeCell ref="K591:M592"/>
    <mergeCell ref="AH654:AI654"/>
    <mergeCell ref="B677:E677"/>
    <mergeCell ref="B512:E512"/>
    <mergeCell ref="B675:E675"/>
    <mergeCell ref="B676:E676"/>
    <mergeCell ref="B660:E660"/>
    <mergeCell ref="C669:E669"/>
    <mergeCell ref="N658:P658"/>
    <mergeCell ref="N659:P659"/>
    <mergeCell ref="Y664:AE664"/>
    <mergeCell ref="AI741:AK741"/>
    <mergeCell ref="AI740:AK740"/>
    <mergeCell ref="Z656:AA656"/>
    <mergeCell ref="AA658:AE658"/>
    <mergeCell ref="N662:P662"/>
    <mergeCell ref="AH658:AI658"/>
    <mergeCell ref="AH659:AI659"/>
    <mergeCell ref="AH590:AK590"/>
    <mergeCell ref="AD654:AE654"/>
    <mergeCell ref="AJ591:AK592"/>
    <mergeCell ref="AG592:AI592"/>
    <mergeCell ref="X630:AF630"/>
    <mergeCell ref="K536:M537"/>
    <mergeCell ref="K538:P538"/>
    <mergeCell ref="K561:P561"/>
    <mergeCell ref="AH520:AI520"/>
    <mergeCell ref="AH521:AI521"/>
    <mergeCell ref="AJ473:AK474"/>
    <mergeCell ref="N474:P474"/>
    <mergeCell ref="Q474:AF474"/>
    <mergeCell ref="AG474:AI474"/>
    <mergeCell ref="AD517:AE517"/>
    <mergeCell ref="AH517:AI517"/>
    <mergeCell ref="AE510:AF510"/>
    <mergeCell ref="AE512:AF512"/>
    <mergeCell ref="AE514:AF514"/>
    <mergeCell ref="S510:AC510"/>
    <mergeCell ref="S512:AC512"/>
    <mergeCell ref="S514:AC514"/>
    <mergeCell ref="W515:Z515"/>
    <mergeCell ref="AB515:AE515"/>
    <mergeCell ref="W516:X516"/>
    <mergeCell ref="W517:X517"/>
    <mergeCell ref="Z517:AB517"/>
    <mergeCell ref="AA508:AE508"/>
    <mergeCell ref="N504:P504"/>
    <mergeCell ref="AH481:AI481"/>
    <mergeCell ref="AH482:AI482"/>
    <mergeCell ref="N515:P515"/>
    <mergeCell ref="N516:P516"/>
    <mergeCell ref="N517:P517"/>
    <mergeCell ref="AH513:AI513"/>
    <mergeCell ref="AH514:AI514"/>
    <mergeCell ref="AH515:AI515"/>
    <mergeCell ref="N481:P481"/>
    <mergeCell ref="A854:F854"/>
    <mergeCell ref="O794:AJ794"/>
    <mergeCell ref="O796:AJ796"/>
    <mergeCell ref="B478:E478"/>
    <mergeCell ref="Y504:Z504"/>
    <mergeCell ref="Y506:Z506"/>
    <mergeCell ref="Y508:Z508"/>
    <mergeCell ref="AA504:AE504"/>
    <mergeCell ref="AA506:AE506"/>
    <mergeCell ref="AH762:AI762"/>
    <mergeCell ref="B763:E763"/>
    <mergeCell ref="B764:E764"/>
    <mergeCell ref="Q769:S769"/>
    <mergeCell ref="P770:AF770"/>
    <mergeCell ref="AH772:AI772"/>
    <mergeCell ref="B773:E773"/>
    <mergeCell ref="B774:E774"/>
    <mergeCell ref="P772:AF772"/>
    <mergeCell ref="P773:AF773"/>
    <mergeCell ref="A849:F849"/>
    <mergeCell ref="U753:AB753"/>
    <mergeCell ref="U754:AB754"/>
    <mergeCell ref="U755:AB755"/>
    <mergeCell ref="U756:AB756"/>
    <mergeCell ref="AI752:AK752"/>
    <mergeCell ref="AI753:AK753"/>
    <mergeCell ref="AI754:AK754"/>
    <mergeCell ref="U746:AB746"/>
    <mergeCell ref="A746:D746"/>
    <mergeCell ref="E746:T746"/>
    <mergeCell ref="N592:P592"/>
    <mergeCell ref="N588:P588"/>
    <mergeCell ref="AC746:AG746"/>
    <mergeCell ref="AD747:AG747"/>
    <mergeCell ref="AD748:AG748"/>
    <mergeCell ref="AD749:AG749"/>
    <mergeCell ref="AI756:AK756"/>
    <mergeCell ref="U749:AB749"/>
    <mergeCell ref="AH746:AK746"/>
    <mergeCell ref="AI747:AK747"/>
    <mergeCell ref="AI750:AK750"/>
    <mergeCell ref="AI751:AK751"/>
    <mergeCell ref="U752:AB752"/>
    <mergeCell ref="AD753:AG753"/>
    <mergeCell ref="AI755:AK755"/>
    <mergeCell ref="B808:F808"/>
    <mergeCell ref="B794:F794"/>
    <mergeCell ref="AD756:AG756"/>
    <mergeCell ref="AJ759:AK760"/>
    <mergeCell ref="O760:AF760"/>
    <mergeCell ref="U748:AB748"/>
    <mergeCell ref="AD750:AG750"/>
    <mergeCell ref="AD751:AG751"/>
    <mergeCell ref="AD752:AG752"/>
    <mergeCell ref="AI748:AK748"/>
    <mergeCell ref="AI749:AK749"/>
    <mergeCell ref="AD754:AG754"/>
    <mergeCell ref="AD755:AG755"/>
    <mergeCell ref="A792:F792"/>
    <mergeCell ref="F759:I760"/>
    <mergeCell ref="G792:AK792"/>
    <mergeCell ref="O759:AI759"/>
    <mergeCell ref="AH773:AI773"/>
    <mergeCell ref="AH780:AI780"/>
    <mergeCell ref="A593:A632"/>
    <mergeCell ref="AC632:AF632"/>
    <mergeCell ref="Z655:AA655"/>
    <mergeCell ref="A761:A786"/>
    <mergeCell ref="AH761:AI761"/>
    <mergeCell ref="B762:E762"/>
    <mergeCell ref="S192:AJ192"/>
    <mergeCell ref="V771:AE771"/>
    <mergeCell ref="K772:N772"/>
    <mergeCell ref="B850:AK852"/>
    <mergeCell ref="B894:AK896"/>
    <mergeCell ref="AH778:AI778"/>
    <mergeCell ref="AH779:AI779"/>
    <mergeCell ref="B781:E781"/>
    <mergeCell ref="AH782:AI782"/>
    <mergeCell ref="B783:E783"/>
    <mergeCell ref="AH783:AI783"/>
    <mergeCell ref="B784:E784"/>
    <mergeCell ref="AH784:AI784"/>
    <mergeCell ref="AH785:AI785"/>
    <mergeCell ref="B759:E760"/>
    <mergeCell ref="E732:Y732"/>
    <mergeCell ref="Z732:AG732"/>
    <mergeCell ref="A732:D732"/>
    <mergeCell ref="A855:F855"/>
    <mergeCell ref="B809:F809"/>
    <mergeCell ref="L737:R737"/>
    <mergeCell ref="L738:R738"/>
    <mergeCell ref="L739:R739"/>
    <mergeCell ref="L740:R740"/>
    <mergeCell ref="L741:R741"/>
    <mergeCell ref="L742:R742"/>
    <mergeCell ref="N531:P531"/>
    <mergeCell ref="R488:R493"/>
    <mergeCell ref="V483:W483"/>
    <mergeCell ref="AB483:AC483"/>
    <mergeCell ref="AC614:AF614"/>
    <mergeCell ref="R616:Z616"/>
    <mergeCell ref="AH633:AI633"/>
    <mergeCell ref="AH634:AI634"/>
    <mergeCell ref="N587:P587"/>
    <mergeCell ref="Q592:AF592"/>
    <mergeCell ref="N623:P623"/>
    <mergeCell ref="U557:AF558"/>
    <mergeCell ref="U559:AF560"/>
    <mergeCell ref="X632:AA632"/>
    <mergeCell ref="R627:AF627"/>
    <mergeCell ref="Z607:AF607"/>
    <mergeCell ref="Z610:AF610"/>
    <mergeCell ref="W601:AA601"/>
    <mergeCell ref="AB601:AE601"/>
    <mergeCell ref="R596:AF596"/>
    <mergeCell ref="R597:AF597"/>
    <mergeCell ref="N574:P574"/>
    <mergeCell ref="N579:P579"/>
    <mergeCell ref="N585:P585"/>
    <mergeCell ref="N582:P582"/>
    <mergeCell ref="N578:P578"/>
    <mergeCell ref="R571:AF571"/>
    <mergeCell ref="R572:AF572"/>
    <mergeCell ref="R574:AF574"/>
    <mergeCell ref="N573:P573"/>
    <mergeCell ref="N545:P545"/>
    <mergeCell ref="N580:P580"/>
  </mergeCells>
  <phoneticPr fontId="2"/>
  <conditionalFormatting sqref="A147 A149 P149:AK149">
    <cfRule type="expression" dxfId="144" priority="65">
      <formula>$P$143="□"</formula>
    </cfRule>
    <cfRule type="expression" dxfId="143" priority="67">
      <formula>$U$143="■"</formula>
    </cfRule>
  </conditionalFormatting>
  <conditionalFormatting sqref="P147:AK147">
    <cfRule type="expression" dxfId="142" priority="64">
      <formula>$P$143="□"</formula>
    </cfRule>
    <cfRule type="expression" dxfId="141" priority="66">
      <formula>$U$143="■"</formula>
    </cfRule>
  </conditionalFormatting>
  <conditionalFormatting sqref="AA544:AB544">
    <cfRule type="expression" dxfId="140" priority="62">
      <formula>$R$544="□"</formula>
    </cfRule>
  </conditionalFormatting>
  <conditionalFormatting sqref="AA546:AB546">
    <cfRule type="expression" dxfId="139" priority="61">
      <formula>$R$546="□"</formula>
    </cfRule>
  </conditionalFormatting>
  <conditionalFormatting sqref="X564:Z564">
    <cfRule type="expression" dxfId="138" priority="60">
      <formula>$Q$563="□"</formula>
    </cfRule>
  </conditionalFormatting>
  <conditionalFormatting sqref="A54:AK110">
    <cfRule type="expression" dxfId="137" priority="58">
      <formula>$AM$54=0</formula>
    </cfRule>
  </conditionalFormatting>
  <conditionalFormatting sqref="A299:AK300 A301 N301:AK303 A304:AK360">
    <cfRule type="expression" dxfId="136" priority="57">
      <formula>$AM$299=0</formula>
    </cfRule>
  </conditionalFormatting>
  <conditionalFormatting sqref="A425:AK442 A443:AH443 AJ443:AK443 A444:AK469 A471:AK471 A470:AH470 AJ470:AK470">
    <cfRule type="expression" dxfId="135" priority="55">
      <formula>$AM$425=0</formula>
    </cfRule>
  </conditionalFormatting>
  <conditionalFormatting sqref="A472:AK520 A522:AK524 A521:AH521 AJ521:AK521 A526:AK526 AJ525:AK525 A525:AH525 A528:AK528 AJ527:AK527 A527:AH527 A530:AK530 AJ529:AK529 A529:AH529 A532:AK532 AJ531:AK531 A531:AH531 A534:AK534 A533:AH533 AJ533:AK533">
    <cfRule type="expression" dxfId="134" priority="54">
      <formula>$AM$472=0</formula>
    </cfRule>
  </conditionalFormatting>
  <conditionalFormatting sqref="A791:AK852">
    <cfRule type="expression" dxfId="133" priority="53">
      <formula>$AM$791=0</formula>
    </cfRule>
  </conditionalFormatting>
  <conditionalFormatting sqref="A853:AK896">
    <cfRule type="expression" dxfId="132" priority="52">
      <formula>$AM$853=0</formula>
    </cfRule>
  </conditionalFormatting>
  <conditionalFormatting sqref="Q310:AF311">
    <cfRule type="expression" dxfId="131" priority="51">
      <formula>OR($Q$312="■",$Q$313="■")</formula>
    </cfRule>
  </conditionalFormatting>
  <conditionalFormatting sqref="Q312:AF313">
    <cfRule type="expression" dxfId="130" priority="50">
      <formula>$Q$310="■"</formula>
    </cfRule>
  </conditionalFormatting>
  <conditionalFormatting sqref="N309:AF321">
    <cfRule type="expression" dxfId="129" priority="49">
      <formula>$F$318="■"</formula>
    </cfRule>
  </conditionalFormatting>
  <conditionalFormatting sqref="Q371:AF377">
    <cfRule type="expression" dxfId="128" priority="48">
      <formula>$F$379="■"</formula>
    </cfRule>
  </conditionalFormatting>
  <conditionalFormatting sqref="Q428:AF460">
    <cfRule type="expression" dxfId="127" priority="47">
      <formula>OR($H$430="■",$H$431="■",$H$432="■")</formula>
    </cfRule>
  </conditionalFormatting>
  <conditionalFormatting sqref="A361:AK393 A395:AK397 A394:AG394 AJ394:AK394 A399:AK403 A398:AG398 AJ398:AK398 A405:AK410 A404:AG404 AJ404:AK404 A412:AK416 A411:AG411 AJ411:AK411 A418:AK420 A417:AG417 AJ417:AK417 A422:AK424 A421:AG421 AJ421:AK421">
    <cfRule type="expression" dxfId="126" priority="35">
      <formula>$AM$361=0</formula>
    </cfRule>
  </conditionalFormatting>
  <conditionalFormatting sqref="Q310:AF314">
    <cfRule type="expression" dxfId="125" priority="34">
      <formula>$Q$309="■"</formula>
    </cfRule>
  </conditionalFormatting>
  <conditionalFormatting sqref="Q309:AF313">
    <cfRule type="expression" dxfId="124" priority="33">
      <formula>$Q$314="■"</formula>
    </cfRule>
  </conditionalFormatting>
  <conditionalFormatting sqref="F384:G390">
    <cfRule type="expression" dxfId="123" priority="16">
      <formula>$B$386="■"</formula>
    </cfRule>
  </conditionalFormatting>
  <conditionalFormatting sqref="F325:G327">
    <cfRule type="expression" dxfId="122" priority="15">
      <formula>$B$327="■"</formula>
    </cfRule>
  </conditionalFormatting>
  <conditionalFormatting sqref="AH394:AI394">
    <cfRule type="expression" dxfId="121" priority="11">
      <formula>$AM$299=0</formula>
    </cfRule>
  </conditionalFormatting>
  <conditionalFormatting sqref="AH398:AI398">
    <cfRule type="expression" dxfId="120" priority="10">
      <formula>$AM$299=0</formula>
    </cfRule>
  </conditionalFormatting>
  <conditionalFormatting sqref="AH404:AI404">
    <cfRule type="expression" dxfId="119" priority="9">
      <formula>$AM$299=0</formula>
    </cfRule>
  </conditionalFormatting>
  <conditionalFormatting sqref="AH411:AI411">
    <cfRule type="expression" dxfId="118" priority="8">
      <formula>$AM$299=0</formula>
    </cfRule>
  </conditionalFormatting>
  <conditionalFormatting sqref="AH417:AI417">
    <cfRule type="expression" dxfId="117" priority="7">
      <formula>$AM$299=0</formula>
    </cfRule>
  </conditionalFormatting>
  <conditionalFormatting sqref="AH421:AI421">
    <cfRule type="expression" dxfId="116" priority="6">
      <formula>$AM$299=0</formula>
    </cfRule>
  </conditionalFormatting>
  <conditionalFormatting sqref="D258:AG259">
    <cfRule type="expression" dxfId="115" priority="63">
      <formula>#REF!&lt;&gt;1</formula>
    </cfRule>
  </conditionalFormatting>
  <conditionalFormatting sqref="A758:AK786">
    <cfRule type="expression" dxfId="114" priority="17">
      <formula>#REF!=FALSE</formula>
    </cfRule>
  </conditionalFormatting>
  <conditionalFormatting sqref="S258:Y258">
    <cfRule type="expression" dxfId="113" priority="4">
      <formula>#REF!=0</formula>
    </cfRule>
  </conditionalFormatting>
  <conditionalFormatting sqref="AA258:AG258">
    <cfRule type="expression" dxfId="112" priority="3">
      <formula>#REF!=0</formula>
    </cfRule>
  </conditionalFormatting>
  <conditionalFormatting sqref="K259:Q259">
    <cfRule type="expression" dxfId="111" priority="2">
      <formula>#REF!=0</formula>
    </cfRule>
  </conditionalFormatting>
  <conditionalFormatting sqref="S259:Y259">
    <cfRule type="expression" dxfId="110" priority="1">
      <formula>#REF!=0</formula>
    </cfRule>
  </conditionalFormatting>
  <conditionalFormatting sqref="Q355:AF359">
    <cfRule type="expression" dxfId="109" priority="77">
      <formula>AND(#REF!=TRUE,$B$359="■")</formula>
    </cfRule>
  </conditionalFormatting>
  <conditionalFormatting sqref="B338:AF344 B402:AF408">
    <cfRule type="expression" dxfId="108" priority="78">
      <formula>#REF!=FALSE</formula>
    </cfRule>
  </conditionalFormatting>
  <conditionalFormatting sqref="B345:AF349 B409:AF413">
    <cfRule type="expression" dxfId="107" priority="80">
      <formula>#REF!=FALSE</formula>
    </cfRule>
  </conditionalFormatting>
  <conditionalFormatting sqref="B350:AF354 B414:AF418">
    <cfRule type="expression" dxfId="106" priority="82">
      <formula>#REF!=FALSE</formula>
    </cfRule>
  </conditionalFormatting>
  <conditionalFormatting sqref="B355:AF359 B419:AF423">
    <cfRule type="expression" dxfId="105" priority="84">
      <formula>#REF!=FALSE</formula>
    </cfRule>
  </conditionalFormatting>
  <conditionalFormatting sqref="B538:AF560">
    <cfRule type="expression" dxfId="104" priority="86">
      <formula>#REF!=FALSE</formula>
    </cfRule>
  </conditionalFormatting>
  <conditionalFormatting sqref="B561:AF588 B593:AF632">
    <cfRule type="expression" dxfId="103" priority="87">
      <formula>#REF!=FALSE</formula>
    </cfRule>
  </conditionalFormatting>
  <conditionalFormatting sqref="B633:AF641">
    <cfRule type="expression" dxfId="102" priority="89">
      <formula>#REF!=FALSE</formula>
    </cfRule>
  </conditionalFormatting>
  <conditionalFormatting sqref="B642:AF648">
    <cfRule type="expression" dxfId="101" priority="90">
      <formula>#REF!=FALSE</formula>
    </cfRule>
  </conditionalFormatting>
  <conditionalFormatting sqref="B653:E654 K653:AF654">
    <cfRule type="expression" dxfId="100" priority="91">
      <formula>#REF!=FALSE</formula>
    </cfRule>
  </conditionalFormatting>
  <conditionalFormatting sqref="B655:E657 K655:AF657">
    <cfRule type="expression" dxfId="99" priority="93">
      <formula>#REF!=FALSE</formula>
    </cfRule>
  </conditionalFormatting>
  <conditionalFormatting sqref="F653:J657">
    <cfRule type="expression" dxfId="98" priority="95">
      <formula>AND(#REF!=FALSE,#REF!=FALSE)</formula>
    </cfRule>
  </conditionalFormatting>
  <conditionalFormatting sqref="B658:AF673">
    <cfRule type="expression" dxfId="97" priority="96">
      <formula>#REF!=FALSE</formula>
    </cfRule>
  </conditionalFormatting>
  <conditionalFormatting sqref="B674:AF706">
    <cfRule type="expression" dxfId="96" priority="97">
      <formula>#REF!=FALSE</formula>
    </cfRule>
  </conditionalFormatting>
  <conditionalFormatting sqref="B711:AF728">
    <cfRule type="expression" dxfId="95" priority="98">
      <formula>#REF!=FALSE</formula>
    </cfRule>
  </conditionalFormatting>
  <conditionalFormatting sqref="Q409:AF413">
    <cfRule type="expression" dxfId="94" priority="99">
      <formula>AND(#REF!=TRUE,$B$412="■")</formula>
    </cfRule>
  </conditionalFormatting>
  <conditionalFormatting sqref="Q414:AF418">
    <cfRule type="expression" dxfId="93" priority="100">
      <formula>AND(#REF!=TRUE,$B$418="■")</formula>
    </cfRule>
  </conditionalFormatting>
  <conditionalFormatting sqref="Q419:AF423">
    <cfRule type="expression" dxfId="92" priority="101">
      <formula>AND(#REF!=TRUE,$B$423="■")</formula>
    </cfRule>
  </conditionalFormatting>
  <conditionalFormatting sqref="B314:G317 B375:G378">
    <cfRule type="expression" dxfId="91" priority="102">
      <formula>#REF!=0</formula>
    </cfRule>
  </conditionalFormatting>
  <conditionalFormatting sqref="B322:G324 B381:G383">
    <cfRule type="expression" dxfId="90" priority="103">
      <formula>#REF!=0</formula>
    </cfRule>
  </conditionalFormatting>
  <conditionalFormatting sqref="B325:G327 B384:G390">
    <cfRule type="expression" dxfId="89" priority="104">
      <formula>#REF!=0</formula>
    </cfRule>
  </conditionalFormatting>
  <conditionalFormatting sqref="Q338:AF344">
    <cfRule type="expression" dxfId="88" priority="105">
      <formula>#REF!=0</formula>
    </cfRule>
  </conditionalFormatting>
  <conditionalFormatting sqref="Q345:AF349">
    <cfRule type="expression" dxfId="87" priority="106">
      <formula>OR(#REF!=0,$B$348="■")</formula>
    </cfRule>
  </conditionalFormatting>
  <conditionalFormatting sqref="Q350:AF354">
    <cfRule type="expression" dxfId="86" priority="107">
      <formula>OR(#REF!=0,$B$354="■")</formula>
    </cfRule>
  </conditionalFormatting>
  <dataValidations disablePrompts="1" count="47">
    <dataValidation imeMode="on" allowBlank="1" sqref="C564 C542" xr:uid="{00000000-0002-0000-0200-000000000000}"/>
    <dataValidation type="list" imeMode="on" allowBlank="1" sqref="AB601:AE601" xr:uid="{00000000-0002-0000-0200-000001000000}">
      <formula1>" 13Aより大きい , 13A以下 "</formula1>
    </dataValidation>
    <dataValidation type="list" imeMode="on" allowBlank="1" sqref="R602:AF602 R605:AF605 R608:AF608" xr:uid="{00000000-0002-0000-0200-000002000000}">
      <formula1>"評価しない、または2バルブ水栓,2バルブ水栓以外のその他の水栓"</formula1>
    </dataValidation>
    <dataValidation type="list" imeMode="on" allowBlank="1" sqref="Z603:AF604 Z606:Z607 Z609" xr:uid="{00000000-0002-0000-0200-000003000000}">
      <formula1>"採用しない,採用する"</formula1>
    </dataValidation>
    <dataValidation type="list" allowBlank="1" showInputMessage="1" showErrorMessage="1" sqref="R611:AF611" xr:uid="{00000000-0002-0000-0200-000004000000}">
      <formula1>"太陽熱温水器（太陽熱給湯1）,ソーラーシステム（太陽熱給湯2）"</formula1>
    </dataValidation>
    <dataValidation type="list" allowBlank="1" showInputMessage="1" showErrorMessage="1" sqref="X613:AF613" xr:uid="{00000000-0002-0000-0200-000005000000}">
      <formula1>"真南から東および西へ15度未満,真南から東へ15度以上45度未満,真南から東へ45度以上75度未満,真南から東へ75度以上105度未満,真南から東へ105度以上135度未満,真南から東へ135度以上165度未満,真南から東および西へ165度以上真北まで,真南から西へ135度以上165度未満,真南から西へ105度以上135度未満,真南から西へ75度以上105度未満,真南から西へ45度以上75度未満,真南から西へ15度以上45度未満"</formula1>
    </dataValidation>
    <dataValidation type="list" imeMode="on" allowBlank="1" sqref="X614 AC614" xr:uid="{00000000-0002-0000-0200-000006000000}">
      <formula1>"0度(水平),10度,20度,30度,40度,50度,60度,70度,80度,90度(鉛直)"</formula1>
    </dataValidation>
    <dataValidation type="list" imeMode="on" allowBlank="1" sqref="R612" xr:uid="{00000000-0002-0000-0200-000007000000}">
      <formula1>"集熱器総面積,有効集熱面積"</formula1>
    </dataValidation>
    <dataValidation type="list" allowBlank="1" showInputMessage="1" showErrorMessage="1" sqref="W617:AF617 W620:AF620 W623:AF623" xr:uid="{00000000-0002-0000-0200-000008000000}">
      <formula1>"照明設備を設置する,照明設備を設置しない"</formula1>
    </dataValidation>
    <dataValidation type="list" allowBlank="1" showInputMessage="1" showErrorMessage="1" sqref="AG618" xr:uid="{00000000-0002-0000-0200-000009000000}">
      <formula1>"すべての機器においてLEDを使用している,白熱灯を使用しない,いずれかの機器に白熱灯を使用している"</formula1>
    </dataValidation>
    <dataValidation type="list" allowBlank="1" showInputMessage="1" showErrorMessage="1" sqref="X619:AB619 X622:AB622 X625:AB625" xr:uid="{00000000-0002-0000-0200-00000A000000}">
      <formula1>"採用しない,採用する"</formula1>
    </dataValidation>
    <dataValidation type="list" allowBlank="1" showInputMessage="1" showErrorMessage="1" sqref="X618:AF618 X621:AF621 X624:AF624" xr:uid="{00000000-0002-0000-0200-00000B000000}">
      <formula1>"すべての機器においてLEDを使用している,すべての機器において白熱灯以外を使用している,いずれかの機器に白熱灯を使用している"</formula1>
    </dataValidation>
    <dataValidation type="list" allowBlank="1" showInputMessage="1" showErrorMessage="1" sqref="R626" xr:uid="{00000000-0002-0000-0200-00000C000000}">
      <formula1>"設置しない,PEFC(固体高分子形燃料電池),SOFC(固体酸化物形燃料電池),PEFC・SOFCに2015年度以前の評価方法またはGEC"</formula1>
    </dataValidation>
    <dataValidation type="list" imeMode="on" allowBlank="1" showInputMessage="1" sqref="R627:AF627" xr:uid="{00000000-0002-0000-0200-00000D000000}">
      <formula1>"設置しない,設置する（1面）:  ○.○○  ｋW,設置する（2面）:  ○.○○  ｋW/  ○.○○  ｋW,設置する（3面）:  ○.○○  ｋW/  ○.○○  ｋW/  ○.○○  ｋW,設置する（4面）:  ○.○○  ｋW/  ○.○○  ｋW/  ○.○○  ｋW/  ○.○○  ｋW"</formula1>
    </dataValidation>
    <dataValidation type="list" allowBlank="1" showInputMessage="1" showErrorMessage="1" sqref="X628:AE628" xr:uid="{00000000-0002-0000-0200-00000E000000}">
      <formula1>"結晶系太陽電池,結晶系以外の太陽電池"</formula1>
    </dataValidation>
    <dataValidation type="list" allowBlank="1" showInputMessage="1" showErrorMessage="1" sqref="X629:AE629" xr:uid="{00000000-0002-0000-0200-00000F000000}">
      <formula1>"架台設置形,屋根置き形,その他"</formula1>
    </dataValidation>
    <dataValidation type="list" imeMode="on" allowBlank="1" showInputMessage="1" sqref="X630:X631 Y630:AF630" xr:uid="{00000000-0002-0000-0200-000010000000}">
      <formula1>"真南から東および西へ15度未満,真南から東へ15度以上45度未満,真南から東へ45度以上75度未満,真南から東へ75度以上105度未満,真南から東へ105度以上135度未満,真南から東へ135度以上165度未満,真南から東および西へ165度以上真北まで,真南から西へ135度以上165度未満,真南から西へ105度以上135度未満,真南から西へ75度以上105度未満,真南から西へ45度以上75度未満,真南から西へ15度以上45度未満"</formula1>
    </dataValidation>
    <dataValidation type="list" allowBlank="1" showInputMessage="1" sqref="X632:AA632 AC632:AG632" xr:uid="{00000000-0002-0000-0200-000011000000}">
      <formula1>"0度（水平）,10度,20度,30度,40度,50度,60度,70度,80度,90度（鉛直）"</formula1>
    </dataValidation>
    <dataValidation type="list" allowBlank="1" showInputMessage="1" showErrorMessage="1" sqref="AA658:AE658 AA662:AE662 AA666:AE666 AA670:AE670" xr:uid="{00000000-0002-0000-0200-000012000000}">
      <formula1>"Ｔ－４,Ｔ－３,Ｔ－２,Ｔ－１"</formula1>
    </dataValidation>
    <dataValidation type="list" imeMode="on" allowBlank="1" sqref="AD654:AE656 V655:W657" xr:uid="{00000000-0002-0000-0200-000013000000}">
      <formula1>"%,%以上"</formula1>
    </dataValidation>
    <dataValidation type="list" allowBlank="1" showInputMessage="1" showErrorMessage="1" sqref="F420:F427 Y521 P283:P285 W283:W285 P287:P288 W287:W288 AB288 AH288 K842:K844 F310:F312 F315:F318 H310:H313 F323:F324 F326:F327 F403:F406 H403:H406 H410:H413 F415:F417 H415:H418 R403 U403 X403 AB403 R405:R408 AB405:AB407 W407 Q409:Q410 R411:R412 W410:W412 AB410:AB412 W415 AB415:AB416 W419:W422 AB419:AB422 V839 B412 B418 F429:F431 H429:H432 Q428 S429:S437 Q438:Q444 Q446 T444:T447 AA444 R449 Y448 AB448:AB449 W449 Q451:Q452 V452 AA452 V454 Y454 AC454 Y541:Y542 Q454:Q457 F525:F527 H525:H528 Q524 R527 U527 AB527 Q528:Q530 Q532 F562:F564 Q459 H562:H565 F539:F542 R544 Q545 R546 Q547 Y547 R549 U549 X549 AA549 Q550 Y551:Y552 AB551:AB552 Q553 Y554:Y555 AB554:AB555 Q556:Q557 Q559:Q563 Q567:Q568 Q571:Q572 Q588 V588 Z588 Q598:Q601 Y599 Q610 Y610 AD616 AA616 H634:H637 H643:H646 N637 N641 N644 N646 N648 R640 W640 AA638 W636 AB636 R642 W642 AB643:AB648 AD643:AD648 H654:H657 H659:H662 F659:F661 F663:F665 F667:F669 F671:F673 F675:F679 H675:H678 Q658:Q659 Q662:Q663 Q666:Q667 Q670:Q671 AB675 AD675 Q676:Q677 R679:R680 W679 AC679 Q681:Q683 AA684:AA687 AD684:AD687 W688 Z688 AA689 AD689 Q690:Q695 U691 Y691:Y692 AC692 T692 V693:V694 AA693:AA694 R696 V696 AA696 Q697:Q699 S700 AA700 Q701:Q702 Q705:Q706 R703:R704 Z703 Y702 H712:H715 T711:T728 X712 X716 X714 X718 X720 X722 X724 X726 X728 AA711 AA713 AA715 AA717 AA719 AA721 AA723 AA725 AA727 E733:E742 K733:K742 S733:S742 AH733:AH742 AC747:AC756 AH747:AH756 K793:K795 K797:K802 K804:K806 K808:K810 K814:K816 W797 Z797 P805 S805 W805 Z805 S811 V811 K820:K821 K824:K829 S824 V824 S831 V831 K834:K836 S839 B327 Q413 R636 R638 V633 AA633 R633 B669:B672 K683 K717 K723 F372:F374 F376:F379 B386 F382:F383 F385:F386 F476:F478 H476:H479 Q522 B423:B427 H420:H427 H372:H375 H510:H513 F510:F512 AB519:AB520 U383:U385 X383 X385 AA383 AA385 F356:F359 F339:F342 H339:H342 H346:H349 F351:F353 H351:H354 R339 U339 X339 AB339 R341:R344 AB341:AB343 W343 Q345:Q346 R347:R348 W346:W348 AB346:AB348 W351 AB351:AB352 W355:W358 AB355 AB357:AB358 B348 B354 Q349 B359 H356:H359 F462:F464 H462:H465 Q461 R464 U464 AB464 Q465:Q467 Q469 F472:F474 H472:H474 B472:B474 AB495 K501:K502 Q499:Q500 Y502 Q480 U482:U483 AA482:AA483 Q484:Q485 R494 S495:S496 W495 S539:S540 H539:H542 Q543 AD456:AD457 AB456:AB457 Y458 Q519:Q520 AD519:AD520 C197:C198 C218:C219 C221:C222 C224:C225 C232 C205:C207 C237 C195 C202 C234 C240" xr:uid="{00000000-0002-0000-0200-000014000000}">
      <formula1>"■,□"</formula1>
    </dataValidation>
    <dataValidation type="list" imeMode="on" allowBlank="1" showInputMessage="1" showErrorMessage="1" sqref="R311 Q309:Q310 Q312:Q324 Q333 Q336 Q329 AG711:AG713 AG778:AG780 R331:R332 AG309:AG311 AG325:AG328 AG333:AG334 AG402:AG404 AG409:AG411 AG414:AG417 AG419:AG421 AG428:AG431 AG440:AG446 AG452:AG454 AG448:AG449 Q517:Q518 AG561:AG565 AG593:AG595 AG633:AG635 AG642:AG644 AG653:AG655 AG658:AG660 AG674:AG679 AG682:AG684 AG691:AG693 AG697:AG699 AG701:AG703 AG397:AG398 Q397 Q394 Q378:Q380 AG338:AG340 R395:R396 AG371:AG373 AG391:AG394 AG345:AG347 Q400 AG538:AG542 X508 Q475 S476 V476 Z476 AC476 R504 X504 R506 X506 R508 AG456:AG470 R510 AD510 R512 AD512 R514 AD514 Q515 AA515 V515:V517 Y517 AC517 AG355:AG357 AG519:AG533 Q477:Q479 AG350:AG353 R372:R377 P763:P764 P766:P767 Q771 S771 AG782:AG785 J776 AG761:AG763 AG772:AG773 AG472 AG474:AG517" xr:uid="{00000000-0002-0000-0200-000015000000}">
      <formula1>"□,■"</formula1>
    </dataValidation>
    <dataValidation type="list" imeMode="on" allowBlank="1" sqref="T328:AE328" xr:uid="{00000000-0002-0000-0200-000016000000}">
      <formula1>$AX$279:$AX$283</formula1>
    </dataValidation>
    <dataValidation type="list" imeMode="on" allowBlank="1" sqref="T330:AE330 W394" xr:uid="{00000000-0002-0000-0200-000017000000}">
      <formula1>$AX$294:$AX$298</formula1>
    </dataValidation>
    <dataValidation type="list" imeMode="on" allowBlank="1" sqref="Y336:AE336 Y400:AE400" xr:uid="{00000000-0002-0000-0200-000018000000}">
      <formula1>$AX$319:$AX$321</formula1>
    </dataValidation>
    <dataValidation type="list" imeMode="on" allowBlank="1" sqref="Y334:AE334 Y398:AE398" xr:uid="{00000000-0002-0000-0200-000019000000}">
      <formula1>$AX$308:$AX$310</formula1>
    </dataValidation>
    <dataValidation type="list" imeMode="on" allowBlank="1" sqref="Y335:AE335 Y399:AE399" xr:uid="{00000000-0002-0000-0200-00001A000000}">
      <formula1>$AX$314:$AX$316</formula1>
    </dataValidation>
    <dataValidation type="list" imeMode="on" allowBlank="1" sqref="R574:AF574" xr:uid="{00000000-0002-0000-0200-00001B000000}">
      <formula1>$AX$543:$AX$552</formula1>
    </dataValidation>
    <dataValidation type="list" allowBlank="1" showInputMessage="1" showErrorMessage="1" sqref="R575:R577" xr:uid="{00000000-0002-0000-0200-00001C000000}">
      <formula1>$AX$554:$AX$568</formula1>
    </dataValidation>
    <dataValidation type="list" imeMode="on" allowBlank="1" sqref="R579:AF579" xr:uid="{00000000-0002-0000-0200-00001D000000}">
      <formula1>$AX$574:$AX$576</formula1>
    </dataValidation>
    <dataValidation type="list" imeMode="on" allowBlank="1" sqref="R580:AF581" xr:uid="{00000000-0002-0000-0200-00001E000000}">
      <formula1>$AX$578:$AX$584</formula1>
    </dataValidation>
    <dataValidation type="list" imeMode="on" allowBlank="1" sqref="R578:AF578" xr:uid="{00000000-0002-0000-0200-00001F000000}">
      <formula1>$AX$570:$AX$572</formula1>
    </dataValidation>
    <dataValidation type="list" imeMode="on" allowBlank="1" sqref="W582:AF583" xr:uid="{00000000-0002-0000-0200-000020000000}">
      <formula1>$AX$586:$AX$588</formula1>
    </dataValidation>
    <dataValidation type="list" imeMode="on" allowBlank="1" sqref="R584:AF584" xr:uid="{00000000-0002-0000-0200-000021000000}">
      <formula1>$AX$590:$AX$593</formula1>
    </dataValidation>
    <dataValidation type="list" imeMode="on" allowBlank="1" sqref="R585:AF585" xr:uid="{00000000-0002-0000-0200-000022000000}">
      <formula1>$AX$595:$AX$598</formula1>
    </dataValidation>
    <dataValidation type="list" imeMode="on" allowBlank="1" sqref="R586" xr:uid="{00000000-0002-0000-0200-000023000000}">
      <formula1>$AX$600:$AX$602</formula1>
    </dataValidation>
    <dataValidation type="list" imeMode="on" allowBlank="1" sqref="R593" xr:uid="{00000000-0002-0000-0200-000024000000}">
      <formula1>$AX$604:$AX$624</formula1>
    </dataValidation>
    <dataValidation type="list" imeMode="on" allowBlank="1" sqref="R596:AF596" xr:uid="{00000000-0002-0000-0200-000025000000}">
      <formula1>$AX$626:$AX$640</formula1>
    </dataValidation>
    <dataValidation type="list" imeMode="on" allowBlank="1" sqref="R597:AF597" xr:uid="{00000000-0002-0000-0200-000026000000}">
      <formula1>$AX$642:$AX$646</formula1>
    </dataValidation>
    <dataValidation type="list" imeMode="on" allowBlank="1" sqref="V393:W393" xr:uid="{00000000-0002-0000-0200-000027000000}">
      <formula1>$AX$279:$AX$285</formula1>
    </dataValidation>
    <dataValidation type="list" allowBlank="1" showInputMessage="1" showErrorMessage="1" sqref="U557:AF558" xr:uid="{00000000-0002-0000-0200-000028000000}">
      <formula1>$AX$402:$AX$406</formula1>
    </dataValidation>
    <dataValidation type="list" imeMode="on" allowBlank="1" sqref="U559:AF560" xr:uid="{00000000-0002-0000-0200-000029000000}">
      <formula1>$AX$408:$AX$412</formula1>
    </dataValidation>
    <dataValidation type="list" imeMode="on" allowBlank="1" sqref="AD565:AF565" xr:uid="{00000000-0002-0000-0200-00002A000000}">
      <formula1>$AX$414:$AX$418</formula1>
    </dataValidation>
    <dataValidation type="list" imeMode="on" allowBlank="1" sqref="AD566:AE566" xr:uid="{00000000-0002-0000-0200-00002B000000}">
      <formula1>$AX$420:$AX$424</formula1>
    </dataValidation>
    <dataValidation type="list" allowBlank="1" showInputMessage="1" sqref="Y390 W390 AC390 AE390" xr:uid="{00000000-0002-0000-0200-00002C000000}">
      <formula1>"■,□"</formula1>
    </dataValidation>
    <dataValidation type="list" imeMode="on" allowBlank="1" sqref="R573:AF573" xr:uid="{00000000-0002-0000-0200-00002D000000}">
      <formula1>$AX$534:$AX$536</formula1>
    </dataValidation>
    <dataValidation allowBlank="1" showInputMessage="1" showErrorMessage="1" sqref="C241" xr:uid="{00000000-0002-0000-0200-00002E000000}"/>
  </dataValidations>
  <pageMargins left="0.74803149606299213" right="0.55118110236220474" top="0.15748031496062992" bottom="0.15748031496062992" header="0.11811023622047245" footer="0.11811023622047245"/>
  <pageSetup paperSize="9" orientation="portrait" r:id="rId1"/>
  <headerFooter>
    <oddFooter>&amp;L&amp;"BIZ UDゴシック,標準"&amp;8 2022/02/20改訂&amp;R&amp;"BIZ UDゴシック,標準"&amp;8一般社団法人ベターリビング</oddFooter>
  </headerFooter>
  <rowBreaks count="17" manualBreakCount="17">
    <brk id="53" max="16383" man="1"/>
    <brk id="110" max="16383" man="1"/>
    <brk id="148" max="16383" man="1"/>
    <brk id="188" max="16383" man="1"/>
    <brk id="242" max="16383" man="1"/>
    <brk id="272" max="16383" man="1"/>
    <brk id="298" max="16383" man="1"/>
    <brk id="360" max="16383" man="1"/>
    <brk id="424" max="16383" man="1"/>
    <brk id="471" max="16383" man="1"/>
    <brk id="534" max="16383" man="1"/>
    <brk id="589" max="16383" man="1"/>
    <brk id="649" max="16383" man="1"/>
    <brk id="707" max="16383" man="1"/>
    <brk id="757" max="16383" man="1"/>
    <brk id="790" max="16383" man="1"/>
    <brk id="852" max="16383" man="1"/>
  </rowBreaks>
  <drawing r:id="rId2"/>
  <legacyDrawing r:id="rId3"/>
  <controls>
    <mc:AlternateContent xmlns:mc="http://schemas.openxmlformats.org/markup-compatibility/2006">
      <mc:Choice Requires="x14">
        <control shapeId="1961" r:id="rId4" name="CheckBox1">
          <controlPr defaultSize="0" autoLine="0" linkedCell="AN279" r:id="rId5">
            <anchor moveWithCells="1">
              <from>
                <xdr:col>1</xdr:col>
                <xdr:colOff>47625</xdr:colOff>
                <xdr:row>896</xdr:row>
                <xdr:rowOff>0</xdr:rowOff>
              </from>
              <to>
                <xdr:col>1</xdr:col>
                <xdr:colOff>66675</xdr:colOff>
                <xdr:row>896</xdr:row>
                <xdr:rowOff>9525</xdr:rowOff>
              </to>
            </anchor>
          </controlPr>
        </control>
      </mc:Choice>
      <mc:Fallback>
        <control shapeId="1961" r:id="rId4" name="CheckBox1"/>
      </mc:Fallback>
    </mc:AlternateContent>
    <mc:AlternateContent xmlns:mc="http://schemas.openxmlformats.org/markup-compatibility/2006">
      <mc:Choice Requires="x14">
        <control shapeId="1960" r:id="rId6" name="評価対象外1">
          <controlPr defaultSize="0" autoLine="0" linkedCell="AN279" r:id="rId5">
            <anchor moveWithCells="1">
              <from>
                <xdr:col>1</xdr:col>
                <xdr:colOff>47625</xdr:colOff>
                <xdr:row>896</xdr:row>
                <xdr:rowOff>0</xdr:rowOff>
              </from>
              <to>
                <xdr:col>1</xdr:col>
                <xdr:colOff>66675</xdr:colOff>
                <xdr:row>896</xdr:row>
                <xdr:rowOff>9525</xdr:rowOff>
              </to>
            </anchor>
          </controlPr>
        </control>
      </mc:Choice>
      <mc:Fallback>
        <control shapeId="1960" r:id="rId6" name="評価対象外1"/>
      </mc:Fallback>
    </mc:AlternateContent>
    <mc:AlternateContent xmlns:mc="http://schemas.openxmlformats.org/markup-compatibility/2006">
      <mc:Choice Requires="x14">
        <control shapeId="1964" r:id="rId7" name="Button 940">
          <controlPr defaultSize="0" print="0" autoFill="0" autoPict="0" macro="[0]!ボタン1_Click">
            <anchor moveWithCells="1">
              <from>
                <xdr:col>0</xdr:col>
                <xdr:colOff>19050</xdr:colOff>
                <xdr:row>0</xdr:row>
                <xdr:rowOff>19050</xdr:rowOff>
              </from>
              <to>
                <xdr:col>36</xdr:col>
                <xdr:colOff>142875</xdr:colOff>
                <xdr:row>1</xdr:row>
                <xdr:rowOff>9525</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theme="9" tint="0.79998168889431442"/>
  </sheetPr>
  <dimension ref="A1:CP278"/>
  <sheetViews>
    <sheetView showGridLines="0" showZeros="0" zoomScaleNormal="100" zoomScaleSheetLayoutView="100" workbookViewId="0">
      <selection activeCell="A44" sqref="A44:XFD44"/>
    </sheetView>
  </sheetViews>
  <sheetFormatPr defaultColWidth="9" defaultRowHeight="18.75"/>
  <cols>
    <col min="1" max="37" width="2.125" style="119" customWidth="1"/>
    <col min="38" max="38" width="2.625" style="587" customWidth="1"/>
    <col min="39" max="39" width="2.625" style="924" hidden="1" customWidth="1"/>
    <col min="40" max="40" width="6.625" style="922" hidden="1" customWidth="1"/>
    <col min="41" max="41" width="12.625" style="922" hidden="1" customWidth="1"/>
    <col min="42" max="51" width="2.625" style="922" hidden="1" customWidth="1"/>
    <col min="52" max="78" width="2.625" style="143" customWidth="1"/>
    <col min="79" max="104" width="2.625" style="263" customWidth="1"/>
    <col min="105" max="16384" width="9" style="263"/>
  </cols>
  <sheetData>
    <row r="1" spans="1:43" ht="14.1" customHeight="1">
      <c r="B1" s="120" t="s">
        <v>1414</v>
      </c>
      <c r="AL1" s="587">
        <v>1</v>
      </c>
      <c r="AM1" s="923">
        <v>1</v>
      </c>
      <c r="AN1" s="917">
        <f>IF(AM1=1,AL1,0)</f>
        <v>1</v>
      </c>
      <c r="AO1" s="922">
        <f t="array" aca="1" ref="AO1" ca="1">CELL("col",AN1)</f>
        <v>40</v>
      </c>
    </row>
    <row r="2" spans="1:43">
      <c r="A2" s="1724" t="s">
        <v>1415</v>
      </c>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M2" s="924">
        <f>AM1</f>
        <v>1</v>
      </c>
      <c r="AN2" s="917">
        <f>IF(AM44=1,AL44,0)</f>
        <v>2</v>
      </c>
    </row>
    <row r="3" spans="1:43">
      <c r="A3" s="1504" t="e">
        <f>#REF!</f>
        <v>#REF!</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c r="AF3" s="1504"/>
      <c r="AG3" s="1504"/>
      <c r="AH3" s="1504"/>
      <c r="AI3" s="1504"/>
      <c r="AJ3" s="1504"/>
      <c r="AK3" s="1504"/>
      <c r="AM3" s="924">
        <f t="shared" ref="AM3:AM43" si="0">AM2</f>
        <v>1</v>
      </c>
      <c r="AN3" s="917">
        <f>IF(AM79=1,AL79,0)</f>
        <v>3</v>
      </c>
    </row>
    <row r="4" spans="1:43" ht="12.95" customHeight="1">
      <c r="A4" s="1504" t="s">
        <v>1386</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4"/>
      <c r="AH4" s="1504"/>
      <c r="AI4" s="1504"/>
      <c r="AJ4" s="1504"/>
      <c r="AK4" s="1504"/>
      <c r="AM4" s="924">
        <f t="shared" si="0"/>
        <v>1</v>
      </c>
      <c r="AN4" s="917" t="e">
        <f>IF(AM117=1,AL117,0)</f>
        <v>#REF!</v>
      </c>
      <c r="AO4" s="919"/>
      <c r="AP4" s="919"/>
      <c r="AQ4" s="919"/>
    </row>
    <row r="5" spans="1:43" ht="12.95" customHeight="1">
      <c r="A5" s="902"/>
      <c r="B5" s="902"/>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M5" s="924">
        <f t="shared" si="0"/>
        <v>1</v>
      </c>
      <c r="AN5" s="917">
        <f>IF(AM171=1,AL171,0)</f>
        <v>5</v>
      </c>
      <c r="AO5" s="919"/>
      <c r="AP5" s="919"/>
      <c r="AQ5" s="919"/>
    </row>
    <row r="6" spans="1:43" ht="12.95" customHeight="1">
      <c r="A6" s="119" t="s">
        <v>1387</v>
      </c>
      <c r="Z6" s="1725"/>
      <c r="AA6" s="1725"/>
      <c r="AB6" s="1725"/>
      <c r="AC6" s="1725"/>
      <c r="AD6" s="119" t="s">
        <v>1388</v>
      </c>
      <c r="AE6" s="1725"/>
      <c r="AF6" s="1725"/>
      <c r="AG6" s="119" t="s">
        <v>1389</v>
      </c>
      <c r="AH6" s="1725"/>
      <c r="AI6" s="1725"/>
      <c r="AJ6" s="119" t="s">
        <v>1390</v>
      </c>
      <c r="AM6" s="924">
        <f t="shared" si="0"/>
        <v>1</v>
      </c>
      <c r="AN6" s="917">
        <f>IF(AM206=1,AL206,0)</f>
        <v>6</v>
      </c>
      <c r="AO6" s="919"/>
      <c r="AP6" s="919"/>
      <c r="AQ6" s="919"/>
    </row>
    <row r="7" spans="1:43" ht="12.95" customHeight="1">
      <c r="C7" s="119" t="s">
        <v>1391</v>
      </c>
      <c r="AM7" s="924">
        <f t="shared" si="0"/>
        <v>1</v>
      </c>
    </row>
    <row r="8" spans="1:43" ht="12.95" customHeight="1">
      <c r="R8" s="1721" t="s">
        <v>1392</v>
      </c>
      <c r="S8" s="1722"/>
      <c r="T8" s="1722"/>
      <c r="U8" s="1722"/>
      <c r="V8" s="1722"/>
      <c r="W8" s="1722"/>
      <c r="X8" s="1722"/>
      <c r="Y8" s="1722"/>
      <c r="Z8" s="263"/>
      <c r="AA8" s="1529" t="e">
        <f>#REF!</f>
        <v>#REF!</v>
      </c>
      <c r="AB8" s="1529"/>
      <c r="AC8" s="1529"/>
      <c r="AD8" s="1529"/>
      <c r="AE8" s="1529"/>
      <c r="AF8" s="1529"/>
      <c r="AG8" s="1529"/>
      <c r="AH8" s="1529"/>
      <c r="AI8" s="1529"/>
      <c r="AJ8" s="1529"/>
      <c r="AK8" s="1529"/>
      <c r="AM8" s="924">
        <f t="shared" si="0"/>
        <v>1</v>
      </c>
    </row>
    <row r="9" spans="1:43" ht="12.95" customHeight="1">
      <c r="R9" s="1723" t="s">
        <v>1393</v>
      </c>
      <c r="S9" s="1723"/>
      <c r="T9" s="1723"/>
      <c r="U9" s="1723"/>
      <c r="V9" s="1723"/>
      <c r="W9" s="1723"/>
      <c r="X9" s="1723"/>
      <c r="Y9" s="1723"/>
      <c r="Z9" s="666"/>
      <c r="AA9" s="1529"/>
      <c r="AB9" s="1529"/>
      <c r="AC9" s="1529"/>
      <c r="AD9" s="1529"/>
      <c r="AE9" s="1529"/>
      <c r="AF9" s="1529"/>
      <c r="AG9" s="1529"/>
      <c r="AH9" s="1529"/>
      <c r="AI9" s="1529"/>
      <c r="AJ9" s="1529"/>
      <c r="AK9" s="1529"/>
      <c r="AM9" s="924">
        <f t="shared" si="0"/>
        <v>1</v>
      </c>
    </row>
    <row r="10" spans="1:43" ht="12.95" customHeight="1">
      <c r="R10" s="1403" t="s">
        <v>1394</v>
      </c>
      <c r="S10" s="1403"/>
      <c r="T10" s="1403"/>
      <c r="U10" s="1403"/>
      <c r="V10" s="1403"/>
      <c r="W10" s="1403"/>
      <c r="X10" s="1403"/>
      <c r="Y10" s="1403"/>
      <c r="Z10" s="667"/>
      <c r="AA10" s="1529" t="e">
        <f>#REF!</f>
        <v>#REF!</v>
      </c>
      <c r="AB10" s="1529"/>
      <c r="AC10" s="1529"/>
      <c r="AD10" s="1529"/>
      <c r="AE10" s="1529"/>
      <c r="AF10" s="1529"/>
      <c r="AG10" s="1529"/>
      <c r="AH10" s="1529"/>
      <c r="AI10" s="1529"/>
      <c r="AJ10" s="1529"/>
      <c r="AK10" s="1529"/>
      <c r="AM10" s="924">
        <f t="shared" si="0"/>
        <v>1</v>
      </c>
    </row>
    <row r="11" spans="1:43" ht="12.95" customHeight="1">
      <c r="R11" s="1403"/>
      <c r="S11" s="1403"/>
      <c r="T11" s="1403"/>
      <c r="U11" s="1403"/>
      <c r="V11" s="1403"/>
      <c r="W11" s="1403"/>
      <c r="X11" s="1403"/>
      <c r="Y11" s="1403"/>
      <c r="AA11" s="1529"/>
      <c r="AB11" s="1529"/>
      <c r="AC11" s="1529"/>
      <c r="AD11" s="1529"/>
      <c r="AE11" s="1529"/>
      <c r="AF11" s="1529"/>
      <c r="AG11" s="1529"/>
      <c r="AH11" s="1529"/>
      <c r="AI11" s="1529"/>
      <c r="AJ11" s="1529"/>
      <c r="AK11" s="1529"/>
      <c r="AM11" s="924">
        <f t="shared" si="0"/>
        <v>1</v>
      </c>
      <c r="AN11" s="925"/>
    </row>
    <row r="12" spans="1:43" ht="12.95" customHeight="1">
      <c r="R12" s="1837" t="s">
        <v>1395</v>
      </c>
      <c r="S12" s="1837"/>
      <c r="T12" s="1837"/>
      <c r="U12" s="1837"/>
      <c r="V12" s="1837"/>
      <c r="W12" s="1837"/>
      <c r="X12" s="1837"/>
      <c r="Y12" s="1837"/>
      <c r="AA12" s="1402" t="e">
        <f>#REF!</f>
        <v>#REF!</v>
      </c>
      <c r="AB12" s="1402"/>
      <c r="AC12" s="1402"/>
      <c r="AD12" s="1402"/>
      <c r="AE12" s="1402"/>
      <c r="AF12" s="1402"/>
      <c r="AG12" s="1402"/>
      <c r="AH12" s="1402"/>
      <c r="AI12" s="1402"/>
      <c r="AJ12" s="1402"/>
      <c r="AK12" s="1402"/>
      <c r="AM12" s="924">
        <f t="shared" si="0"/>
        <v>1</v>
      </c>
      <c r="AN12" s="925"/>
    </row>
    <row r="13" spans="1:43" ht="12.95" customHeight="1">
      <c r="AM13" s="924">
        <f t="shared" si="0"/>
        <v>1</v>
      </c>
      <c r="AN13" s="925"/>
    </row>
    <row r="14" spans="1:43" ht="12.95" customHeight="1">
      <c r="A14" s="1517" t="s">
        <v>1416</v>
      </c>
      <c r="B14" s="1517"/>
      <c r="C14" s="1517"/>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M14" s="924">
        <f t="shared" si="0"/>
        <v>1</v>
      </c>
      <c r="AN14" s="925"/>
    </row>
    <row r="15" spans="1:43" ht="12.95" customHeight="1">
      <c r="A15" s="1517"/>
      <c r="B15" s="1517"/>
      <c r="C15" s="1517"/>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M15" s="924">
        <f t="shared" si="0"/>
        <v>1</v>
      </c>
      <c r="AN15" s="925"/>
    </row>
    <row r="16" spans="1:43" ht="6" customHeight="1">
      <c r="A16" s="904"/>
      <c r="B16" s="904"/>
      <c r="C16" s="904"/>
      <c r="D16" s="904"/>
      <c r="E16" s="904"/>
      <c r="F16" s="904"/>
      <c r="G16" s="904"/>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c r="AG16" s="904"/>
      <c r="AH16" s="904"/>
      <c r="AI16" s="904"/>
      <c r="AJ16" s="904"/>
      <c r="AK16" s="904"/>
      <c r="AM16" s="924">
        <f t="shared" si="0"/>
        <v>1</v>
      </c>
      <c r="AN16" s="919"/>
    </row>
    <row r="17" spans="1:80" ht="14.1" customHeight="1">
      <c r="A17" s="1731" t="s">
        <v>1417</v>
      </c>
      <c r="B17" s="1731"/>
      <c r="C17" s="1731"/>
      <c r="D17" s="1731"/>
      <c r="E17" s="1731"/>
      <c r="F17" s="1731"/>
      <c r="G17" s="1731"/>
      <c r="H17" s="1731"/>
      <c r="I17" s="1731"/>
      <c r="J17" s="1731"/>
      <c r="K17" s="1731"/>
      <c r="L17" s="1731"/>
      <c r="M17" s="1731"/>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c r="AM17" s="924">
        <f t="shared" si="0"/>
        <v>1</v>
      </c>
      <c r="AN17" s="919"/>
    </row>
    <row r="18" spans="1:80" ht="6" customHeight="1">
      <c r="A18" s="913"/>
      <c r="B18" s="913"/>
      <c r="C18" s="913"/>
      <c r="D18" s="913"/>
      <c r="E18" s="913"/>
      <c r="F18" s="913"/>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3"/>
      <c r="AK18" s="913"/>
      <c r="AM18" s="924">
        <f t="shared" si="0"/>
        <v>1</v>
      </c>
      <c r="AN18" s="919"/>
    </row>
    <row r="19" spans="1:80" ht="24" customHeight="1">
      <c r="A19" s="667"/>
      <c r="B19" s="119" t="s">
        <v>1418</v>
      </c>
      <c r="C19" s="667"/>
      <c r="D19" s="667"/>
      <c r="E19" s="667"/>
      <c r="F19" s="667"/>
      <c r="G19" s="667"/>
      <c r="H19" s="667"/>
      <c r="I19" s="667"/>
      <c r="J19" s="667"/>
      <c r="K19" s="667"/>
      <c r="L19" s="667"/>
      <c r="M19" s="667"/>
      <c r="N19" s="675" t="s">
        <v>73</v>
      </c>
      <c r="O19" s="119" t="s">
        <v>1419</v>
      </c>
      <c r="P19" s="667"/>
      <c r="Q19" s="667"/>
      <c r="R19" s="667" t="s">
        <v>1420</v>
      </c>
      <c r="S19" s="675" t="s">
        <v>73</v>
      </c>
      <c r="T19" s="119" t="s">
        <v>1421</v>
      </c>
      <c r="U19" s="667"/>
      <c r="V19" s="667"/>
      <c r="W19" s="667"/>
      <c r="X19" s="667"/>
      <c r="Y19" s="667"/>
      <c r="Z19" s="667"/>
      <c r="AA19" s="667"/>
      <c r="AB19" s="667"/>
      <c r="AC19" s="667"/>
      <c r="AD19" s="667"/>
      <c r="AE19" s="667"/>
      <c r="AF19" s="667"/>
      <c r="AG19" s="667"/>
      <c r="AH19" s="667"/>
      <c r="AI19" s="667"/>
      <c r="AJ19" s="667"/>
      <c r="AK19" s="667"/>
      <c r="AM19" s="924">
        <f t="shared" si="0"/>
        <v>1</v>
      </c>
      <c r="AN19" s="919"/>
      <c r="AO19" s="919"/>
      <c r="AP19" s="919"/>
      <c r="AQ19" s="919"/>
      <c r="AR19" s="919"/>
      <c r="AT19" s="919"/>
      <c r="AU19" s="919"/>
      <c r="AV19" s="919"/>
      <c r="AW19" s="919"/>
      <c r="AX19" s="919"/>
      <c r="AY19" s="919"/>
      <c r="AZ19" s="263"/>
      <c r="BA19" s="263"/>
      <c r="BB19" s="263"/>
      <c r="BC19" s="263"/>
      <c r="BD19" s="263"/>
      <c r="BE19" s="263"/>
      <c r="BF19" s="263"/>
      <c r="BG19" s="263"/>
      <c r="BH19" s="263"/>
      <c r="BI19" s="263"/>
    </row>
    <row r="20" spans="1:80" ht="24" customHeight="1">
      <c r="B20" s="676" t="s">
        <v>1422</v>
      </c>
      <c r="C20" s="677" t="s">
        <v>1423</v>
      </c>
      <c r="D20" s="677"/>
      <c r="E20" s="677"/>
      <c r="F20" s="677"/>
      <c r="G20" s="677"/>
      <c r="H20" s="677"/>
      <c r="I20" s="677"/>
      <c r="J20" s="677"/>
      <c r="K20" s="677"/>
      <c r="L20" s="677"/>
      <c r="M20" s="677"/>
      <c r="N20" s="677"/>
      <c r="O20" s="677"/>
      <c r="P20" s="677"/>
      <c r="Q20" s="677"/>
      <c r="R20" s="677"/>
      <c r="S20" s="677" t="s">
        <v>1424</v>
      </c>
      <c r="T20" s="677"/>
      <c r="U20" s="1732"/>
      <c r="V20" s="1732"/>
      <c r="W20" s="1732"/>
      <c r="X20" s="1732"/>
      <c r="Y20" s="1732"/>
      <c r="Z20" s="1732"/>
      <c r="AA20" s="1732"/>
      <c r="AB20" s="1732"/>
      <c r="AC20" s="1732"/>
      <c r="AD20" s="1732"/>
      <c r="AE20" s="1732"/>
      <c r="AF20" s="1732"/>
      <c r="AG20" s="1732"/>
      <c r="AH20" s="1732"/>
      <c r="AI20" s="677"/>
      <c r="AJ20" s="677" t="s">
        <v>1425</v>
      </c>
      <c r="AK20" s="677"/>
      <c r="AM20" s="924">
        <f t="shared" si="0"/>
        <v>1</v>
      </c>
      <c r="AN20" s="919"/>
      <c r="AO20" s="919"/>
      <c r="AP20" s="919"/>
      <c r="AQ20" s="919"/>
      <c r="AR20" s="919"/>
      <c r="AS20" s="926"/>
      <c r="AT20" s="919"/>
      <c r="AU20" s="919"/>
      <c r="AV20" s="919"/>
      <c r="AW20" s="919"/>
      <c r="AX20" s="919"/>
      <c r="AY20" s="919"/>
      <c r="AZ20" s="263"/>
      <c r="BA20" s="263"/>
      <c r="BB20" s="263"/>
      <c r="BC20" s="263"/>
      <c r="BD20" s="263"/>
      <c r="BE20" s="263"/>
      <c r="BF20" s="263"/>
      <c r="BG20" s="263"/>
      <c r="BH20" s="263"/>
      <c r="BI20" s="263"/>
      <c r="BJ20" s="120"/>
      <c r="BK20" s="120"/>
      <c r="BL20" s="120"/>
      <c r="BM20" s="120"/>
      <c r="BN20" s="120"/>
      <c r="BO20" s="120"/>
      <c r="BP20" s="120"/>
      <c r="BQ20" s="119"/>
      <c r="BR20" s="119"/>
      <c r="BS20" s="119"/>
      <c r="BT20" s="119"/>
      <c r="BU20" s="119"/>
      <c r="BV20" s="119"/>
      <c r="BW20" s="119"/>
      <c r="BX20" s="119"/>
      <c r="BY20" s="119"/>
      <c r="BZ20" s="119"/>
      <c r="CA20" s="119"/>
      <c r="CB20" s="119"/>
    </row>
    <row r="21" spans="1:80" ht="24" customHeight="1">
      <c r="B21" s="676" t="s">
        <v>1426</v>
      </c>
      <c r="C21" s="677" t="s">
        <v>1427</v>
      </c>
      <c r="D21" s="677"/>
      <c r="E21" s="677"/>
      <c r="F21" s="677"/>
      <c r="G21" s="677"/>
      <c r="H21" s="677"/>
      <c r="I21" s="677"/>
      <c r="J21" s="677"/>
      <c r="K21" s="677"/>
      <c r="L21" s="677"/>
      <c r="M21" s="677"/>
      <c r="N21" s="677"/>
      <c r="O21" s="677"/>
      <c r="P21" s="677"/>
      <c r="Q21" s="677"/>
      <c r="R21" s="677"/>
      <c r="S21" s="677"/>
      <c r="T21" s="677"/>
      <c r="U21" s="677"/>
      <c r="V21" s="677"/>
      <c r="W21" s="677"/>
      <c r="X21" s="677"/>
      <c r="Y21" s="677"/>
      <c r="Z21" s="1725"/>
      <c r="AA21" s="1725"/>
      <c r="AB21" s="1725"/>
      <c r="AC21" s="1725"/>
      <c r="AD21" s="119" t="s">
        <v>1388</v>
      </c>
      <c r="AE21" s="1725"/>
      <c r="AF21" s="1725"/>
      <c r="AG21" s="119" t="s">
        <v>1389</v>
      </c>
      <c r="AH21" s="1725"/>
      <c r="AI21" s="1725"/>
      <c r="AJ21" s="119" t="s">
        <v>1390</v>
      </c>
      <c r="AK21" s="677"/>
      <c r="AM21" s="924">
        <f t="shared" si="0"/>
        <v>1</v>
      </c>
      <c r="AN21" s="919"/>
      <c r="AO21" s="919"/>
      <c r="AP21" s="919"/>
      <c r="AQ21" s="919"/>
      <c r="AR21" s="919"/>
      <c r="AS21" s="926"/>
      <c r="AT21" s="919"/>
      <c r="AU21" s="919"/>
      <c r="AV21" s="919"/>
      <c r="AW21" s="919"/>
      <c r="AX21" s="919"/>
      <c r="AY21" s="919"/>
      <c r="AZ21" s="263"/>
      <c r="BA21" s="263"/>
      <c r="BB21" s="263"/>
      <c r="BC21" s="263"/>
      <c r="BD21" s="263"/>
      <c r="BE21" s="263"/>
      <c r="BF21" s="263"/>
      <c r="BG21" s="263"/>
      <c r="BH21" s="263"/>
      <c r="BI21" s="263"/>
      <c r="BJ21" s="120"/>
      <c r="BK21" s="120"/>
      <c r="BL21" s="120"/>
      <c r="BM21" s="120"/>
      <c r="BN21" s="120"/>
      <c r="BO21" s="120"/>
      <c r="BP21" s="120"/>
      <c r="BQ21" s="119"/>
      <c r="BR21" s="119"/>
      <c r="BS21" s="119"/>
      <c r="BT21" s="119"/>
      <c r="BU21" s="119"/>
      <c r="BV21" s="119"/>
      <c r="BW21" s="119"/>
      <c r="BX21" s="119"/>
      <c r="BY21" s="119"/>
      <c r="BZ21" s="119"/>
      <c r="CA21" s="119"/>
      <c r="CB21" s="119"/>
    </row>
    <row r="22" spans="1:80" ht="24" customHeight="1">
      <c r="A22" s="666"/>
      <c r="B22" s="676" t="s">
        <v>1428</v>
      </c>
      <c r="C22" s="677" t="s">
        <v>1429</v>
      </c>
      <c r="D22" s="678"/>
      <c r="E22" s="678"/>
      <c r="F22" s="678"/>
      <c r="G22" s="678"/>
      <c r="H22" s="679"/>
      <c r="I22" s="679"/>
      <c r="J22" s="679"/>
      <c r="K22" s="679"/>
      <c r="L22" s="679"/>
      <c r="M22" s="679"/>
      <c r="N22" s="679"/>
      <c r="O22" s="679"/>
      <c r="P22" s="679"/>
      <c r="Q22" s="679"/>
      <c r="R22" s="679"/>
      <c r="S22" s="1736" t="s">
        <v>2349</v>
      </c>
      <c r="T22" s="1736"/>
      <c r="U22" s="1736"/>
      <c r="V22" s="1736"/>
      <c r="W22" s="1736"/>
      <c r="X22" s="1736"/>
      <c r="Y22" s="1736"/>
      <c r="Z22" s="1736"/>
      <c r="AA22" s="1736"/>
      <c r="AB22" s="1736"/>
      <c r="AC22" s="1736"/>
      <c r="AD22" s="1736"/>
      <c r="AE22" s="1736"/>
      <c r="AF22" s="1736"/>
      <c r="AG22" s="1736"/>
      <c r="AH22" s="1736"/>
      <c r="AI22" s="1736"/>
      <c r="AJ22" s="1736"/>
      <c r="AK22" s="679"/>
      <c r="AM22" s="924">
        <f t="shared" si="0"/>
        <v>1</v>
      </c>
      <c r="AN22" s="919"/>
      <c r="AO22" s="919"/>
      <c r="AP22" s="919"/>
      <c r="AQ22" s="919"/>
      <c r="AR22" s="919"/>
      <c r="AS22" s="926"/>
      <c r="AT22" s="919"/>
      <c r="AU22" s="919"/>
      <c r="AV22" s="919"/>
      <c r="AW22" s="919"/>
      <c r="AX22" s="919"/>
      <c r="AY22" s="919"/>
      <c r="AZ22" s="263"/>
      <c r="BA22" s="263"/>
      <c r="BB22" s="263"/>
      <c r="BC22" s="263"/>
      <c r="BD22" s="263"/>
      <c r="BE22" s="263"/>
      <c r="BF22" s="263"/>
      <c r="BG22" s="263"/>
      <c r="BH22" s="263"/>
      <c r="BI22" s="263"/>
      <c r="BJ22" s="120"/>
      <c r="BK22" s="120"/>
      <c r="BL22" s="120"/>
      <c r="BM22" s="120"/>
      <c r="BN22" s="120"/>
      <c r="BO22" s="120"/>
      <c r="BP22" s="120"/>
      <c r="BQ22" s="119"/>
      <c r="BR22" s="119"/>
      <c r="BS22" s="119"/>
      <c r="BT22" s="119"/>
      <c r="BU22" s="119"/>
      <c r="BV22" s="119"/>
      <c r="BW22" s="119"/>
      <c r="BX22" s="119"/>
      <c r="BY22" s="119"/>
      <c r="BZ22" s="119"/>
      <c r="CA22" s="119"/>
      <c r="CB22" s="119"/>
    </row>
    <row r="23" spans="1:80" ht="24" customHeight="1">
      <c r="A23" s="666"/>
      <c r="B23" s="676" t="s">
        <v>1430</v>
      </c>
      <c r="C23" s="677" t="s">
        <v>1431</v>
      </c>
      <c r="D23" s="678"/>
      <c r="E23" s="678"/>
      <c r="F23" s="678"/>
      <c r="G23" s="678"/>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M23" s="924">
        <f t="shared" si="0"/>
        <v>1</v>
      </c>
      <c r="AN23" s="919"/>
      <c r="AO23" s="919"/>
      <c r="AP23" s="919"/>
      <c r="AQ23" s="919"/>
      <c r="AR23" s="919"/>
      <c r="AS23" s="926"/>
      <c r="AT23" s="919"/>
      <c r="AU23" s="919"/>
      <c r="AV23" s="919"/>
      <c r="AW23" s="919"/>
      <c r="AX23" s="919"/>
      <c r="AY23" s="919"/>
      <c r="AZ23" s="263"/>
      <c r="BA23" s="263"/>
      <c r="BB23" s="263"/>
      <c r="BC23" s="263"/>
      <c r="BD23" s="263"/>
      <c r="BE23" s="263"/>
      <c r="BF23" s="263"/>
      <c r="BG23" s="263"/>
      <c r="BH23" s="263"/>
      <c r="BI23" s="263"/>
      <c r="BJ23" s="120"/>
      <c r="BK23" s="120"/>
      <c r="BL23" s="120"/>
      <c r="BM23" s="120"/>
      <c r="BN23" s="120"/>
      <c r="BO23" s="120"/>
      <c r="BP23" s="120"/>
      <c r="BQ23" s="119"/>
      <c r="BR23" s="119"/>
      <c r="BS23" s="119"/>
      <c r="BT23" s="119"/>
      <c r="BU23" s="119"/>
      <c r="BV23" s="119"/>
      <c r="BW23" s="119"/>
      <c r="BX23" s="119"/>
      <c r="BY23" s="119"/>
      <c r="BZ23" s="119"/>
      <c r="CA23" s="119"/>
      <c r="CB23" s="119"/>
    </row>
    <row r="24" spans="1:80" ht="14.1" customHeight="1">
      <c r="A24" s="666"/>
      <c r="B24" s="676"/>
      <c r="C24" s="263"/>
      <c r="D24" s="1737" t="e">
        <f>#REF!</f>
        <v>#REF!</v>
      </c>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679"/>
      <c r="AM24" s="924">
        <f t="shared" si="0"/>
        <v>1</v>
      </c>
      <c r="AN24" s="919"/>
      <c r="AO24" s="919"/>
      <c r="AP24" s="919"/>
      <c r="AQ24" s="919"/>
      <c r="AR24" s="919"/>
      <c r="AS24" s="926"/>
      <c r="AT24" s="919"/>
      <c r="AU24" s="919"/>
      <c r="AV24" s="919"/>
      <c r="AW24" s="919"/>
      <c r="AX24" s="919"/>
      <c r="AY24" s="919"/>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row>
    <row r="25" spans="1:80" ht="14.1" customHeight="1">
      <c r="A25" s="666"/>
      <c r="B25" s="676"/>
      <c r="C25" s="679"/>
      <c r="D25" s="1737" t="e">
        <f>#REF!</f>
        <v>#REF!</v>
      </c>
      <c r="E25" s="1737"/>
      <c r="F25" s="1737"/>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679"/>
      <c r="AM25" s="927" t="e">
        <f>IF(建築物地名地番2&lt;&gt;"",1,0)</f>
        <v>#REF!</v>
      </c>
      <c r="AN25" s="919"/>
      <c r="AO25" s="919"/>
      <c r="AP25" s="919"/>
      <c r="AQ25" s="919"/>
      <c r="AR25" s="919"/>
      <c r="AT25" s="919"/>
      <c r="AU25" s="919"/>
      <c r="AV25" s="919"/>
      <c r="AW25" s="919"/>
      <c r="AX25" s="919"/>
      <c r="AY25" s="919"/>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row>
    <row r="26" spans="1:80" ht="14.1" customHeight="1">
      <c r="A26" s="666"/>
      <c r="B26" s="676"/>
      <c r="C26" s="679"/>
      <c r="D26" s="1737" t="e">
        <f>#REF!</f>
        <v>#REF!</v>
      </c>
      <c r="E26" s="1737"/>
      <c r="F26" s="1737"/>
      <c r="G26" s="1737"/>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679"/>
      <c r="AM26" s="927" t="e">
        <f>IF(建築物地名地番3&lt;&gt;"",1,0)</f>
        <v>#REF!</v>
      </c>
      <c r="AN26" s="919"/>
      <c r="AO26" s="919"/>
      <c r="AP26" s="919"/>
      <c r="AQ26" s="919"/>
      <c r="AR26" s="919"/>
      <c r="AT26" s="919"/>
      <c r="AU26" s="919"/>
      <c r="AV26" s="919"/>
      <c r="AW26" s="919"/>
      <c r="AX26" s="919"/>
      <c r="AY26" s="919"/>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row>
    <row r="27" spans="1:80" ht="24" customHeight="1">
      <c r="B27" s="676" t="s">
        <v>1432</v>
      </c>
      <c r="C27" s="910" t="s">
        <v>1433</v>
      </c>
      <c r="D27" s="677"/>
      <c r="E27" s="677"/>
      <c r="F27" s="677"/>
      <c r="G27" s="677"/>
      <c r="H27" s="677"/>
      <c r="I27" s="677"/>
      <c r="J27" s="677"/>
      <c r="K27" s="677"/>
      <c r="L27" s="677"/>
      <c r="M27" s="677"/>
      <c r="N27" s="677"/>
      <c r="O27" s="677"/>
      <c r="P27" s="677"/>
      <c r="Q27" s="677"/>
      <c r="R27" s="677"/>
      <c r="S27" s="677"/>
      <c r="T27" s="677"/>
      <c r="U27" s="263"/>
      <c r="V27" s="263"/>
      <c r="X27" s="675" t="s">
        <v>73</v>
      </c>
      <c r="Y27" s="119" t="s">
        <v>1434</v>
      </c>
      <c r="AC27" s="675" t="s">
        <v>73</v>
      </c>
      <c r="AD27" s="119" t="s">
        <v>1435</v>
      </c>
      <c r="AF27" s="677"/>
      <c r="AG27" s="677"/>
      <c r="AH27" s="677"/>
      <c r="AI27" s="677"/>
      <c r="AJ27" s="677"/>
      <c r="AK27" s="677"/>
      <c r="AM27" s="924">
        <f>AM24</f>
        <v>1</v>
      </c>
      <c r="AN27" s="919"/>
      <c r="AO27" s="919"/>
      <c r="AP27" s="919"/>
      <c r="AQ27" s="919"/>
      <c r="AR27" s="919"/>
      <c r="AT27" s="919"/>
      <c r="AU27" s="919"/>
      <c r="AV27" s="919"/>
      <c r="AW27" s="919"/>
      <c r="AX27" s="919"/>
      <c r="AY27" s="919"/>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row>
    <row r="28" spans="1:80" ht="24" customHeight="1">
      <c r="B28" s="676" t="s">
        <v>1436</v>
      </c>
      <c r="C28" s="677" t="s">
        <v>1437</v>
      </c>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M28" s="924">
        <f t="shared" si="0"/>
        <v>1</v>
      </c>
      <c r="AN28" s="919"/>
      <c r="AO28" s="919"/>
      <c r="AP28" s="919"/>
      <c r="AQ28" s="919"/>
      <c r="AR28" s="919"/>
      <c r="AT28" s="919"/>
      <c r="AU28" s="919"/>
      <c r="AV28" s="919"/>
      <c r="AW28" s="919"/>
      <c r="AX28" s="919"/>
      <c r="AY28" s="919"/>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row>
    <row r="29" spans="1:80" ht="17.100000000000001" customHeight="1">
      <c r="B29" s="676"/>
      <c r="C29" s="677"/>
      <c r="D29" s="1734"/>
      <c r="E29" s="1734"/>
      <c r="F29" s="1734"/>
      <c r="G29" s="1734"/>
      <c r="H29" s="1734"/>
      <c r="I29" s="1734"/>
      <c r="J29" s="1734"/>
      <c r="K29" s="1734"/>
      <c r="L29" s="1734"/>
      <c r="M29" s="1734"/>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677"/>
      <c r="AM29" s="924">
        <f t="shared" si="0"/>
        <v>1</v>
      </c>
      <c r="AN29" s="919"/>
      <c r="AO29" s="919"/>
      <c r="AP29" s="919"/>
      <c r="AQ29" s="919"/>
      <c r="AR29" s="919"/>
      <c r="AT29" s="919"/>
      <c r="AU29" s="919"/>
      <c r="AV29" s="919"/>
      <c r="AW29" s="919"/>
      <c r="AX29" s="919"/>
      <c r="AY29" s="919"/>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row>
    <row r="30" spans="1:80" ht="17.100000000000001" customHeight="1">
      <c r="B30" s="676"/>
      <c r="C30" s="677"/>
      <c r="D30" s="1734"/>
      <c r="E30" s="1734"/>
      <c r="F30" s="1734"/>
      <c r="G30" s="1734"/>
      <c r="H30" s="1734"/>
      <c r="I30" s="1734"/>
      <c r="J30" s="1734"/>
      <c r="K30" s="1734"/>
      <c r="L30" s="1734"/>
      <c r="M30" s="1734"/>
      <c r="N30" s="1734"/>
      <c r="O30" s="1734"/>
      <c r="P30" s="1734"/>
      <c r="Q30" s="1734"/>
      <c r="R30" s="1734"/>
      <c r="S30" s="1734"/>
      <c r="T30" s="1734"/>
      <c r="U30" s="1734"/>
      <c r="V30" s="1734"/>
      <c r="W30" s="1734"/>
      <c r="X30" s="1734"/>
      <c r="Y30" s="1734"/>
      <c r="Z30" s="1734"/>
      <c r="AA30" s="1734"/>
      <c r="AB30" s="1734"/>
      <c r="AC30" s="1734"/>
      <c r="AD30" s="1734"/>
      <c r="AE30" s="1734"/>
      <c r="AF30" s="1734"/>
      <c r="AG30" s="1734"/>
      <c r="AH30" s="1734"/>
      <c r="AI30" s="1734"/>
      <c r="AJ30" s="1734"/>
      <c r="AK30" s="677"/>
      <c r="AM30" s="924">
        <f t="shared" si="0"/>
        <v>1</v>
      </c>
      <c r="AN30" s="919"/>
      <c r="AO30" s="919"/>
      <c r="AP30" s="919"/>
      <c r="AQ30" s="919"/>
      <c r="AR30" s="919"/>
      <c r="AT30" s="919"/>
      <c r="AU30" s="919"/>
      <c r="AV30" s="919"/>
      <c r="AW30" s="919"/>
      <c r="AX30" s="919"/>
      <c r="AY30" s="919"/>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row>
    <row r="31" spans="1:80" ht="17.100000000000001" customHeight="1">
      <c r="B31" s="676"/>
      <c r="C31" s="677"/>
      <c r="D31" s="1734"/>
      <c r="E31" s="1734"/>
      <c r="F31" s="1734"/>
      <c r="G31" s="1734"/>
      <c r="H31" s="1734"/>
      <c r="I31" s="1734"/>
      <c r="J31" s="1734"/>
      <c r="K31" s="1734"/>
      <c r="L31" s="1734"/>
      <c r="M31" s="1734"/>
      <c r="N31" s="1734"/>
      <c r="O31" s="1734"/>
      <c r="P31" s="1734"/>
      <c r="Q31" s="1734"/>
      <c r="R31" s="1734"/>
      <c r="S31" s="1734"/>
      <c r="T31" s="1734"/>
      <c r="U31" s="1734"/>
      <c r="V31" s="1734"/>
      <c r="W31" s="1734"/>
      <c r="X31" s="1734"/>
      <c r="Y31" s="1734"/>
      <c r="Z31" s="1734"/>
      <c r="AA31" s="1734"/>
      <c r="AB31" s="1734"/>
      <c r="AC31" s="1734"/>
      <c r="AD31" s="1734"/>
      <c r="AE31" s="1734"/>
      <c r="AF31" s="1734"/>
      <c r="AG31" s="1734"/>
      <c r="AH31" s="1734"/>
      <c r="AI31" s="1734"/>
      <c r="AJ31" s="1734"/>
      <c r="AK31" s="677"/>
      <c r="AM31" s="924">
        <f t="shared" si="0"/>
        <v>1</v>
      </c>
      <c r="AO31" s="918"/>
      <c r="AT31" s="919"/>
      <c r="AU31" s="919"/>
      <c r="AV31" s="919"/>
      <c r="AW31" s="919"/>
      <c r="AX31" s="919"/>
      <c r="AY31" s="919"/>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row>
    <row r="32" spans="1:80" ht="17.100000000000001" customHeight="1">
      <c r="B32" s="676"/>
      <c r="C32" s="677"/>
      <c r="D32" s="1734"/>
      <c r="E32" s="1734"/>
      <c r="F32" s="1734"/>
      <c r="G32" s="1734"/>
      <c r="H32" s="1734"/>
      <c r="I32" s="1734"/>
      <c r="J32" s="1734"/>
      <c r="K32" s="1734"/>
      <c r="L32" s="1734"/>
      <c r="M32" s="1734"/>
      <c r="N32" s="1734"/>
      <c r="O32" s="1734"/>
      <c r="P32" s="1734"/>
      <c r="Q32" s="1734"/>
      <c r="R32" s="1734"/>
      <c r="S32" s="1734"/>
      <c r="T32" s="1734"/>
      <c r="U32" s="1734"/>
      <c r="V32" s="1734"/>
      <c r="W32" s="1734"/>
      <c r="X32" s="1734"/>
      <c r="Y32" s="1734"/>
      <c r="Z32" s="1734"/>
      <c r="AA32" s="1734"/>
      <c r="AB32" s="1734"/>
      <c r="AC32" s="1734"/>
      <c r="AD32" s="1734"/>
      <c r="AE32" s="1734"/>
      <c r="AF32" s="1734"/>
      <c r="AG32" s="1734"/>
      <c r="AH32" s="1734"/>
      <c r="AI32" s="1734"/>
      <c r="AJ32" s="1734"/>
      <c r="AK32" s="677"/>
      <c r="AM32" s="924">
        <f t="shared" si="0"/>
        <v>1</v>
      </c>
      <c r="AT32" s="919"/>
      <c r="AU32" s="919"/>
      <c r="AV32" s="919"/>
      <c r="AW32" s="919"/>
      <c r="AX32" s="919"/>
      <c r="AY32" s="919"/>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row>
    <row r="33" spans="1:80" ht="6" customHeight="1">
      <c r="B33" s="680"/>
      <c r="C33" s="263"/>
      <c r="D33" s="263"/>
      <c r="E33" s="263"/>
      <c r="F33" s="263"/>
      <c r="G33" s="263"/>
      <c r="H33" s="263"/>
      <c r="I33" s="263"/>
      <c r="J33" s="263"/>
      <c r="K33" s="263"/>
      <c r="L33" s="263"/>
      <c r="M33" s="263"/>
      <c r="N33" s="263"/>
      <c r="O33" s="263"/>
      <c r="P33" s="263"/>
      <c r="AM33" s="924">
        <f t="shared" si="0"/>
        <v>1</v>
      </c>
      <c r="AT33" s="919"/>
      <c r="AU33" s="919"/>
      <c r="AV33" s="919"/>
      <c r="AW33" s="919"/>
      <c r="AX33" s="919"/>
      <c r="AY33" s="919"/>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row>
    <row r="34" spans="1:80" ht="24" customHeight="1">
      <c r="B34" s="635" t="s">
        <v>1397</v>
      </c>
      <c r="C34" s="141"/>
      <c r="D34" s="141"/>
      <c r="E34" s="141"/>
      <c r="F34" s="141"/>
      <c r="G34" s="141"/>
      <c r="H34" s="141"/>
      <c r="I34" s="141"/>
      <c r="J34" s="141"/>
      <c r="K34" s="141"/>
      <c r="L34" s="141"/>
      <c r="M34" s="141"/>
      <c r="N34" s="668"/>
      <c r="O34" s="635" t="s">
        <v>1398</v>
      </c>
      <c r="P34" s="141"/>
      <c r="Q34" s="141"/>
      <c r="R34" s="141"/>
      <c r="S34" s="141"/>
      <c r="T34" s="141"/>
      <c r="U34" s="141"/>
      <c r="V34" s="141"/>
      <c r="W34" s="141"/>
      <c r="X34" s="141"/>
      <c r="Y34" s="141"/>
      <c r="Z34" s="141"/>
      <c r="AA34" s="141"/>
      <c r="AB34" s="141"/>
      <c r="AC34" s="141"/>
      <c r="AD34" s="141"/>
      <c r="AE34" s="141"/>
      <c r="AF34" s="141"/>
      <c r="AG34" s="141"/>
      <c r="AH34" s="141"/>
      <c r="AI34" s="141"/>
      <c r="AJ34" s="668"/>
      <c r="AM34" s="924">
        <f t="shared" si="0"/>
        <v>1</v>
      </c>
      <c r="AN34" s="919"/>
      <c r="AO34" s="919"/>
      <c r="AP34" s="919"/>
      <c r="AQ34" s="919"/>
      <c r="AR34" s="919"/>
      <c r="AS34" s="926"/>
      <c r="AT34" s="919"/>
      <c r="AU34" s="919"/>
      <c r="AV34" s="919"/>
      <c r="AW34" s="919"/>
      <c r="AX34" s="919"/>
      <c r="AY34" s="919"/>
      <c r="AZ34" s="263"/>
      <c r="BA34" s="263"/>
      <c r="BB34" s="263"/>
      <c r="BC34" s="263"/>
      <c r="BD34" s="263"/>
      <c r="BE34" s="263"/>
      <c r="BF34" s="263"/>
      <c r="BG34" s="263"/>
      <c r="BH34" s="263"/>
      <c r="BI34" s="263"/>
      <c r="BJ34" s="120"/>
      <c r="BK34" s="120"/>
      <c r="BL34" s="120"/>
      <c r="BM34" s="120"/>
      <c r="BN34" s="120"/>
      <c r="BO34" s="120"/>
      <c r="BP34" s="120"/>
      <c r="BQ34" s="119"/>
      <c r="BR34" s="119"/>
      <c r="BS34" s="119"/>
      <c r="BT34" s="119"/>
      <c r="BU34" s="119"/>
      <c r="BV34" s="119"/>
      <c r="BW34" s="119"/>
      <c r="BX34" s="119"/>
      <c r="BY34" s="119"/>
      <c r="BZ34" s="119"/>
      <c r="CA34" s="119"/>
      <c r="CB34" s="119"/>
    </row>
    <row r="35" spans="1:80" ht="24" customHeight="1">
      <c r="B35" s="635"/>
      <c r="C35" s="141"/>
      <c r="D35" s="141"/>
      <c r="E35" s="141"/>
      <c r="F35" s="141"/>
      <c r="G35" s="141" t="s">
        <v>1388</v>
      </c>
      <c r="H35" s="141"/>
      <c r="I35" s="141"/>
      <c r="J35" s="141" t="s">
        <v>1389</v>
      </c>
      <c r="K35" s="141"/>
      <c r="L35" s="141"/>
      <c r="M35" s="141" t="s">
        <v>1390</v>
      </c>
      <c r="N35" s="668"/>
      <c r="O35" s="669"/>
      <c r="P35" s="137"/>
      <c r="Q35" s="137"/>
      <c r="R35" s="137"/>
      <c r="S35" s="137"/>
      <c r="T35" s="137"/>
      <c r="U35" s="137"/>
      <c r="V35" s="137"/>
      <c r="W35" s="137"/>
      <c r="X35" s="137"/>
      <c r="Y35" s="137"/>
      <c r="Z35" s="137"/>
      <c r="AA35" s="137"/>
      <c r="AB35" s="137"/>
      <c r="AC35" s="137"/>
      <c r="AD35" s="137"/>
      <c r="AE35" s="137"/>
      <c r="AF35" s="137"/>
      <c r="AG35" s="137"/>
      <c r="AH35" s="137"/>
      <c r="AI35" s="137"/>
      <c r="AJ35" s="670"/>
      <c r="AK35" s="263"/>
      <c r="AM35" s="924">
        <f t="shared" si="0"/>
        <v>1</v>
      </c>
      <c r="AN35" s="919"/>
      <c r="AO35" s="919"/>
      <c r="AP35" s="919"/>
      <c r="AQ35" s="919"/>
      <c r="AR35" s="919"/>
      <c r="AS35" s="926"/>
      <c r="AT35" s="919"/>
      <c r="AU35" s="919"/>
      <c r="AV35" s="919"/>
      <c r="AW35" s="919"/>
      <c r="AX35" s="919"/>
      <c r="AY35" s="919"/>
      <c r="AZ35" s="263"/>
      <c r="BA35" s="263"/>
      <c r="BB35" s="263"/>
      <c r="BC35" s="263"/>
      <c r="BD35" s="263"/>
      <c r="BE35" s="263"/>
      <c r="BF35" s="263"/>
      <c r="BG35" s="263"/>
      <c r="BH35" s="263"/>
      <c r="BI35" s="263"/>
      <c r="BJ35" s="120"/>
      <c r="BK35" s="120"/>
      <c r="BL35" s="120"/>
      <c r="BM35" s="120"/>
      <c r="BN35" s="120"/>
      <c r="BO35" s="120"/>
      <c r="BP35" s="120"/>
      <c r="BQ35" s="119"/>
      <c r="BR35" s="119"/>
      <c r="BS35" s="119"/>
      <c r="BT35" s="119"/>
      <c r="BU35" s="119"/>
      <c r="BV35" s="119"/>
      <c r="BW35" s="119"/>
      <c r="BX35" s="119"/>
      <c r="BY35" s="119"/>
      <c r="BZ35" s="119"/>
      <c r="CA35" s="119"/>
      <c r="CB35" s="119"/>
    </row>
    <row r="36" spans="1:80" ht="24" customHeight="1">
      <c r="B36" s="635"/>
      <c r="C36" s="141" t="s">
        <v>113</v>
      </c>
      <c r="D36" s="141"/>
      <c r="E36" s="141"/>
      <c r="F36" s="141"/>
      <c r="G36" s="141"/>
      <c r="H36" s="141"/>
      <c r="I36" s="141"/>
      <c r="J36" s="141"/>
      <c r="K36" s="141"/>
      <c r="L36" s="141"/>
      <c r="M36" s="141" t="s">
        <v>1399</v>
      </c>
      <c r="N36" s="668"/>
      <c r="O36" s="669"/>
      <c r="P36" s="137"/>
      <c r="Q36" s="137"/>
      <c r="R36" s="137"/>
      <c r="S36" s="137"/>
      <c r="T36" s="137"/>
      <c r="U36" s="137"/>
      <c r="V36" s="137"/>
      <c r="W36" s="137"/>
      <c r="X36" s="137"/>
      <c r="Y36" s="137"/>
      <c r="Z36" s="137"/>
      <c r="AA36" s="137"/>
      <c r="AB36" s="137"/>
      <c r="AC36" s="137"/>
      <c r="AD36" s="137"/>
      <c r="AE36" s="137"/>
      <c r="AF36" s="137"/>
      <c r="AG36" s="137"/>
      <c r="AH36" s="137"/>
      <c r="AI36" s="137"/>
      <c r="AJ36" s="670"/>
      <c r="AK36" s="263"/>
      <c r="AM36" s="924">
        <f t="shared" si="0"/>
        <v>1</v>
      </c>
      <c r="AN36" s="919"/>
      <c r="AO36" s="919"/>
      <c r="AP36" s="919"/>
      <c r="AQ36" s="919"/>
      <c r="AR36" s="919"/>
      <c r="AS36" s="926"/>
      <c r="AT36" s="919"/>
      <c r="AU36" s="919"/>
      <c r="AV36" s="919"/>
      <c r="AW36" s="919"/>
      <c r="AX36" s="919"/>
      <c r="AY36" s="919"/>
      <c r="AZ36" s="263"/>
      <c r="BA36" s="263"/>
      <c r="BB36" s="263"/>
      <c r="BC36" s="263"/>
      <c r="BD36" s="263"/>
      <c r="BE36" s="263"/>
      <c r="BF36" s="263"/>
      <c r="BG36" s="263"/>
      <c r="BH36" s="263"/>
      <c r="BI36" s="263"/>
      <c r="BJ36" s="263"/>
      <c r="BK36" s="263"/>
      <c r="BL36" s="263"/>
      <c r="BM36" s="263"/>
      <c r="BN36" s="263"/>
      <c r="BO36" s="263"/>
      <c r="BP36" s="120"/>
      <c r="BQ36" s="119"/>
      <c r="BR36" s="119"/>
      <c r="BS36" s="119"/>
      <c r="BT36" s="119"/>
      <c r="BU36" s="119"/>
      <c r="BV36" s="119"/>
      <c r="BW36" s="119"/>
      <c r="BX36" s="119"/>
      <c r="BY36" s="119"/>
      <c r="BZ36" s="119"/>
      <c r="CA36" s="119"/>
      <c r="CB36" s="119"/>
    </row>
    <row r="37" spans="1:80" ht="24" customHeight="1">
      <c r="B37" s="631" t="s">
        <v>1400</v>
      </c>
      <c r="C37" s="164"/>
      <c r="D37" s="164"/>
      <c r="E37" s="164"/>
      <c r="F37" s="164"/>
      <c r="G37" s="164"/>
      <c r="H37" s="164"/>
      <c r="I37" s="164"/>
      <c r="J37" s="164"/>
      <c r="K37" s="164"/>
      <c r="L37" s="164"/>
      <c r="M37" s="164"/>
      <c r="N37" s="632"/>
      <c r="O37" s="671"/>
      <c r="P37" s="672"/>
      <c r="Q37" s="672"/>
      <c r="R37" s="672"/>
      <c r="S37" s="672"/>
      <c r="T37" s="672"/>
      <c r="U37" s="672"/>
      <c r="V37" s="672"/>
      <c r="W37" s="672"/>
      <c r="X37" s="672"/>
      <c r="Y37" s="672"/>
      <c r="Z37" s="672"/>
      <c r="AA37" s="672"/>
      <c r="AB37" s="672"/>
      <c r="AC37" s="672"/>
      <c r="AD37" s="672"/>
      <c r="AE37" s="672"/>
      <c r="AF37" s="672"/>
      <c r="AG37" s="672"/>
      <c r="AH37" s="672"/>
      <c r="AI37" s="672"/>
      <c r="AJ37" s="673"/>
      <c r="AK37" s="263"/>
      <c r="AM37" s="924">
        <f t="shared" si="0"/>
        <v>1</v>
      </c>
      <c r="AN37" s="919"/>
      <c r="AO37" s="919"/>
      <c r="AP37" s="919"/>
      <c r="AQ37" s="919"/>
      <c r="AR37" s="919"/>
      <c r="AS37" s="926"/>
      <c r="AT37" s="919"/>
      <c r="AU37" s="919"/>
      <c r="AV37" s="919"/>
      <c r="AW37" s="919"/>
      <c r="AX37" s="919"/>
      <c r="AY37" s="919"/>
      <c r="AZ37" s="263"/>
      <c r="BA37" s="263"/>
      <c r="BB37" s="263"/>
      <c r="BC37" s="263"/>
      <c r="BD37" s="263"/>
      <c r="BE37" s="263"/>
      <c r="BF37" s="263"/>
      <c r="BG37" s="263"/>
      <c r="BH37" s="263"/>
      <c r="BI37" s="263"/>
      <c r="BJ37" s="120"/>
      <c r="BK37" s="120"/>
      <c r="BL37" s="120"/>
      <c r="BM37" s="120"/>
      <c r="BN37" s="120"/>
      <c r="BO37" s="120"/>
      <c r="BP37" s="120"/>
      <c r="BQ37" s="119"/>
      <c r="BR37" s="119"/>
      <c r="BS37" s="119"/>
      <c r="BT37" s="119"/>
      <c r="BU37" s="119"/>
      <c r="BV37" s="119"/>
      <c r="BW37" s="119"/>
      <c r="BX37" s="119"/>
      <c r="BY37" s="119"/>
      <c r="BZ37" s="119"/>
      <c r="CA37" s="119"/>
      <c r="CB37" s="119"/>
    </row>
    <row r="38" spans="1:80" ht="24" customHeight="1">
      <c r="B38" s="120" t="s">
        <v>128</v>
      </c>
      <c r="C38" s="175"/>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263"/>
      <c r="AM38" s="924">
        <f t="shared" si="0"/>
        <v>1</v>
      </c>
      <c r="AN38" s="919"/>
      <c r="AO38" s="919"/>
      <c r="AP38" s="919"/>
      <c r="AQ38" s="919"/>
      <c r="AR38" s="919"/>
      <c r="AS38" s="926"/>
      <c r="AT38" s="919"/>
      <c r="AU38" s="919"/>
      <c r="AV38" s="919"/>
      <c r="AW38" s="919"/>
      <c r="AX38" s="919"/>
      <c r="AY38" s="919"/>
      <c r="AZ38" s="263"/>
      <c r="BA38" s="263"/>
      <c r="BB38" s="263"/>
      <c r="BC38" s="263"/>
      <c r="BD38" s="263"/>
      <c r="BE38" s="263"/>
      <c r="BF38" s="263"/>
      <c r="BG38" s="263"/>
      <c r="BH38" s="263"/>
      <c r="BI38" s="263"/>
      <c r="BJ38" s="120"/>
      <c r="BK38" s="120"/>
      <c r="BL38" s="120"/>
      <c r="BM38" s="120"/>
      <c r="BN38" s="120"/>
      <c r="BO38" s="120"/>
      <c r="BP38" s="120"/>
      <c r="BQ38" s="119"/>
      <c r="BR38" s="119"/>
      <c r="BS38" s="119"/>
      <c r="BT38" s="119"/>
      <c r="BU38" s="119"/>
      <c r="BV38" s="119"/>
      <c r="BW38" s="119"/>
      <c r="BX38" s="119"/>
      <c r="BY38" s="119"/>
      <c r="BZ38" s="119"/>
      <c r="CA38" s="119"/>
      <c r="CB38" s="119"/>
    </row>
    <row r="39" spans="1:80" ht="24" customHeight="1">
      <c r="B39" s="136" t="s">
        <v>1438</v>
      </c>
      <c r="C39" s="1735" t="s">
        <v>1401</v>
      </c>
      <c r="D39" s="1735"/>
      <c r="E39" s="1735"/>
      <c r="F39" s="1735"/>
      <c r="G39" s="1735"/>
      <c r="H39" s="1735"/>
      <c r="I39" s="1735"/>
      <c r="J39" s="1735"/>
      <c r="K39" s="1735"/>
      <c r="L39" s="1735"/>
      <c r="M39" s="1735"/>
      <c r="N39" s="1735"/>
      <c r="O39" s="1735"/>
      <c r="P39" s="1735"/>
      <c r="Q39" s="1735"/>
      <c r="R39" s="1735"/>
      <c r="S39" s="1735"/>
      <c r="T39" s="1735"/>
      <c r="U39" s="1735"/>
      <c r="V39" s="1735"/>
      <c r="W39" s="1735"/>
      <c r="X39" s="1735"/>
      <c r="Y39" s="1735"/>
      <c r="Z39" s="1735"/>
      <c r="AA39" s="1735"/>
      <c r="AB39" s="1735"/>
      <c r="AC39" s="1735"/>
      <c r="AD39" s="1735"/>
      <c r="AE39" s="1735"/>
      <c r="AF39" s="1735"/>
      <c r="AG39" s="1735"/>
      <c r="AH39" s="1735"/>
      <c r="AI39" s="1735"/>
      <c r="AJ39" s="1735"/>
      <c r="AK39" s="263"/>
      <c r="AM39" s="924">
        <f t="shared" si="0"/>
        <v>1</v>
      </c>
      <c r="AN39" s="919"/>
      <c r="AO39" s="919"/>
      <c r="AP39" s="919"/>
      <c r="AQ39" s="919"/>
      <c r="AR39" s="919"/>
      <c r="AS39" s="926"/>
      <c r="AT39" s="919"/>
      <c r="AU39" s="919"/>
      <c r="AV39" s="919"/>
      <c r="AW39" s="919"/>
      <c r="AX39" s="919"/>
      <c r="AY39" s="919"/>
      <c r="AZ39" s="263"/>
      <c r="BA39" s="263"/>
      <c r="BB39" s="263"/>
      <c r="BC39" s="263"/>
      <c r="BD39" s="263"/>
      <c r="BE39" s="263"/>
      <c r="BF39" s="263"/>
      <c r="BG39" s="263"/>
      <c r="BH39" s="263"/>
      <c r="BI39" s="263"/>
      <c r="BJ39" s="120"/>
      <c r="BK39" s="120"/>
      <c r="BL39" s="120"/>
      <c r="BM39" s="120"/>
      <c r="BN39" s="120"/>
      <c r="BO39" s="120"/>
      <c r="BP39" s="120"/>
      <c r="BQ39" s="119"/>
      <c r="BR39" s="119"/>
      <c r="BS39" s="119"/>
      <c r="BT39" s="119"/>
      <c r="BU39" s="119"/>
      <c r="BV39" s="119"/>
      <c r="BW39" s="119"/>
      <c r="BX39" s="119"/>
      <c r="BY39" s="119"/>
      <c r="BZ39" s="119"/>
      <c r="CA39" s="119"/>
      <c r="CB39" s="119"/>
    </row>
    <row r="40" spans="1:80" ht="24" customHeight="1">
      <c r="B40" s="136" t="s">
        <v>1439</v>
      </c>
      <c r="C40" s="1735" t="s">
        <v>1440</v>
      </c>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1735"/>
      <c r="AA40" s="1735"/>
      <c r="AB40" s="1735"/>
      <c r="AC40" s="1735"/>
      <c r="AD40" s="1735"/>
      <c r="AE40" s="1735"/>
      <c r="AF40" s="1735"/>
      <c r="AG40" s="1735"/>
      <c r="AH40" s="1735"/>
      <c r="AI40" s="1735"/>
      <c r="AJ40" s="1735"/>
      <c r="AK40" s="263"/>
      <c r="AM40" s="924">
        <f t="shared" si="0"/>
        <v>1</v>
      </c>
      <c r="AN40" s="919"/>
      <c r="AO40" s="919"/>
      <c r="AP40" s="919"/>
      <c r="AQ40" s="919"/>
      <c r="AR40" s="919"/>
      <c r="AS40" s="926"/>
      <c r="AT40" s="919"/>
      <c r="AU40" s="919"/>
      <c r="AV40" s="919"/>
      <c r="AW40" s="919"/>
      <c r="AX40" s="919"/>
      <c r="AY40" s="919"/>
      <c r="AZ40" s="263"/>
      <c r="BA40" s="263"/>
      <c r="BB40" s="263"/>
      <c r="BC40" s="263"/>
      <c r="BD40" s="263"/>
      <c r="BE40" s="263"/>
      <c r="BF40" s="263"/>
      <c r="BG40" s="263"/>
      <c r="BH40" s="263"/>
      <c r="BI40" s="263"/>
      <c r="BJ40" s="120"/>
      <c r="BK40" s="120"/>
      <c r="BL40" s="120"/>
      <c r="BM40" s="120"/>
      <c r="BN40" s="120"/>
      <c r="BO40" s="120"/>
      <c r="BP40" s="120"/>
      <c r="BQ40" s="119"/>
      <c r="BR40" s="119"/>
      <c r="BS40" s="119"/>
      <c r="BT40" s="119"/>
      <c r="BU40" s="119"/>
      <c r="BV40" s="119"/>
      <c r="BW40" s="119"/>
      <c r="BX40" s="119"/>
      <c r="BY40" s="119"/>
      <c r="BZ40" s="119"/>
      <c r="CA40" s="119"/>
      <c r="CB40" s="119"/>
    </row>
    <row r="41" spans="1:80" ht="12" customHeight="1">
      <c r="B41" s="136" t="s">
        <v>1441</v>
      </c>
      <c r="C41" s="1518" t="s">
        <v>1442</v>
      </c>
      <c r="D41" s="1518"/>
      <c r="E41" s="1518"/>
      <c r="F41" s="1518"/>
      <c r="G41" s="1518"/>
      <c r="H41" s="1518"/>
      <c r="I41" s="1518"/>
      <c r="J41" s="1518"/>
      <c r="K41" s="1518"/>
      <c r="L41" s="1518"/>
      <c r="M41" s="1518"/>
      <c r="N41" s="1518"/>
      <c r="O41" s="1518"/>
      <c r="P41" s="1518"/>
      <c r="Q41" s="1518"/>
      <c r="R41" s="1518"/>
      <c r="S41" s="1518"/>
      <c r="T41" s="1518"/>
      <c r="U41" s="1518"/>
      <c r="V41" s="1518"/>
      <c r="W41" s="1518"/>
      <c r="X41" s="1518"/>
      <c r="Y41" s="1518"/>
      <c r="Z41" s="1518"/>
      <c r="AA41" s="1518"/>
      <c r="AB41" s="1518"/>
      <c r="AC41" s="1518"/>
      <c r="AD41" s="1518"/>
      <c r="AE41" s="1518"/>
      <c r="AF41" s="1518"/>
      <c r="AG41" s="1518"/>
      <c r="AH41" s="1518"/>
      <c r="AI41" s="1518"/>
      <c r="AJ41" s="1518"/>
      <c r="AK41" s="263"/>
      <c r="AM41" s="924">
        <f t="shared" si="0"/>
        <v>1</v>
      </c>
      <c r="AN41" s="919"/>
      <c r="AO41" s="919"/>
      <c r="AP41" s="919"/>
      <c r="AQ41" s="919"/>
      <c r="AR41" s="919"/>
      <c r="AS41" s="926"/>
      <c r="AT41" s="919"/>
      <c r="AU41" s="919"/>
      <c r="AV41" s="919"/>
      <c r="AW41" s="919"/>
      <c r="AX41" s="919"/>
      <c r="AY41" s="919"/>
      <c r="AZ41" s="263"/>
      <c r="BA41" s="263"/>
      <c r="BB41" s="263"/>
      <c r="BC41" s="263"/>
      <c r="BD41" s="263"/>
      <c r="BE41" s="263"/>
      <c r="BF41" s="263"/>
      <c r="BG41" s="263"/>
      <c r="BH41" s="263"/>
      <c r="BI41" s="263"/>
      <c r="BJ41" s="120"/>
      <c r="BK41" s="120"/>
      <c r="BL41" s="120"/>
      <c r="BM41" s="120"/>
      <c r="BN41" s="120"/>
      <c r="BO41" s="120"/>
      <c r="BP41" s="120"/>
      <c r="BQ41" s="119"/>
      <c r="BR41" s="119"/>
      <c r="BS41" s="119"/>
      <c r="BT41" s="119"/>
      <c r="BU41" s="119"/>
      <c r="BV41" s="119"/>
      <c r="BW41" s="119"/>
      <c r="BX41" s="119"/>
      <c r="BY41" s="119"/>
      <c r="BZ41" s="119"/>
      <c r="CA41" s="119"/>
      <c r="CB41" s="119"/>
    </row>
    <row r="42" spans="1:80" ht="12" customHeight="1">
      <c r="B42" s="136" t="s">
        <v>1443</v>
      </c>
      <c r="C42" s="1733" t="s">
        <v>1405</v>
      </c>
      <c r="D42" s="1733"/>
      <c r="E42" s="1733"/>
      <c r="F42" s="1733"/>
      <c r="G42" s="1733"/>
      <c r="H42" s="1733"/>
      <c r="I42" s="1733"/>
      <c r="J42" s="1733"/>
      <c r="K42" s="1733"/>
      <c r="L42" s="1733"/>
      <c r="M42" s="1733"/>
      <c r="N42" s="1733"/>
      <c r="O42" s="1733"/>
      <c r="P42" s="1733"/>
      <c r="Q42" s="1733"/>
      <c r="R42" s="1733"/>
      <c r="S42" s="1733"/>
      <c r="T42" s="1733"/>
      <c r="U42" s="1733"/>
      <c r="V42" s="1733"/>
      <c r="W42" s="1733"/>
      <c r="X42" s="1733"/>
      <c r="Y42" s="1733"/>
      <c r="Z42" s="1733"/>
      <c r="AA42" s="1733"/>
      <c r="AB42" s="1733"/>
      <c r="AC42" s="1733"/>
      <c r="AD42" s="1733"/>
      <c r="AE42" s="1733"/>
      <c r="AF42" s="1733"/>
      <c r="AG42" s="1733"/>
      <c r="AH42" s="1733"/>
      <c r="AI42" s="1733"/>
      <c r="AJ42" s="1733"/>
      <c r="AK42" s="263"/>
      <c r="AM42" s="924">
        <f t="shared" si="0"/>
        <v>1</v>
      </c>
      <c r="AN42" s="919"/>
      <c r="AO42" s="919"/>
      <c r="AP42" s="919"/>
      <c r="AQ42" s="919"/>
      <c r="AR42" s="919"/>
      <c r="AS42" s="926"/>
      <c r="AT42" s="919"/>
      <c r="AU42" s="919"/>
      <c r="AV42" s="919"/>
      <c r="AW42" s="919"/>
      <c r="AX42" s="919"/>
      <c r="AY42" s="919"/>
      <c r="AZ42" s="263"/>
      <c r="BA42" s="263"/>
      <c r="BB42" s="263"/>
      <c r="BC42" s="263"/>
      <c r="BD42" s="263"/>
      <c r="BE42" s="263"/>
      <c r="BF42" s="263"/>
      <c r="BG42" s="263"/>
      <c r="BH42" s="263"/>
      <c r="BI42" s="263"/>
      <c r="BJ42" s="120"/>
      <c r="BK42" s="120"/>
      <c r="BL42" s="120"/>
      <c r="BM42" s="120"/>
      <c r="BN42" s="120"/>
      <c r="BO42" s="120"/>
      <c r="BP42" s="120"/>
      <c r="BQ42" s="119"/>
      <c r="BR42" s="119"/>
      <c r="BS42" s="119"/>
      <c r="BT42" s="119"/>
      <c r="BU42" s="119"/>
      <c r="BV42" s="119"/>
      <c r="BW42" s="119"/>
      <c r="BX42" s="119"/>
      <c r="BY42" s="119"/>
      <c r="BZ42" s="119"/>
      <c r="CA42" s="119"/>
      <c r="CB42" s="119"/>
    </row>
    <row r="43" spans="1:80" ht="12.95" customHeight="1">
      <c r="A43" s="588"/>
      <c r="B43" s="674" t="s">
        <v>1406</v>
      </c>
      <c r="C43" s="588"/>
      <c r="D43" s="588"/>
      <c r="E43" s="588" t="s">
        <v>1407</v>
      </c>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M43" s="924">
        <f t="shared" si="0"/>
        <v>1</v>
      </c>
    </row>
    <row r="44" spans="1:80" ht="12.95" customHeight="1">
      <c r="A44" s="1504" t="s">
        <v>1382</v>
      </c>
      <c r="B44" s="1504"/>
      <c r="C44" s="1504"/>
      <c r="D44" s="1504"/>
      <c r="E44" s="1504"/>
      <c r="F44" s="1504"/>
      <c r="G44" s="1504"/>
      <c r="H44" s="1504"/>
      <c r="I44" s="1504"/>
      <c r="J44" s="1504"/>
      <c r="K44" s="1504"/>
      <c r="L44" s="1504"/>
      <c r="M44" s="1504"/>
      <c r="N44" s="1504"/>
      <c r="O44" s="1504"/>
      <c r="P44" s="1504"/>
      <c r="Q44" s="1504"/>
      <c r="R44" s="1504"/>
      <c r="S44" s="1504"/>
      <c r="T44" s="1504"/>
      <c r="U44" s="1504"/>
      <c r="V44" s="1504"/>
      <c r="W44" s="1504"/>
      <c r="X44" s="1504"/>
      <c r="Y44" s="1504"/>
      <c r="Z44" s="1504"/>
      <c r="AA44" s="1504"/>
      <c r="AB44" s="1504"/>
      <c r="AC44" s="1504"/>
      <c r="AD44" s="1504"/>
      <c r="AE44" s="1504"/>
      <c r="AF44" s="1504"/>
      <c r="AG44" s="1504"/>
      <c r="AH44" s="1504"/>
      <c r="AI44" s="1504"/>
      <c r="AJ44" s="1504"/>
      <c r="AK44" s="1504"/>
      <c r="AL44" s="587">
        <v>2</v>
      </c>
      <c r="AM44" s="923">
        <v>1</v>
      </c>
      <c r="AN44" s="919"/>
      <c r="AO44" s="919"/>
      <c r="AP44" s="919"/>
      <c r="AQ44" s="919"/>
      <c r="AR44" s="919"/>
      <c r="AS44" s="919"/>
      <c r="AT44" s="919"/>
      <c r="AU44" s="919"/>
      <c r="AV44" s="919"/>
      <c r="AW44" s="919"/>
      <c r="AX44" s="919"/>
      <c r="AY44" s="919"/>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row>
    <row r="45" spans="1:80" ht="12.95" customHeight="1">
      <c r="A45" s="902"/>
      <c r="B45" s="902"/>
      <c r="C45" s="902"/>
      <c r="D45" s="902"/>
      <c r="E45" s="902"/>
      <c r="F45" s="902"/>
      <c r="G45" s="902"/>
      <c r="H45" s="902"/>
      <c r="I45" s="902"/>
      <c r="J45" s="902"/>
      <c r="K45" s="902"/>
      <c r="L45" s="902"/>
      <c r="M45" s="902"/>
      <c r="N45" s="902"/>
      <c r="O45" s="902"/>
      <c r="P45" s="902"/>
      <c r="Q45" s="902"/>
      <c r="R45" s="902"/>
      <c r="S45" s="902"/>
      <c r="T45" s="902"/>
      <c r="U45" s="902"/>
      <c r="V45" s="902"/>
      <c r="W45" s="902"/>
      <c r="X45" s="902"/>
      <c r="Y45" s="902"/>
      <c r="Z45" s="902"/>
      <c r="AA45" s="902"/>
      <c r="AB45" s="902"/>
      <c r="AC45" s="902"/>
      <c r="AD45" s="902"/>
      <c r="AE45" s="902"/>
      <c r="AF45" s="902"/>
      <c r="AG45" s="902"/>
      <c r="AH45" s="902"/>
      <c r="AI45" s="902"/>
      <c r="AJ45" s="902"/>
      <c r="AK45" s="902"/>
      <c r="AM45" s="924">
        <f>AM44</f>
        <v>1</v>
      </c>
      <c r="AN45" s="919"/>
      <c r="AO45" s="919"/>
      <c r="AP45" s="919"/>
      <c r="AQ45" s="919"/>
      <c r="AR45" s="919"/>
      <c r="AS45" s="919"/>
      <c r="AT45" s="919"/>
      <c r="AU45" s="919"/>
      <c r="AV45" s="919"/>
      <c r="AW45" s="919"/>
      <c r="AX45" s="919"/>
      <c r="AY45" s="919"/>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row>
    <row r="46" spans="1:80" ht="12" customHeight="1">
      <c r="B46" s="119" t="s">
        <v>1444</v>
      </c>
      <c r="AM46" s="924">
        <f>AM45</f>
        <v>1</v>
      </c>
    </row>
    <row r="47" spans="1:80" ht="21.75" customHeight="1">
      <c r="C47" s="119" t="s">
        <v>1445</v>
      </c>
      <c r="AM47" s="924">
        <f>AM46</f>
        <v>1</v>
      </c>
    </row>
    <row r="48" spans="1:80" ht="14.1" customHeight="1">
      <c r="B48" s="635"/>
      <c r="C48" s="141" t="s">
        <v>1446</v>
      </c>
      <c r="D48" s="141"/>
      <c r="E48" s="141"/>
      <c r="F48" s="141"/>
      <c r="G48" s="141"/>
      <c r="H48" s="141"/>
      <c r="I48" s="141"/>
      <c r="J48" s="1726" t="e">
        <f>#REF!</f>
        <v>#REF!</v>
      </c>
      <c r="K48" s="1726"/>
      <c r="L48" s="1726"/>
      <c r="M48" s="1726"/>
      <c r="N48" s="1726"/>
      <c r="O48" s="1726"/>
      <c r="P48" s="1726"/>
      <c r="Q48" s="1726"/>
      <c r="R48" s="1726"/>
      <c r="S48" s="1726"/>
      <c r="T48" s="1726"/>
      <c r="U48" s="1726"/>
      <c r="V48" s="1726"/>
      <c r="W48" s="1726"/>
      <c r="X48" s="1726"/>
      <c r="Y48" s="1726"/>
      <c r="Z48" s="1726"/>
      <c r="AA48" s="1726"/>
      <c r="AB48" s="1726"/>
      <c r="AC48" s="1726"/>
      <c r="AD48" s="1726"/>
      <c r="AE48" s="1726"/>
      <c r="AF48" s="1726"/>
      <c r="AG48" s="1726"/>
      <c r="AH48" s="1726"/>
      <c r="AI48" s="1726"/>
      <c r="AJ48" s="1727"/>
      <c r="AM48" s="924">
        <f>AM47</f>
        <v>1</v>
      </c>
    </row>
    <row r="49" spans="2:43" ht="14.1" customHeight="1">
      <c r="B49" s="623"/>
      <c r="J49" s="1398" t="e">
        <f>#REF!</f>
        <v>#REF!</v>
      </c>
      <c r="K49" s="1398"/>
      <c r="L49" s="1398"/>
      <c r="M49" s="1398"/>
      <c r="N49" s="1398"/>
      <c r="O49" s="1398"/>
      <c r="P49" s="1398"/>
      <c r="Q49" s="1398"/>
      <c r="R49" s="1398"/>
      <c r="S49" s="1398"/>
      <c r="T49" s="1398"/>
      <c r="U49" s="1398"/>
      <c r="V49" s="1398"/>
      <c r="W49" s="1398"/>
      <c r="X49" s="1398"/>
      <c r="Y49" s="1398"/>
      <c r="Z49" s="1398"/>
      <c r="AA49" s="1398"/>
      <c r="AB49" s="1398"/>
      <c r="AC49" s="1398"/>
      <c r="AD49" s="1398"/>
      <c r="AE49" s="1398"/>
      <c r="AF49" s="1398"/>
      <c r="AG49" s="1398"/>
      <c r="AH49" s="1398"/>
      <c r="AI49" s="1398"/>
      <c r="AJ49" s="1728"/>
      <c r="AM49" s="927" t="e">
        <f>IF(建築物地名地番2&lt;&gt;"",1,0)</f>
        <v>#REF!</v>
      </c>
    </row>
    <row r="50" spans="2:43" ht="14.1" customHeight="1">
      <c r="B50" s="623"/>
      <c r="J50" s="1398" t="e">
        <f>#REF!</f>
        <v>#REF!</v>
      </c>
      <c r="K50" s="1398"/>
      <c r="L50" s="1398"/>
      <c r="M50" s="1398"/>
      <c r="N50" s="1398"/>
      <c r="O50" s="1398"/>
      <c r="P50" s="1398"/>
      <c r="Q50" s="1398"/>
      <c r="R50" s="1398"/>
      <c r="S50" s="1398"/>
      <c r="T50" s="1398"/>
      <c r="U50" s="1398"/>
      <c r="V50" s="1398"/>
      <c r="W50" s="1398"/>
      <c r="X50" s="1398"/>
      <c r="Y50" s="1398"/>
      <c r="Z50" s="1398"/>
      <c r="AA50" s="1398"/>
      <c r="AB50" s="1398"/>
      <c r="AC50" s="1398"/>
      <c r="AD50" s="1398"/>
      <c r="AE50" s="1398"/>
      <c r="AF50" s="1398"/>
      <c r="AG50" s="1398"/>
      <c r="AH50" s="1398"/>
      <c r="AI50" s="1398"/>
      <c r="AJ50" s="1728"/>
      <c r="AM50" s="927" t="e">
        <f>IF(建築物地名地番3&lt;&gt;"",1,0)</f>
        <v>#REF!</v>
      </c>
    </row>
    <row r="51" spans="2:43" ht="21.95" customHeight="1" thickBot="1">
      <c r="B51" s="631"/>
      <c r="C51" s="164" t="s">
        <v>1447</v>
      </c>
      <c r="D51" s="164"/>
      <c r="E51" s="164"/>
      <c r="F51" s="164"/>
      <c r="G51" s="164"/>
      <c r="H51" s="164"/>
      <c r="I51" s="164"/>
      <c r="J51" s="164"/>
      <c r="K51" s="164"/>
      <c r="L51" s="1729" t="e">
        <f>#REF!</f>
        <v>#REF!</v>
      </c>
      <c r="M51" s="1729"/>
      <c r="N51" s="1729"/>
      <c r="O51" s="1729"/>
      <c r="P51" s="1729"/>
      <c r="Q51" s="1729"/>
      <c r="R51" s="164"/>
      <c r="S51" s="164" t="s">
        <v>245</v>
      </c>
      <c r="T51" s="164"/>
      <c r="U51" s="164"/>
      <c r="V51" s="164"/>
      <c r="W51" s="164"/>
      <c r="X51" s="164"/>
      <c r="Y51" s="164"/>
      <c r="Z51" s="164"/>
      <c r="AA51" s="164"/>
      <c r="AB51" s="164"/>
      <c r="AC51" s="164"/>
      <c r="AD51" s="164"/>
      <c r="AE51" s="164"/>
      <c r="AF51" s="164"/>
      <c r="AG51" s="164"/>
      <c r="AH51" s="164"/>
      <c r="AI51" s="164"/>
      <c r="AJ51" s="632"/>
      <c r="AM51" s="924">
        <f>AM48</f>
        <v>1</v>
      </c>
    </row>
    <row r="52" spans="2:43" ht="21.95" customHeight="1" thickBot="1">
      <c r="B52" s="631"/>
      <c r="C52" s="164" t="s">
        <v>1448</v>
      </c>
      <c r="D52" s="164"/>
      <c r="E52" s="164"/>
      <c r="F52" s="164"/>
      <c r="G52" s="164"/>
      <c r="H52" s="164"/>
      <c r="I52" s="164"/>
      <c r="J52" s="164"/>
      <c r="K52" s="164"/>
      <c r="L52" s="681" t="s">
        <v>225</v>
      </c>
      <c r="M52" s="164" t="s">
        <v>1434</v>
      </c>
      <c r="N52" s="164"/>
      <c r="O52" s="164"/>
      <c r="P52" s="164"/>
      <c r="Q52" s="164"/>
      <c r="R52" s="164"/>
      <c r="S52" s="164"/>
      <c r="T52" s="681" t="s">
        <v>73</v>
      </c>
      <c r="U52" s="164" t="s">
        <v>1435</v>
      </c>
      <c r="V52" s="164"/>
      <c r="W52" s="164"/>
      <c r="X52" s="164"/>
      <c r="Y52" s="164"/>
      <c r="Z52" s="164"/>
      <c r="AA52" s="164"/>
      <c r="AB52" s="164"/>
      <c r="AC52" s="164"/>
      <c r="AD52" s="164"/>
      <c r="AE52" s="164"/>
      <c r="AF52" s="164"/>
      <c r="AG52" s="164"/>
      <c r="AH52" s="164"/>
      <c r="AI52" s="164"/>
      <c r="AJ52" s="632"/>
      <c r="AM52" s="924">
        <f t="shared" ref="AM52:AM78" si="1">AM51</f>
        <v>1</v>
      </c>
      <c r="AN52" s="922" t="b">
        <f>IF(L52="■",TRUE,FALSE)</f>
        <v>1</v>
      </c>
      <c r="AO52" s="922" t="s">
        <v>1434</v>
      </c>
      <c r="AP52" s="928">
        <f>IF(AN52=TRUE,1,0)</f>
        <v>1</v>
      </c>
      <c r="AQ52" s="929">
        <f>IF(AN52=TRUE,1,IF(AN53=TRUE,2,""))</f>
        <v>1</v>
      </c>
    </row>
    <row r="53" spans="2:43" ht="21.95" customHeight="1" thickBot="1">
      <c r="B53" s="631"/>
      <c r="C53" s="164" t="s">
        <v>1449</v>
      </c>
      <c r="D53" s="164"/>
      <c r="E53" s="164"/>
      <c r="F53" s="164"/>
      <c r="G53" s="164"/>
      <c r="H53" s="164"/>
      <c r="I53" s="164"/>
      <c r="J53" s="164"/>
      <c r="K53" s="164"/>
      <c r="L53" s="1729" t="e">
        <f>#REF!</f>
        <v>#REF!</v>
      </c>
      <c r="M53" s="1729"/>
      <c r="N53" s="1729"/>
      <c r="O53" s="1729"/>
      <c r="P53" s="1729"/>
      <c r="Q53" s="1729"/>
      <c r="R53" s="164"/>
      <c r="S53" s="164" t="s">
        <v>245</v>
      </c>
      <c r="T53" s="164"/>
      <c r="U53" s="164"/>
      <c r="V53" s="164"/>
      <c r="W53" s="164"/>
      <c r="X53" s="164"/>
      <c r="Y53" s="164"/>
      <c r="Z53" s="164"/>
      <c r="AA53" s="164"/>
      <c r="AB53" s="164"/>
      <c r="AC53" s="164"/>
      <c r="AD53" s="164"/>
      <c r="AE53" s="164"/>
      <c r="AF53" s="164"/>
      <c r="AG53" s="164"/>
      <c r="AH53" s="164"/>
      <c r="AI53" s="164"/>
      <c r="AJ53" s="632"/>
      <c r="AM53" s="924">
        <f t="shared" si="1"/>
        <v>1</v>
      </c>
      <c r="AN53" s="922" t="b">
        <f>IF(T52="■",TRUE,FALSE)</f>
        <v>0</v>
      </c>
      <c r="AO53" s="922" t="s">
        <v>1435</v>
      </c>
      <c r="AP53" s="928">
        <f>IF(AN53=TRUE,1,0)</f>
        <v>0</v>
      </c>
    </row>
    <row r="54" spans="2:43" ht="21.95" customHeight="1">
      <c r="B54" s="623"/>
      <c r="C54" s="119" t="s">
        <v>1450</v>
      </c>
      <c r="L54" s="1730" t="e">
        <f>#REF!</f>
        <v>#REF!</v>
      </c>
      <c r="M54" s="1730"/>
      <c r="N54" s="1730"/>
      <c r="O54" s="1730"/>
      <c r="P54" s="1730"/>
      <c r="Q54" s="1730"/>
      <c r="S54" s="119" t="s">
        <v>1451</v>
      </c>
      <c r="AJ54" s="630"/>
      <c r="AM54" s="924">
        <f t="shared" si="1"/>
        <v>1</v>
      </c>
    </row>
    <row r="55" spans="2:43" ht="21.95" customHeight="1">
      <c r="B55" s="635"/>
      <c r="C55" s="141" t="s">
        <v>1452</v>
      </c>
      <c r="D55" s="141"/>
      <c r="E55" s="141"/>
      <c r="F55" s="141"/>
      <c r="G55" s="141"/>
      <c r="H55" s="141"/>
      <c r="I55" s="141"/>
      <c r="J55" s="141"/>
      <c r="K55" s="141"/>
      <c r="L55" s="141" t="e">
        <f>IF(AP60=1,"■","□")</f>
        <v>#REF!</v>
      </c>
      <c r="M55" s="141" t="s">
        <v>1453</v>
      </c>
      <c r="N55" s="141"/>
      <c r="O55" s="141"/>
      <c r="P55" s="141"/>
      <c r="Q55" s="141"/>
      <c r="R55" s="141"/>
      <c r="S55" s="141"/>
      <c r="T55" s="141" t="e">
        <f>IF(AP61=1,"■","□")</f>
        <v>#REF!</v>
      </c>
      <c r="U55" s="141" t="s">
        <v>1454</v>
      </c>
      <c r="V55" s="141"/>
      <c r="W55" s="141"/>
      <c r="X55" s="141"/>
      <c r="Y55" s="141"/>
      <c r="Z55" s="141"/>
      <c r="AA55" s="141"/>
      <c r="AB55" s="141"/>
      <c r="AC55" s="141"/>
      <c r="AD55" s="141"/>
      <c r="AE55" s="141"/>
      <c r="AF55" s="141"/>
      <c r="AG55" s="141"/>
      <c r="AH55" s="141"/>
      <c r="AI55" s="141"/>
      <c r="AJ55" s="668"/>
      <c r="AM55" s="924">
        <f t="shared" si="1"/>
        <v>1</v>
      </c>
    </row>
    <row r="56" spans="2:43" ht="21.95" customHeight="1">
      <c r="B56" s="623"/>
      <c r="C56" s="119" t="s">
        <v>1455</v>
      </c>
      <c r="Y56" s="682"/>
      <c r="AJ56" s="630"/>
      <c r="AM56" s="924">
        <f t="shared" si="1"/>
        <v>1</v>
      </c>
    </row>
    <row r="57" spans="2:43" ht="21.95" customHeight="1">
      <c r="B57" s="623"/>
      <c r="L57" s="119" t="e">
        <f>AO62</f>
        <v>#REF!</v>
      </c>
      <c r="M57" s="119" t="s">
        <v>253</v>
      </c>
      <c r="N57" s="1741" t="e">
        <f>AO63</f>
        <v>#REF!</v>
      </c>
      <c r="O57" s="1741"/>
      <c r="P57" s="1741"/>
      <c r="Q57" s="1741"/>
      <c r="R57" s="119" t="s">
        <v>245</v>
      </c>
      <c r="T57" s="119" t="e">
        <f>AO64</f>
        <v>#REF!</v>
      </c>
      <c r="U57" s="119" t="s">
        <v>253</v>
      </c>
      <c r="V57" s="1741" t="e">
        <f>AO65</f>
        <v>#REF!</v>
      </c>
      <c r="W57" s="1741"/>
      <c r="X57" s="1741"/>
      <c r="Y57" s="1741"/>
      <c r="Z57" s="119" t="s">
        <v>245</v>
      </c>
      <c r="AB57" s="119" t="e">
        <f>AO66</f>
        <v>#REF!</v>
      </c>
      <c r="AC57" s="119" t="s">
        <v>253</v>
      </c>
      <c r="AD57" s="1741" t="e">
        <f>AO67</f>
        <v>#REF!</v>
      </c>
      <c r="AE57" s="1741"/>
      <c r="AF57" s="1741"/>
      <c r="AG57" s="1741"/>
      <c r="AH57" s="119" t="s">
        <v>245</v>
      </c>
      <c r="AJ57" s="630"/>
      <c r="AM57" s="924">
        <f t="shared" si="1"/>
        <v>1</v>
      </c>
    </row>
    <row r="58" spans="2:43" ht="21.95" customHeight="1">
      <c r="B58" s="623"/>
      <c r="L58" s="119" t="e">
        <f>#REF!</f>
        <v>#REF!</v>
      </c>
      <c r="M58" s="119" t="s">
        <v>253</v>
      </c>
      <c r="N58" s="1741" t="e">
        <f>#REF!</f>
        <v>#REF!</v>
      </c>
      <c r="O58" s="1741"/>
      <c r="P58" s="1741"/>
      <c r="Q58" s="1741"/>
      <c r="R58" s="119" t="s">
        <v>245</v>
      </c>
      <c r="T58" s="119" t="e">
        <f>#REF!</f>
        <v>#REF!</v>
      </c>
      <c r="U58" s="119" t="s">
        <v>253</v>
      </c>
      <c r="V58" s="1741" t="e">
        <f>#REF!</f>
        <v>#REF!</v>
      </c>
      <c r="W58" s="1741"/>
      <c r="X58" s="1741"/>
      <c r="Y58" s="1741"/>
      <c r="Z58" s="119" t="s">
        <v>245</v>
      </c>
      <c r="AD58" s="906"/>
      <c r="AE58" s="906"/>
      <c r="AF58" s="906"/>
      <c r="AG58" s="906"/>
      <c r="AJ58" s="630"/>
      <c r="AM58" s="927" t="e">
        <f>IF(OR(N58&lt;&gt;0,V58&lt;&gt;0),1,0)</f>
        <v>#REF!</v>
      </c>
    </row>
    <row r="59" spans="2:43" ht="21.95" customHeight="1" thickBot="1">
      <c r="B59" s="623"/>
      <c r="C59" s="119" t="s">
        <v>1456</v>
      </c>
      <c r="P59" s="119" t="s">
        <v>1457</v>
      </c>
      <c r="Y59" s="1528" t="e">
        <f>#REF!</f>
        <v>#REF!</v>
      </c>
      <c r="Z59" s="1528"/>
      <c r="AA59" s="1528"/>
      <c r="AB59" s="1528"/>
      <c r="AC59" s="119" t="s">
        <v>27</v>
      </c>
      <c r="AJ59" s="630"/>
      <c r="AM59" s="924">
        <f>AM57</f>
        <v>1</v>
      </c>
    </row>
    <row r="60" spans="2:43" ht="21.95" customHeight="1" thickBot="1">
      <c r="B60" s="622"/>
      <c r="C60" s="138"/>
      <c r="D60" s="138"/>
      <c r="E60" s="138"/>
      <c r="F60" s="138"/>
      <c r="G60" s="138"/>
      <c r="H60" s="138"/>
      <c r="I60" s="138"/>
      <c r="J60" s="138"/>
      <c r="K60" s="138"/>
      <c r="L60" s="138"/>
      <c r="M60" s="138"/>
      <c r="N60" s="138"/>
      <c r="O60" s="138"/>
      <c r="P60" s="138" t="s">
        <v>1459</v>
      </c>
      <c r="Q60" s="138"/>
      <c r="R60" s="138"/>
      <c r="S60" s="138"/>
      <c r="T60" s="138"/>
      <c r="U60" s="138"/>
      <c r="V60" s="138"/>
      <c r="W60" s="138"/>
      <c r="X60" s="138"/>
      <c r="Y60" s="1738" t="e">
        <f>#REF!</f>
        <v>#REF!</v>
      </c>
      <c r="Z60" s="1738"/>
      <c r="AA60" s="1738"/>
      <c r="AB60" s="1738"/>
      <c r="AC60" s="138" t="s">
        <v>27</v>
      </c>
      <c r="AD60" s="138"/>
      <c r="AE60" s="138"/>
      <c r="AF60" s="138"/>
      <c r="AG60" s="138"/>
      <c r="AH60" s="138"/>
      <c r="AI60" s="138"/>
      <c r="AJ60" s="633"/>
      <c r="AM60" s="924">
        <f t="shared" si="1"/>
        <v>1</v>
      </c>
      <c r="AO60" s="922" t="s">
        <v>247</v>
      </c>
      <c r="AP60" s="928" t="e">
        <f>IF(#REF!=TRUE,1,0)</f>
        <v>#REF!</v>
      </c>
    </row>
    <row r="61" spans="2:43" ht="21.95" customHeight="1" thickBot="1">
      <c r="B61" s="623"/>
      <c r="C61" s="119" t="s">
        <v>1460</v>
      </c>
      <c r="AJ61" s="630"/>
      <c r="AM61" s="924">
        <f t="shared" si="1"/>
        <v>1</v>
      </c>
      <c r="AO61" s="922" t="s">
        <v>248</v>
      </c>
      <c r="AP61" s="928" t="e">
        <f>IF(#REF!=TRUE,1,0)</f>
        <v>#REF!</v>
      </c>
    </row>
    <row r="62" spans="2:43" ht="21.95" customHeight="1" thickBot="1">
      <c r="B62" s="623"/>
      <c r="C62" s="119" t="s">
        <v>1462</v>
      </c>
      <c r="L62" s="1739" t="e">
        <f>#REF!</f>
        <v>#REF!</v>
      </c>
      <c r="M62" s="1739"/>
      <c r="N62" s="1739"/>
      <c r="O62" s="1739"/>
      <c r="P62" s="119" t="s">
        <v>1463</v>
      </c>
      <c r="AJ62" s="630"/>
      <c r="AM62" s="924">
        <f t="shared" si="1"/>
        <v>1</v>
      </c>
      <c r="AO62" s="930" t="e">
        <f>#REF!</f>
        <v>#REF!</v>
      </c>
      <c r="AP62" s="922" t="s">
        <v>1458</v>
      </c>
    </row>
    <row r="63" spans="2:43" ht="21.95" customHeight="1" thickBot="1">
      <c r="B63" s="623"/>
      <c r="C63" s="119" t="s">
        <v>1464</v>
      </c>
      <c r="L63" s="1739" t="e">
        <f>#REF!</f>
        <v>#REF!</v>
      </c>
      <c r="M63" s="1739"/>
      <c r="N63" s="1739"/>
      <c r="O63" s="1739"/>
      <c r="P63" s="119" t="s">
        <v>1463</v>
      </c>
      <c r="AJ63" s="630"/>
      <c r="AM63" s="924">
        <f t="shared" si="1"/>
        <v>1</v>
      </c>
      <c r="AO63" s="931" t="e">
        <f>#REF!</f>
        <v>#REF!</v>
      </c>
      <c r="AP63" s="922" t="s">
        <v>20</v>
      </c>
    </row>
    <row r="64" spans="2:43" ht="21.95" customHeight="1" thickBot="1">
      <c r="B64" s="623"/>
      <c r="C64" s="119" t="s">
        <v>1466</v>
      </c>
      <c r="H64" s="119" t="s">
        <v>1467</v>
      </c>
      <c r="L64" s="1528" t="e">
        <f>#REF!</f>
        <v>#REF!</v>
      </c>
      <c r="M64" s="1528"/>
      <c r="N64" s="1528"/>
      <c r="O64" s="1528"/>
      <c r="P64" s="119" t="s">
        <v>1468</v>
      </c>
      <c r="T64" s="1528" t="e">
        <f>#REF!</f>
        <v>#REF!</v>
      </c>
      <c r="U64" s="1528"/>
      <c r="V64" s="1528"/>
      <c r="W64" s="1528"/>
      <c r="X64" s="119" t="s">
        <v>253</v>
      </c>
      <c r="AJ64" s="630"/>
      <c r="AM64" s="924">
        <f t="shared" si="1"/>
        <v>1</v>
      </c>
      <c r="AO64" s="930" t="e">
        <f>#REF!</f>
        <v>#REF!</v>
      </c>
      <c r="AP64" s="922" t="s">
        <v>1461</v>
      </c>
    </row>
    <row r="65" spans="1:94" ht="21.95" customHeight="1" thickBot="1">
      <c r="B65" s="631"/>
      <c r="C65" s="164" t="s">
        <v>1469</v>
      </c>
      <c r="D65" s="164"/>
      <c r="E65" s="164"/>
      <c r="F65" s="164"/>
      <c r="G65" s="164"/>
      <c r="H65" s="164"/>
      <c r="I65" s="164"/>
      <c r="J65" s="164"/>
      <c r="K65" s="164"/>
      <c r="L65" s="1740" t="e">
        <f>#REF!</f>
        <v>#REF!</v>
      </c>
      <c r="M65" s="1740"/>
      <c r="N65" s="1740"/>
      <c r="O65" s="1740"/>
      <c r="P65" s="1740"/>
      <c r="Q65" s="1740"/>
      <c r="R65" s="1740"/>
      <c r="S65" s="164" t="s">
        <v>25</v>
      </c>
      <c r="T65" s="164"/>
      <c r="U65" s="164"/>
      <c r="V65" s="164"/>
      <c r="W65" s="164" t="s">
        <v>1470</v>
      </c>
      <c r="X65" s="164"/>
      <c r="Y65" s="164"/>
      <c r="Z65" s="164"/>
      <c r="AA65" s="1740" t="e">
        <f>#REF!</f>
        <v>#REF!</v>
      </c>
      <c r="AB65" s="1740"/>
      <c r="AC65" s="1740"/>
      <c r="AD65" s="1740"/>
      <c r="AE65" s="1740"/>
      <c r="AF65" s="1740"/>
      <c r="AG65" s="1740"/>
      <c r="AH65" s="164" t="s">
        <v>25</v>
      </c>
      <c r="AI65" s="164"/>
      <c r="AJ65" s="632"/>
      <c r="AM65" s="924">
        <f t="shared" si="1"/>
        <v>1</v>
      </c>
      <c r="AO65" s="931" t="e">
        <f>#REF!</f>
        <v>#REF!</v>
      </c>
      <c r="AP65" s="922" t="s">
        <v>20</v>
      </c>
    </row>
    <row r="66" spans="1:94" ht="21.95" customHeight="1" thickBot="1">
      <c r="B66" s="631"/>
      <c r="C66" s="164" t="s">
        <v>1471</v>
      </c>
      <c r="D66" s="164"/>
      <c r="E66" s="164"/>
      <c r="F66" s="164"/>
      <c r="G66" s="164"/>
      <c r="H66" s="164"/>
      <c r="I66" s="164"/>
      <c r="J66" s="164"/>
      <c r="K66" s="164"/>
      <c r="L66" s="164"/>
      <c r="M66" s="164"/>
      <c r="N66" s="164"/>
      <c r="O66" s="164"/>
      <c r="P66" s="164"/>
      <c r="Q66" s="164"/>
      <c r="R66" s="164"/>
      <c r="S66" s="164"/>
      <c r="T66" s="164"/>
      <c r="U66" s="164"/>
      <c r="V66" s="164" t="s">
        <v>1472</v>
      </c>
      <c r="W66" s="164"/>
      <c r="X66" s="164"/>
      <c r="Y66" s="164"/>
      <c r="Z66" s="164"/>
      <c r="AA66" s="164"/>
      <c r="AB66" s="164"/>
      <c r="AC66" s="164"/>
      <c r="AD66" s="164"/>
      <c r="AE66" s="164"/>
      <c r="AF66" s="164"/>
      <c r="AG66" s="164"/>
      <c r="AH66" s="164"/>
      <c r="AI66" s="164"/>
      <c r="AJ66" s="632"/>
      <c r="AM66" s="924">
        <f t="shared" si="1"/>
        <v>1</v>
      </c>
      <c r="AO66" s="930" t="e">
        <f>#REF!</f>
        <v>#REF!</v>
      </c>
      <c r="AP66" s="922" t="s">
        <v>1465</v>
      </c>
    </row>
    <row r="67" spans="1:94" ht="21.95" customHeight="1" thickBot="1">
      <c r="B67" s="623"/>
      <c r="C67" s="119" t="s">
        <v>1473</v>
      </c>
      <c r="AJ67" s="630"/>
      <c r="AM67" s="924">
        <f t="shared" si="1"/>
        <v>1</v>
      </c>
      <c r="AN67" s="919"/>
      <c r="AO67" s="931" t="e">
        <f>#REF!</f>
        <v>#REF!</v>
      </c>
      <c r="AP67" s="922" t="s">
        <v>20</v>
      </c>
      <c r="AQ67" s="919"/>
      <c r="AR67" s="919"/>
    </row>
    <row r="68" spans="1:94" ht="21.95" customHeight="1">
      <c r="B68" s="623"/>
      <c r="L68" s="263"/>
      <c r="P68" s="1742" t="e">
        <f>#REF!</f>
        <v>#REF!</v>
      </c>
      <c r="Q68" s="1742"/>
      <c r="R68" s="1742"/>
      <c r="S68" s="1742"/>
      <c r="T68" s="1742"/>
      <c r="U68" s="1742"/>
      <c r="V68" s="1742"/>
      <c r="W68" s="1742"/>
      <c r="X68" s="1742"/>
      <c r="Y68" s="1742"/>
      <c r="Z68" s="1742"/>
      <c r="AJ68" s="630"/>
      <c r="AM68" s="924">
        <f t="shared" si="1"/>
        <v>1</v>
      </c>
      <c r="AN68" s="919"/>
      <c r="AO68" s="919"/>
      <c r="AP68" s="919"/>
      <c r="AQ68" s="919"/>
      <c r="AR68" s="919"/>
    </row>
    <row r="69" spans="1:94" ht="21.95" customHeight="1">
      <c r="B69" s="631"/>
      <c r="C69" s="164" t="s">
        <v>1474</v>
      </c>
      <c r="D69" s="164"/>
      <c r="E69" s="164"/>
      <c r="F69" s="164"/>
      <c r="G69" s="164"/>
      <c r="H69" s="164"/>
      <c r="I69" s="164"/>
      <c r="J69" s="164"/>
      <c r="K69" s="164"/>
      <c r="L69" s="164"/>
      <c r="M69" s="164"/>
      <c r="N69" s="164"/>
      <c r="O69" s="164"/>
      <c r="P69" s="1743" t="e">
        <f>#REF!</f>
        <v>#REF!</v>
      </c>
      <c r="Q69" s="1743"/>
      <c r="R69" s="1743"/>
      <c r="S69" s="1743"/>
      <c r="T69" s="1743"/>
      <c r="U69" s="1743"/>
      <c r="V69" s="1743"/>
      <c r="W69" s="1743"/>
      <c r="X69" s="1743"/>
      <c r="Y69" s="1743"/>
      <c r="Z69" s="1743"/>
      <c r="AA69" s="164"/>
      <c r="AB69" s="164"/>
      <c r="AC69" s="164"/>
      <c r="AD69" s="164"/>
      <c r="AE69" s="164"/>
      <c r="AF69" s="164"/>
      <c r="AG69" s="164"/>
      <c r="AH69" s="164"/>
      <c r="AI69" s="164"/>
      <c r="AJ69" s="632"/>
      <c r="AM69" s="924">
        <f t="shared" si="1"/>
        <v>1</v>
      </c>
      <c r="AN69" s="919"/>
      <c r="AO69" s="919"/>
      <c r="AP69" s="919"/>
      <c r="AQ69" s="919"/>
      <c r="AR69" s="919"/>
    </row>
    <row r="70" spans="1:94" ht="9" customHeight="1">
      <c r="P70" s="911"/>
      <c r="Q70" s="911"/>
      <c r="R70" s="911"/>
      <c r="S70" s="911"/>
      <c r="T70" s="911"/>
      <c r="U70" s="911"/>
      <c r="V70" s="911"/>
      <c r="W70" s="911"/>
      <c r="X70" s="911"/>
      <c r="Y70" s="911"/>
      <c r="Z70" s="911"/>
      <c r="AM70" s="924">
        <f t="shared" si="1"/>
        <v>1</v>
      </c>
      <c r="AP70" s="932"/>
    </row>
    <row r="71" spans="1:94" ht="24" customHeight="1">
      <c r="B71" s="119" t="s">
        <v>128</v>
      </c>
      <c r="AM71" s="924">
        <f t="shared" si="1"/>
        <v>1</v>
      </c>
    </row>
    <row r="72" spans="1:94" ht="24" customHeight="1">
      <c r="B72" s="634" t="s">
        <v>1475</v>
      </c>
      <c r="C72" s="1735" t="s">
        <v>1476</v>
      </c>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1735"/>
      <c r="AM72" s="924">
        <f t="shared" si="1"/>
        <v>1</v>
      </c>
    </row>
    <row r="73" spans="1:94" ht="24" customHeight="1">
      <c r="B73" s="683" t="s">
        <v>1477</v>
      </c>
      <c r="C73" s="1744" t="s">
        <v>1478</v>
      </c>
      <c r="D73" s="1744"/>
      <c r="E73" s="1744"/>
      <c r="F73" s="1744"/>
      <c r="G73" s="1744"/>
      <c r="H73" s="1744"/>
      <c r="I73" s="1744"/>
      <c r="J73" s="1744"/>
      <c r="K73" s="1744"/>
      <c r="L73" s="1744"/>
      <c r="M73" s="1744"/>
      <c r="N73" s="1744"/>
      <c r="O73" s="1744"/>
      <c r="P73" s="1744"/>
      <c r="Q73" s="1744"/>
      <c r="R73" s="1744"/>
      <c r="S73" s="1744"/>
      <c r="T73" s="1744"/>
      <c r="U73" s="1744"/>
      <c r="V73" s="1744"/>
      <c r="W73" s="1744"/>
      <c r="X73" s="1744"/>
      <c r="Y73" s="1744"/>
      <c r="Z73" s="1744"/>
      <c r="AA73" s="1744"/>
      <c r="AB73" s="1744"/>
      <c r="AC73" s="1744"/>
      <c r="AD73" s="1744"/>
      <c r="AE73" s="1744"/>
      <c r="AF73" s="1744"/>
      <c r="AG73" s="1744"/>
      <c r="AH73" s="1744"/>
      <c r="AI73" s="1744"/>
      <c r="AJ73" s="1744"/>
      <c r="AM73" s="924">
        <f t="shared" si="1"/>
        <v>1</v>
      </c>
    </row>
    <row r="74" spans="1:94" ht="24" customHeight="1">
      <c r="B74" s="683" t="s">
        <v>1479</v>
      </c>
      <c r="C74" s="1735" t="s">
        <v>1480</v>
      </c>
      <c r="D74" s="1735"/>
      <c r="E74" s="1735"/>
      <c r="F74" s="1735"/>
      <c r="G74" s="1735"/>
      <c r="H74" s="1735"/>
      <c r="I74" s="1735"/>
      <c r="J74" s="1735"/>
      <c r="K74" s="1735"/>
      <c r="L74" s="1735"/>
      <c r="M74" s="1735"/>
      <c r="N74" s="1735"/>
      <c r="O74" s="1735"/>
      <c r="P74" s="1735"/>
      <c r="Q74" s="1735"/>
      <c r="R74" s="1735"/>
      <c r="S74" s="1735"/>
      <c r="T74" s="1735"/>
      <c r="U74" s="1735"/>
      <c r="V74" s="1735"/>
      <c r="W74" s="1735"/>
      <c r="X74" s="1735"/>
      <c r="Y74" s="1735"/>
      <c r="Z74" s="1735"/>
      <c r="AA74" s="1735"/>
      <c r="AB74" s="1735"/>
      <c r="AC74" s="1735"/>
      <c r="AD74" s="1735"/>
      <c r="AE74" s="1735"/>
      <c r="AF74" s="1735"/>
      <c r="AG74" s="1735"/>
      <c r="AH74" s="1735"/>
      <c r="AI74" s="1735"/>
      <c r="AJ74" s="1735"/>
      <c r="AM74" s="924">
        <f t="shared" si="1"/>
        <v>1</v>
      </c>
    </row>
    <row r="75" spans="1:94" ht="12.95" customHeight="1">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M75" s="924">
        <f t="shared" si="1"/>
        <v>1</v>
      </c>
    </row>
    <row r="76" spans="1:94" ht="12.95" customHeight="1">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M76" s="924">
        <f t="shared" si="1"/>
        <v>1</v>
      </c>
    </row>
    <row r="77" spans="1:94" ht="12.95" customHeight="1">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M77" s="924">
        <f t="shared" si="1"/>
        <v>1</v>
      </c>
    </row>
    <row r="78" spans="1:94" s="685" customFormat="1">
      <c r="A78" s="119"/>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119"/>
      <c r="AL78" s="587"/>
      <c r="AM78" s="924">
        <f t="shared" si="1"/>
        <v>1</v>
      </c>
      <c r="AN78" s="933"/>
      <c r="AO78" s="933"/>
      <c r="AP78" s="933"/>
      <c r="AQ78" s="933"/>
      <c r="AR78" s="933"/>
      <c r="AS78" s="933"/>
      <c r="AT78" s="933"/>
      <c r="AU78" s="933"/>
      <c r="AV78" s="933"/>
      <c r="AW78" s="933"/>
      <c r="AX78" s="933"/>
      <c r="AY78" s="933"/>
      <c r="AZ78" s="684"/>
      <c r="BA78" s="684"/>
      <c r="BB78" s="684"/>
      <c r="BC78" s="684"/>
      <c r="BD78" s="684"/>
      <c r="BE78" s="684"/>
      <c r="BF78" s="684"/>
      <c r="BG78" s="684"/>
      <c r="BH78" s="684"/>
      <c r="BI78" s="684"/>
      <c r="BJ78" s="684"/>
      <c r="BK78" s="684"/>
      <c r="BL78" s="684"/>
      <c r="BM78" s="684"/>
      <c r="BN78" s="684"/>
      <c r="BO78" s="684"/>
      <c r="BP78" s="684"/>
      <c r="BQ78" s="684"/>
      <c r="BR78" s="684"/>
      <c r="BS78" s="684"/>
      <c r="BT78" s="684"/>
      <c r="BU78" s="684"/>
      <c r="BV78" s="684"/>
      <c r="BW78" s="684"/>
      <c r="BX78" s="684"/>
      <c r="BY78" s="684"/>
      <c r="BZ78" s="684"/>
      <c r="CN78" s="263"/>
      <c r="CO78" s="263"/>
      <c r="CP78" s="263"/>
    </row>
    <row r="79" spans="1:94" s="685" customFormat="1" ht="12" customHeight="1">
      <c r="A79" s="686" t="s">
        <v>1481</v>
      </c>
      <c r="B79" s="687"/>
      <c r="C79" s="687"/>
      <c r="D79" s="687"/>
      <c r="E79" s="687"/>
      <c r="F79" s="687"/>
      <c r="G79" s="687"/>
      <c r="H79" s="687"/>
      <c r="I79" s="687"/>
      <c r="J79" s="687"/>
      <c r="K79" s="687"/>
      <c r="L79" s="687"/>
      <c r="M79" s="687"/>
      <c r="N79" s="687"/>
      <c r="O79" s="687"/>
      <c r="P79" s="687"/>
      <c r="Q79" s="687"/>
      <c r="R79" s="687"/>
      <c r="S79" s="687"/>
      <c r="T79" s="687"/>
      <c r="U79" s="687"/>
      <c r="V79" s="687"/>
      <c r="W79" s="687"/>
      <c r="X79" s="687"/>
      <c r="Y79" s="687"/>
      <c r="Z79" s="687"/>
      <c r="AA79" s="686"/>
      <c r="AB79" s="664"/>
      <c r="AC79" s="664"/>
      <c r="AD79" s="664"/>
      <c r="AE79" s="664"/>
      <c r="AF79" s="664"/>
      <c r="AG79" s="664"/>
      <c r="AH79" s="664"/>
      <c r="AI79" s="664"/>
      <c r="AJ79" s="664"/>
      <c r="AK79" s="664"/>
      <c r="AL79" s="587">
        <v>3</v>
      </c>
      <c r="AM79" s="934">
        <v>1</v>
      </c>
      <c r="AN79" s="933"/>
      <c r="AO79" s="933"/>
      <c r="AP79" s="933"/>
      <c r="AQ79" s="933"/>
      <c r="AR79" s="933"/>
      <c r="AS79" s="933"/>
      <c r="AT79" s="933"/>
      <c r="AU79" s="933"/>
      <c r="AV79" s="933"/>
      <c r="AW79" s="933"/>
      <c r="AX79" s="933"/>
      <c r="AY79" s="933"/>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N79" s="263"/>
      <c r="CO79" s="263"/>
      <c r="CP79" s="263"/>
    </row>
    <row r="80" spans="1:94" s="685" customFormat="1" ht="12" customHeight="1">
      <c r="A80" s="1750" t="s">
        <v>1482</v>
      </c>
      <c r="B80" s="1750"/>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c r="Z80" s="1750"/>
      <c r="AA80" s="1750"/>
      <c r="AB80" s="1750"/>
      <c r="AC80" s="1750"/>
      <c r="AD80" s="1750"/>
      <c r="AE80" s="1750"/>
      <c r="AF80" s="1750"/>
      <c r="AG80" s="1750"/>
      <c r="AH80" s="1750"/>
      <c r="AI80" s="1750"/>
      <c r="AJ80" s="1750"/>
      <c r="AK80" s="1750"/>
      <c r="AL80" s="587"/>
      <c r="AM80" s="935">
        <f>AM79</f>
        <v>1</v>
      </c>
      <c r="AN80" s="933"/>
      <c r="AO80" s="933"/>
      <c r="AP80" s="933"/>
      <c r="AQ80" s="933"/>
      <c r="AR80" s="933"/>
      <c r="AS80" s="933"/>
      <c r="AT80" s="933"/>
      <c r="AU80" s="933"/>
      <c r="AV80" s="933"/>
      <c r="AW80" s="933"/>
      <c r="AX80" s="933"/>
      <c r="AY80" s="933"/>
      <c r="AZ80" s="684"/>
      <c r="BA80" s="684"/>
      <c r="BB80" s="684"/>
      <c r="BC80" s="684"/>
      <c r="BD80" s="684"/>
      <c r="BE80" s="684"/>
      <c r="BF80" s="684"/>
      <c r="BG80" s="684"/>
      <c r="BH80" s="684"/>
      <c r="BI80" s="684"/>
      <c r="BJ80" s="684"/>
      <c r="BK80" s="684"/>
      <c r="BL80" s="684"/>
      <c r="BM80" s="684"/>
      <c r="BN80" s="684"/>
      <c r="BO80" s="684"/>
      <c r="BP80" s="684"/>
      <c r="BQ80" s="684"/>
      <c r="BR80" s="684"/>
      <c r="BS80" s="684"/>
      <c r="BT80" s="684"/>
      <c r="BU80" s="684"/>
      <c r="BV80" s="684"/>
      <c r="BW80" s="684"/>
      <c r="BX80" s="684"/>
      <c r="BY80" s="684"/>
      <c r="BZ80" s="684"/>
      <c r="CN80" s="263"/>
      <c r="CO80" s="263"/>
      <c r="CP80" s="263"/>
    </row>
    <row r="81" spans="1:78" s="685" customFormat="1" ht="12" customHeight="1">
      <c r="A81" s="1750"/>
      <c r="B81" s="1750"/>
      <c r="C81" s="1750"/>
      <c r="D81" s="1750"/>
      <c r="E81" s="1750"/>
      <c r="F81" s="1750"/>
      <c r="G81" s="1750"/>
      <c r="H81" s="1750"/>
      <c r="I81" s="1750"/>
      <c r="J81" s="1750"/>
      <c r="K81" s="1750"/>
      <c r="L81" s="1750"/>
      <c r="M81" s="1750"/>
      <c r="N81" s="1750"/>
      <c r="O81" s="1750"/>
      <c r="P81" s="1750"/>
      <c r="Q81" s="1750"/>
      <c r="R81" s="1750"/>
      <c r="S81" s="1750"/>
      <c r="T81" s="1750"/>
      <c r="U81" s="1750"/>
      <c r="V81" s="1750"/>
      <c r="W81" s="1750"/>
      <c r="X81" s="1750"/>
      <c r="Y81" s="1750"/>
      <c r="Z81" s="1750"/>
      <c r="AA81" s="1750"/>
      <c r="AB81" s="1750"/>
      <c r="AC81" s="1750"/>
      <c r="AD81" s="1750"/>
      <c r="AE81" s="1750"/>
      <c r="AF81" s="1750"/>
      <c r="AG81" s="1750"/>
      <c r="AH81" s="1750"/>
      <c r="AI81" s="1750"/>
      <c r="AJ81" s="1750"/>
      <c r="AK81" s="1750"/>
      <c r="AL81" s="587"/>
      <c r="AM81" s="935">
        <f t="shared" ref="AM81:AM116" si="2">AM80</f>
        <v>1</v>
      </c>
      <c r="AN81" s="933"/>
      <c r="AO81" s="933"/>
      <c r="AP81" s="933"/>
      <c r="AQ81" s="933"/>
      <c r="AR81" s="933"/>
      <c r="AS81" s="933"/>
      <c r="AT81" s="933"/>
      <c r="AU81" s="933"/>
      <c r="AV81" s="933"/>
      <c r="AW81" s="933"/>
      <c r="AX81" s="933"/>
      <c r="AY81" s="933"/>
      <c r="AZ81" s="684"/>
      <c r="BA81" s="684"/>
      <c r="BB81" s="684"/>
      <c r="BC81" s="684"/>
      <c r="BD81" s="684"/>
      <c r="BE81" s="684"/>
      <c r="BF81" s="684"/>
      <c r="BG81" s="684"/>
      <c r="BH81" s="684"/>
      <c r="BI81" s="684"/>
      <c r="BJ81" s="684"/>
      <c r="BK81" s="684"/>
      <c r="BL81" s="684"/>
      <c r="BM81" s="684"/>
      <c r="BN81" s="684"/>
      <c r="BO81" s="684"/>
      <c r="BP81" s="684"/>
      <c r="BQ81" s="684"/>
      <c r="BR81" s="684"/>
      <c r="BS81" s="684"/>
      <c r="BT81" s="684"/>
      <c r="BU81" s="684"/>
      <c r="BV81" s="684"/>
      <c r="BW81" s="684"/>
      <c r="BX81" s="684"/>
      <c r="BY81" s="684"/>
      <c r="BZ81" s="684"/>
    </row>
    <row r="82" spans="1:78" s="685" customFormat="1" ht="15" customHeight="1">
      <c r="A82" s="1750"/>
      <c r="B82" s="1750"/>
      <c r="C82" s="1750"/>
      <c r="D82" s="1750"/>
      <c r="E82" s="1750"/>
      <c r="F82" s="1750"/>
      <c r="G82" s="1750"/>
      <c r="H82" s="1750"/>
      <c r="I82" s="1750"/>
      <c r="J82" s="1750"/>
      <c r="K82" s="1750"/>
      <c r="L82" s="1750"/>
      <c r="M82" s="1750"/>
      <c r="N82" s="1750"/>
      <c r="O82" s="1750"/>
      <c r="P82" s="1750"/>
      <c r="Q82" s="1750"/>
      <c r="R82" s="1750"/>
      <c r="S82" s="1750"/>
      <c r="T82" s="1750"/>
      <c r="U82" s="1750"/>
      <c r="V82" s="1750"/>
      <c r="W82" s="1750"/>
      <c r="X82" s="1750"/>
      <c r="Y82" s="1750"/>
      <c r="Z82" s="1750"/>
      <c r="AA82" s="1750"/>
      <c r="AB82" s="1750"/>
      <c r="AC82" s="1750"/>
      <c r="AD82" s="1750"/>
      <c r="AE82" s="1750"/>
      <c r="AF82" s="1750"/>
      <c r="AG82" s="1750"/>
      <c r="AH82" s="1750"/>
      <c r="AI82" s="1750"/>
      <c r="AJ82" s="1750"/>
      <c r="AK82" s="1750"/>
      <c r="AL82" s="587"/>
      <c r="AM82" s="935">
        <f t="shared" si="2"/>
        <v>1</v>
      </c>
      <c r="AN82" s="933"/>
      <c r="AO82" s="933"/>
      <c r="AP82" s="933"/>
      <c r="AQ82" s="933"/>
      <c r="AR82" s="933"/>
      <c r="AS82" s="933"/>
      <c r="AT82" s="933"/>
      <c r="AU82" s="933"/>
      <c r="AV82" s="933"/>
      <c r="AW82" s="933"/>
      <c r="AX82" s="933"/>
      <c r="AY82" s="933"/>
      <c r="AZ82" s="684"/>
      <c r="BA82" s="684"/>
      <c r="BB82" s="684"/>
      <c r="BC82" s="684"/>
      <c r="BD82" s="684"/>
      <c r="BE82" s="684"/>
      <c r="BF82" s="684"/>
      <c r="BG82" s="684"/>
      <c r="BH82" s="684"/>
      <c r="BI82" s="684"/>
      <c r="BJ82" s="684"/>
      <c r="BK82" s="684"/>
      <c r="BL82" s="684"/>
      <c r="BM82" s="684"/>
      <c r="BN82" s="684"/>
      <c r="BO82" s="684"/>
      <c r="BP82" s="684"/>
      <c r="BQ82" s="684"/>
      <c r="BR82" s="684"/>
      <c r="BS82" s="684"/>
      <c r="BT82" s="684"/>
      <c r="BU82" s="684"/>
      <c r="BV82" s="684"/>
      <c r="BW82" s="684"/>
      <c r="BX82" s="684"/>
      <c r="BY82" s="684"/>
      <c r="BZ82" s="684"/>
    </row>
    <row r="83" spans="1:78" s="685" customFormat="1" ht="15.95" customHeight="1">
      <c r="A83" s="686"/>
      <c r="B83" s="686"/>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64"/>
      <c r="AC83" s="664"/>
      <c r="AD83" s="664"/>
      <c r="AE83" s="664"/>
      <c r="AF83" s="664"/>
      <c r="AG83" s="664"/>
      <c r="AH83" s="664"/>
      <c r="AI83" s="664"/>
      <c r="AJ83" s="664"/>
      <c r="AK83" s="664"/>
      <c r="AL83" s="587"/>
      <c r="AM83" s="935">
        <f t="shared" si="2"/>
        <v>1</v>
      </c>
      <c r="AN83" s="933"/>
      <c r="AO83" s="933"/>
      <c r="AP83" s="933"/>
      <c r="AQ83" s="933"/>
      <c r="AR83" s="933"/>
      <c r="AS83" s="933"/>
      <c r="AT83" s="933"/>
      <c r="AU83" s="933"/>
      <c r="AV83" s="933"/>
      <c r="AW83" s="933"/>
      <c r="AX83" s="933"/>
      <c r="AY83" s="933"/>
      <c r="AZ83" s="684"/>
      <c r="BA83" s="684"/>
      <c r="BB83" s="684"/>
      <c r="BC83" s="684"/>
      <c r="BD83" s="684"/>
      <c r="BE83" s="684"/>
      <c r="BF83" s="684"/>
      <c r="BG83" s="684"/>
      <c r="BH83" s="684"/>
      <c r="BI83" s="684"/>
      <c r="BJ83" s="684"/>
      <c r="BK83" s="684"/>
      <c r="BL83" s="684"/>
      <c r="BM83" s="684"/>
      <c r="BN83" s="684"/>
      <c r="BO83" s="684"/>
      <c r="BP83" s="684"/>
      <c r="BQ83" s="684"/>
      <c r="BR83" s="684"/>
      <c r="BS83" s="684"/>
      <c r="BT83" s="684"/>
      <c r="BU83" s="684"/>
      <c r="BV83" s="684"/>
      <c r="BW83" s="684"/>
      <c r="BX83" s="684"/>
      <c r="BY83" s="684"/>
      <c r="BZ83" s="684"/>
    </row>
    <row r="84" spans="1:78" s="685" customFormat="1" ht="15.95" customHeight="1">
      <c r="A84" s="686"/>
      <c r="B84" s="688"/>
      <c r="C84" s="688"/>
      <c r="D84" s="688"/>
      <c r="E84" s="688"/>
      <c r="F84" s="688"/>
      <c r="G84" s="688"/>
      <c r="H84" s="688"/>
      <c r="I84" s="688"/>
      <c r="J84" s="688"/>
      <c r="K84" s="688"/>
      <c r="L84" s="688"/>
      <c r="M84" s="688"/>
      <c r="N84" s="688"/>
      <c r="O84" s="688"/>
      <c r="P84" s="688"/>
      <c r="Q84" s="688"/>
      <c r="R84" s="688"/>
      <c r="S84" s="688"/>
      <c r="T84" s="688"/>
      <c r="U84" s="688"/>
      <c r="V84" s="688"/>
      <c r="W84" s="688"/>
      <c r="X84" s="688"/>
      <c r="Y84" s="688"/>
      <c r="Z84" s="688"/>
      <c r="AA84" s="688"/>
      <c r="AB84" s="689"/>
      <c r="AC84" s="689"/>
      <c r="AD84" s="689"/>
      <c r="AE84" s="689"/>
      <c r="AF84" s="689"/>
      <c r="AG84" s="689"/>
      <c r="AH84" s="689"/>
      <c r="AI84" s="689"/>
      <c r="AJ84" s="689"/>
      <c r="AK84" s="689"/>
      <c r="AL84" s="587"/>
      <c r="AM84" s="935">
        <f t="shared" si="2"/>
        <v>1</v>
      </c>
      <c r="AN84" s="933"/>
      <c r="AO84" s="933"/>
      <c r="AP84" s="933"/>
      <c r="AQ84" s="933"/>
      <c r="AR84" s="933"/>
      <c r="AS84" s="933"/>
      <c r="AT84" s="933"/>
      <c r="AU84" s="933"/>
      <c r="AV84" s="933"/>
      <c r="AW84" s="933"/>
      <c r="AX84" s="933"/>
      <c r="AY84" s="933"/>
      <c r="AZ84" s="684"/>
      <c r="BA84" s="684"/>
      <c r="BB84" s="684"/>
      <c r="BC84" s="684"/>
      <c r="BD84" s="684"/>
      <c r="BE84" s="684"/>
      <c r="BF84" s="684"/>
      <c r="BG84" s="684"/>
      <c r="BH84" s="684"/>
      <c r="BI84" s="684"/>
      <c r="BJ84" s="684"/>
      <c r="BK84" s="684"/>
      <c r="BL84" s="684"/>
      <c r="BM84" s="684"/>
      <c r="BN84" s="684"/>
      <c r="BO84" s="684"/>
      <c r="BP84" s="684"/>
      <c r="BQ84" s="684"/>
      <c r="BR84" s="684"/>
      <c r="BS84" s="684"/>
      <c r="BT84" s="684"/>
      <c r="BU84" s="684"/>
      <c r="BV84" s="684"/>
      <c r="BW84" s="684"/>
      <c r="BX84" s="684"/>
      <c r="BY84" s="684"/>
      <c r="BZ84" s="684"/>
    </row>
    <row r="85" spans="1:78" s="685" customFormat="1" ht="15.95" customHeight="1">
      <c r="A85" s="686"/>
      <c r="B85" s="686"/>
      <c r="C85" s="690" t="s">
        <v>1483</v>
      </c>
      <c r="D85" s="690"/>
      <c r="E85" s="686"/>
      <c r="F85" s="686"/>
      <c r="G85" s="686"/>
      <c r="H85" s="686"/>
      <c r="I85" s="686"/>
      <c r="J85" s="686"/>
      <c r="K85" s="686"/>
      <c r="L85" s="686"/>
      <c r="M85" s="686"/>
      <c r="N85" s="686"/>
      <c r="O85" s="686"/>
      <c r="P85" s="686"/>
      <c r="Q85" s="686"/>
      <c r="R85" s="686"/>
      <c r="S85" s="686"/>
      <c r="T85" s="686"/>
      <c r="U85" s="686"/>
      <c r="V85" s="686"/>
      <c r="W85" s="686"/>
      <c r="X85" s="686"/>
      <c r="Y85" s="686"/>
      <c r="Z85" s="686"/>
      <c r="AA85" s="686"/>
      <c r="AB85" s="664"/>
      <c r="AC85" s="664"/>
      <c r="AD85" s="664"/>
      <c r="AE85" s="664"/>
      <c r="AF85" s="664"/>
      <c r="AG85" s="664"/>
      <c r="AH85" s="664"/>
      <c r="AI85" s="664"/>
      <c r="AJ85" s="664"/>
      <c r="AK85" s="664"/>
      <c r="AL85" s="587"/>
      <c r="AM85" s="935">
        <f t="shared" si="2"/>
        <v>1</v>
      </c>
      <c r="AN85" s="933"/>
      <c r="AO85" s="933"/>
      <c r="AP85" s="933"/>
      <c r="AQ85" s="933"/>
      <c r="AR85" s="933"/>
      <c r="AS85" s="933"/>
      <c r="AT85" s="933"/>
      <c r="AU85" s="933"/>
      <c r="AV85" s="933"/>
      <c r="AW85" s="933"/>
      <c r="AX85" s="933"/>
      <c r="AY85" s="933"/>
      <c r="AZ85" s="684"/>
      <c r="BA85" s="684"/>
      <c r="BB85" s="684"/>
      <c r="BC85" s="684"/>
      <c r="BD85" s="684"/>
      <c r="BE85" s="684"/>
      <c r="BF85" s="684"/>
      <c r="BG85" s="684"/>
      <c r="BH85" s="684"/>
      <c r="BI85" s="684"/>
      <c r="BJ85" s="684"/>
      <c r="BK85" s="684"/>
      <c r="BL85" s="684"/>
      <c r="BM85" s="684"/>
      <c r="BN85" s="684"/>
      <c r="BO85" s="684"/>
      <c r="BP85" s="684"/>
      <c r="BQ85" s="684"/>
      <c r="BR85" s="684"/>
      <c r="BS85" s="684"/>
      <c r="BT85" s="684"/>
      <c r="BU85" s="684"/>
      <c r="BV85" s="684"/>
      <c r="BW85" s="684"/>
      <c r="BX85" s="684"/>
      <c r="BY85" s="684"/>
      <c r="BZ85" s="684"/>
    </row>
    <row r="86" spans="1:78" s="685" customFormat="1" ht="15.95" customHeight="1">
      <c r="A86" s="686"/>
      <c r="B86" s="686"/>
      <c r="C86" s="690"/>
      <c r="D86" s="690" t="s">
        <v>1484</v>
      </c>
      <c r="E86" s="686"/>
      <c r="F86" s="686"/>
      <c r="G86" s="686"/>
      <c r="H86" s="686"/>
      <c r="I86" s="686"/>
      <c r="J86" s="686"/>
      <c r="K86" s="686"/>
      <c r="L86" s="686"/>
      <c r="M86" s="263"/>
      <c r="N86" s="1746" t="e">
        <f>#REF!</f>
        <v>#REF!</v>
      </c>
      <c r="O86" s="1746"/>
      <c r="P86" s="1746"/>
      <c r="Q86" s="1746"/>
      <c r="R86" s="1746"/>
      <c r="S86" s="1746"/>
      <c r="T86" s="1746"/>
      <c r="U86" s="1746"/>
      <c r="V86" s="1746"/>
      <c r="W86" s="1746"/>
      <c r="X86" s="1746"/>
      <c r="Y86" s="1746"/>
      <c r="Z86" s="1746"/>
      <c r="AA86" s="1746"/>
      <c r="AB86" s="1746"/>
      <c r="AC86" s="1746"/>
      <c r="AD86" s="1746"/>
      <c r="AE86" s="1746"/>
      <c r="AF86" s="1746"/>
      <c r="AG86" s="1746"/>
      <c r="AH86" s="1746"/>
      <c r="AI86" s="1746"/>
      <c r="AJ86" s="1746"/>
      <c r="AK86" s="1746"/>
      <c r="AL86" s="587"/>
      <c r="AM86" s="935">
        <f t="shared" si="2"/>
        <v>1</v>
      </c>
      <c r="AN86" s="933"/>
      <c r="AO86" s="933"/>
      <c r="AP86" s="933"/>
      <c r="AQ86" s="933"/>
      <c r="AR86" s="933"/>
      <c r="AS86" s="933"/>
      <c r="AT86" s="933"/>
      <c r="AU86" s="933"/>
      <c r="AV86" s="933"/>
      <c r="AW86" s="933"/>
      <c r="AX86" s="933"/>
      <c r="AY86" s="933"/>
      <c r="AZ86" s="684"/>
      <c r="BA86" s="684"/>
      <c r="BB86" s="684"/>
      <c r="BC86" s="684"/>
      <c r="BD86" s="684"/>
      <c r="BE86" s="684"/>
      <c r="BF86" s="684"/>
      <c r="BG86" s="684"/>
      <c r="BH86" s="684"/>
      <c r="BI86" s="684"/>
      <c r="BJ86" s="684"/>
      <c r="BK86" s="684"/>
      <c r="BL86" s="684"/>
      <c r="BM86" s="684"/>
      <c r="BN86" s="684"/>
      <c r="BO86" s="684"/>
      <c r="BP86" s="684"/>
      <c r="BQ86" s="684"/>
      <c r="BR86" s="684"/>
      <c r="BS86" s="684"/>
      <c r="BT86" s="684"/>
      <c r="BU86" s="684"/>
      <c r="BV86" s="684"/>
      <c r="BW86" s="684"/>
      <c r="BX86" s="684"/>
      <c r="BY86" s="684"/>
      <c r="BZ86" s="684"/>
    </row>
    <row r="87" spans="1:78" s="685" customFormat="1" ht="15.95" customHeight="1">
      <c r="A87" s="686"/>
      <c r="B87" s="686"/>
      <c r="C87" s="690"/>
      <c r="D87" s="690" t="s">
        <v>1485</v>
      </c>
      <c r="E87" s="686"/>
      <c r="F87" s="686"/>
      <c r="G87" s="686"/>
      <c r="H87" s="686"/>
      <c r="I87" s="686"/>
      <c r="J87" s="686"/>
      <c r="K87" s="686"/>
      <c r="L87" s="686"/>
      <c r="M87" s="263"/>
      <c r="N87" s="1746"/>
      <c r="O87" s="1746"/>
      <c r="P87" s="1746"/>
      <c r="Q87" s="1746"/>
      <c r="R87" s="1746"/>
      <c r="S87" s="1746"/>
      <c r="T87" s="1746"/>
      <c r="U87" s="1746"/>
      <c r="V87" s="1746"/>
      <c r="W87" s="1746"/>
      <c r="X87" s="1746"/>
      <c r="Y87" s="1746"/>
      <c r="Z87" s="1746"/>
      <c r="AA87" s="1746"/>
      <c r="AB87" s="1746"/>
      <c r="AC87" s="1746"/>
      <c r="AD87" s="1746"/>
      <c r="AE87" s="1746"/>
      <c r="AF87" s="1746"/>
      <c r="AG87" s="1746"/>
      <c r="AH87" s="1746"/>
      <c r="AI87" s="1746"/>
      <c r="AJ87" s="1746"/>
      <c r="AK87" s="1746"/>
      <c r="AL87" s="587"/>
      <c r="AM87" s="935">
        <f t="shared" si="2"/>
        <v>1</v>
      </c>
      <c r="AN87" s="933"/>
      <c r="AO87" s="933"/>
      <c r="AP87" s="933"/>
      <c r="AQ87" s="933"/>
      <c r="AR87" s="933"/>
      <c r="AS87" s="933"/>
      <c r="AT87" s="933"/>
      <c r="AU87" s="933"/>
      <c r="AV87" s="933"/>
      <c r="AW87" s="933"/>
      <c r="AX87" s="933"/>
      <c r="AY87" s="933"/>
      <c r="AZ87" s="684"/>
      <c r="BA87" s="684"/>
      <c r="BB87" s="684"/>
      <c r="BC87" s="684"/>
      <c r="BD87" s="684"/>
      <c r="BE87" s="684"/>
      <c r="BF87" s="684"/>
      <c r="BG87" s="684"/>
      <c r="BH87" s="684"/>
      <c r="BI87" s="684"/>
      <c r="BJ87" s="684"/>
      <c r="BK87" s="684"/>
      <c r="BL87" s="684"/>
      <c r="BM87" s="684"/>
      <c r="BN87" s="684"/>
      <c r="BO87" s="684"/>
      <c r="BP87" s="684"/>
      <c r="BQ87" s="684"/>
      <c r="BR87" s="684"/>
      <c r="BS87" s="684"/>
      <c r="BT87" s="684"/>
      <c r="BU87" s="684"/>
      <c r="BV87" s="684"/>
      <c r="BW87" s="684"/>
      <c r="BX87" s="684"/>
      <c r="BY87" s="684"/>
      <c r="BZ87" s="684"/>
    </row>
    <row r="88" spans="1:78" s="685" customFormat="1" ht="15.95" customHeight="1">
      <c r="A88" s="686"/>
      <c r="B88" s="686"/>
      <c r="C88" s="690"/>
      <c r="D88" s="690" t="s">
        <v>1486</v>
      </c>
      <c r="E88" s="686"/>
      <c r="F88" s="686"/>
      <c r="G88" s="686"/>
      <c r="H88" s="686"/>
      <c r="I88" s="686"/>
      <c r="J88" s="686"/>
      <c r="K88" s="686"/>
      <c r="L88" s="686"/>
      <c r="M88" s="263"/>
      <c r="N88" s="1747" t="e">
        <f>申請者2名称</f>
        <v>#REF!</v>
      </c>
      <c r="O88" s="1747"/>
      <c r="P88" s="1747"/>
      <c r="Q88" s="1747"/>
      <c r="R88" s="1747"/>
      <c r="S88" s="1747"/>
      <c r="T88" s="1747"/>
      <c r="U88" s="1747"/>
      <c r="V88" s="1747"/>
      <c r="W88" s="1747"/>
      <c r="X88" s="1747"/>
      <c r="Y88" s="1747"/>
      <c r="Z88" s="1747"/>
      <c r="AA88" s="1747"/>
      <c r="AB88" s="1747"/>
      <c r="AC88" s="1747"/>
      <c r="AD88" s="1747"/>
      <c r="AE88" s="1747"/>
      <c r="AF88" s="1747"/>
      <c r="AG88" s="1747"/>
      <c r="AH88" s="1747"/>
      <c r="AI88" s="1747"/>
      <c r="AJ88" s="1747"/>
      <c r="AK88" s="1747"/>
      <c r="AL88" s="587"/>
      <c r="AM88" s="935">
        <f t="shared" si="2"/>
        <v>1</v>
      </c>
      <c r="AN88" s="933"/>
      <c r="AO88" s="933"/>
      <c r="AP88" s="933"/>
      <c r="AQ88" s="933"/>
      <c r="AR88" s="933"/>
      <c r="AS88" s="933"/>
      <c r="AT88" s="933"/>
      <c r="AU88" s="933"/>
      <c r="AV88" s="933"/>
      <c r="AW88" s="933"/>
      <c r="AX88" s="933"/>
      <c r="AY88" s="933"/>
      <c r="AZ88" s="684"/>
      <c r="BA88" s="684"/>
      <c r="BB88" s="684"/>
      <c r="BC88" s="684"/>
      <c r="BD88" s="684"/>
      <c r="BE88" s="684"/>
      <c r="BF88" s="684"/>
      <c r="BG88" s="684"/>
      <c r="BH88" s="684"/>
      <c r="BI88" s="684"/>
      <c r="BJ88" s="684"/>
      <c r="BK88" s="684"/>
      <c r="BL88" s="684"/>
      <c r="BM88" s="684"/>
      <c r="BN88" s="684"/>
      <c r="BO88" s="684"/>
      <c r="BP88" s="684"/>
      <c r="BQ88" s="684"/>
      <c r="BR88" s="684"/>
      <c r="BS88" s="684"/>
      <c r="BT88" s="684"/>
      <c r="BU88" s="684"/>
      <c r="BV88" s="684"/>
      <c r="BW88" s="684"/>
      <c r="BX88" s="684"/>
      <c r="BY88" s="684"/>
      <c r="BZ88" s="684"/>
    </row>
    <row r="89" spans="1:78" s="685" customFormat="1" ht="15.95" customHeight="1">
      <c r="A89" s="686"/>
      <c r="B89" s="688"/>
      <c r="C89" s="691"/>
      <c r="D89" s="691"/>
      <c r="E89" s="688"/>
      <c r="F89" s="688"/>
      <c r="G89" s="688"/>
      <c r="H89" s="688"/>
      <c r="I89" s="688"/>
      <c r="J89" s="688"/>
      <c r="K89" s="688"/>
      <c r="L89" s="688"/>
      <c r="M89" s="692"/>
      <c r="N89" s="799"/>
      <c r="O89" s="799"/>
      <c r="P89" s="799"/>
      <c r="Q89" s="799"/>
      <c r="R89" s="799"/>
      <c r="S89" s="799"/>
      <c r="T89" s="799"/>
      <c r="U89" s="799"/>
      <c r="V89" s="800"/>
      <c r="W89" s="800"/>
      <c r="X89" s="800"/>
      <c r="Y89" s="800"/>
      <c r="Z89" s="800"/>
      <c r="AA89" s="800"/>
      <c r="AB89" s="800"/>
      <c r="AC89" s="799"/>
      <c r="AD89" s="800"/>
      <c r="AE89" s="800"/>
      <c r="AF89" s="800"/>
      <c r="AG89" s="800"/>
      <c r="AH89" s="800"/>
      <c r="AI89" s="800"/>
      <c r="AJ89" s="800"/>
      <c r="AK89" s="800"/>
      <c r="AL89" s="587"/>
      <c r="AM89" s="935">
        <f t="shared" si="2"/>
        <v>1</v>
      </c>
      <c r="AN89" s="933"/>
      <c r="AO89" s="933"/>
      <c r="AP89" s="933"/>
      <c r="AQ89" s="933"/>
      <c r="AR89" s="933"/>
      <c r="AS89" s="933"/>
      <c r="AT89" s="933"/>
      <c r="AU89" s="933"/>
      <c r="AV89" s="933"/>
      <c r="AW89" s="933"/>
      <c r="AX89" s="933"/>
      <c r="AY89" s="933"/>
      <c r="AZ89" s="684"/>
      <c r="BA89" s="684"/>
      <c r="BB89" s="684"/>
      <c r="BC89" s="684"/>
      <c r="BD89" s="684"/>
      <c r="BE89" s="684"/>
      <c r="BF89" s="684"/>
      <c r="BG89" s="684"/>
      <c r="BH89" s="684"/>
      <c r="BI89" s="684"/>
      <c r="BJ89" s="684"/>
      <c r="BK89" s="684"/>
      <c r="BL89" s="684"/>
      <c r="BM89" s="684"/>
      <c r="BN89" s="684"/>
      <c r="BO89" s="684"/>
      <c r="BP89" s="684"/>
      <c r="BQ89" s="684"/>
      <c r="BR89" s="684"/>
      <c r="BS89" s="684"/>
      <c r="BT89" s="684"/>
      <c r="BU89" s="684"/>
      <c r="BV89" s="684"/>
      <c r="BW89" s="684"/>
      <c r="BX89" s="684"/>
      <c r="BY89" s="684"/>
      <c r="BZ89" s="684"/>
    </row>
    <row r="90" spans="1:78" s="685" customFormat="1" ht="15.95" customHeight="1">
      <c r="A90" s="686"/>
      <c r="B90" s="686"/>
      <c r="C90" s="690" t="s">
        <v>1487</v>
      </c>
      <c r="D90" s="690"/>
      <c r="E90" s="686"/>
      <c r="F90" s="686"/>
      <c r="G90" s="686"/>
      <c r="H90" s="686"/>
      <c r="I90" s="686"/>
      <c r="J90" s="686"/>
      <c r="K90" s="686"/>
      <c r="L90" s="686"/>
      <c r="M90" s="686"/>
      <c r="N90" s="801"/>
      <c r="O90" s="801"/>
      <c r="P90" s="801"/>
      <c r="Q90" s="801"/>
      <c r="R90" s="801"/>
      <c r="S90" s="801"/>
      <c r="T90" s="801"/>
      <c r="U90" s="801"/>
      <c r="V90" s="801"/>
      <c r="W90" s="801"/>
      <c r="X90" s="801"/>
      <c r="Y90" s="801"/>
      <c r="Z90" s="801"/>
      <c r="AA90" s="801"/>
      <c r="AB90" s="802"/>
      <c r="AC90" s="802"/>
      <c r="AD90" s="802"/>
      <c r="AE90" s="802"/>
      <c r="AF90" s="802"/>
      <c r="AG90" s="802"/>
      <c r="AH90" s="802"/>
      <c r="AI90" s="802"/>
      <c r="AJ90" s="802"/>
      <c r="AK90" s="802"/>
      <c r="AL90" s="587"/>
      <c r="AM90" s="935">
        <f t="shared" si="2"/>
        <v>1</v>
      </c>
      <c r="AN90" s="933"/>
      <c r="AO90" s="933"/>
      <c r="AP90" s="933"/>
      <c r="AQ90" s="933"/>
      <c r="AR90" s="933"/>
      <c r="AS90" s="933"/>
      <c r="AT90" s="933"/>
      <c r="AU90" s="933"/>
      <c r="AV90" s="933"/>
      <c r="AW90" s="933"/>
      <c r="AX90" s="933"/>
      <c r="AY90" s="933"/>
      <c r="AZ90" s="684"/>
      <c r="BA90" s="684"/>
      <c r="BB90" s="684"/>
      <c r="BC90" s="684"/>
      <c r="BD90" s="684"/>
      <c r="BE90" s="684"/>
      <c r="BF90" s="684"/>
      <c r="BG90" s="684"/>
      <c r="BH90" s="684"/>
      <c r="BI90" s="684"/>
      <c r="BJ90" s="684"/>
      <c r="BK90" s="684"/>
      <c r="BL90" s="684"/>
      <c r="BM90" s="684"/>
      <c r="BN90" s="684"/>
      <c r="BO90" s="684"/>
      <c r="BP90" s="684"/>
      <c r="BQ90" s="684"/>
      <c r="BR90" s="684"/>
      <c r="BS90" s="684"/>
      <c r="BT90" s="684"/>
      <c r="BU90" s="684"/>
      <c r="BV90" s="684"/>
      <c r="BW90" s="684"/>
      <c r="BX90" s="684"/>
      <c r="BY90" s="684"/>
      <c r="BZ90" s="684"/>
    </row>
    <row r="91" spans="1:78" s="685" customFormat="1" ht="15.95" customHeight="1">
      <c r="A91" s="686"/>
      <c r="B91" s="686"/>
      <c r="C91" s="690"/>
      <c r="D91" s="690" t="s">
        <v>1484</v>
      </c>
      <c r="E91" s="686"/>
      <c r="F91" s="686"/>
      <c r="G91" s="686"/>
      <c r="H91" s="686"/>
      <c r="I91" s="686"/>
      <c r="J91" s="686"/>
      <c r="K91" s="686"/>
      <c r="L91" s="686"/>
      <c r="M91" s="263"/>
      <c r="N91" s="1751" t="e">
        <f>#REF!</f>
        <v>#REF!</v>
      </c>
      <c r="O91" s="1751"/>
      <c r="P91" s="1751"/>
      <c r="Q91" s="1751"/>
      <c r="R91" s="1751"/>
      <c r="S91" s="1751"/>
      <c r="T91" s="1751"/>
      <c r="U91" s="1751"/>
      <c r="V91" s="1751"/>
      <c r="W91" s="1751"/>
      <c r="X91" s="1751"/>
      <c r="Y91" s="1751"/>
      <c r="Z91" s="1751"/>
      <c r="AA91" s="1751"/>
      <c r="AB91" s="1751"/>
      <c r="AC91" s="1751"/>
      <c r="AD91" s="1751"/>
      <c r="AE91" s="1751"/>
      <c r="AF91" s="1751"/>
      <c r="AG91" s="1751"/>
      <c r="AH91" s="1751"/>
      <c r="AI91" s="1751"/>
      <c r="AJ91" s="1751"/>
      <c r="AK91" s="1751"/>
      <c r="AL91" s="587"/>
      <c r="AM91" s="935">
        <f t="shared" si="2"/>
        <v>1</v>
      </c>
      <c r="AN91" s="933"/>
      <c r="AO91" s="933"/>
      <c r="AP91" s="933"/>
      <c r="AQ91" s="933"/>
      <c r="AR91" s="933"/>
      <c r="AS91" s="933"/>
      <c r="AT91" s="933"/>
      <c r="AU91" s="933"/>
      <c r="AV91" s="933"/>
      <c r="AW91" s="933"/>
      <c r="AX91" s="933"/>
      <c r="AY91" s="933"/>
      <c r="AZ91" s="684"/>
      <c r="BA91" s="684"/>
      <c r="BB91" s="684"/>
      <c r="BC91" s="684"/>
      <c r="BD91" s="684"/>
      <c r="BE91" s="684"/>
      <c r="BF91" s="684"/>
      <c r="BG91" s="684"/>
      <c r="BH91" s="684"/>
      <c r="BI91" s="684"/>
      <c r="BJ91" s="684"/>
      <c r="BK91" s="684"/>
      <c r="BL91" s="684"/>
      <c r="BM91" s="684"/>
      <c r="BN91" s="684"/>
      <c r="BO91" s="684"/>
      <c r="BP91" s="684"/>
      <c r="BQ91" s="684"/>
      <c r="BR91" s="684"/>
      <c r="BS91" s="684"/>
      <c r="BT91" s="684"/>
      <c r="BU91" s="684"/>
      <c r="BV91" s="684"/>
      <c r="BW91" s="684"/>
      <c r="BX91" s="684"/>
      <c r="BY91" s="684"/>
      <c r="BZ91" s="684"/>
    </row>
    <row r="92" spans="1:78" s="685" customFormat="1" ht="15.95" customHeight="1">
      <c r="A92" s="686"/>
      <c r="B92" s="686"/>
      <c r="C92" s="690"/>
      <c r="D92" s="690" t="s">
        <v>1485</v>
      </c>
      <c r="E92" s="686"/>
      <c r="F92" s="686"/>
      <c r="G92" s="686"/>
      <c r="H92" s="686"/>
      <c r="I92" s="686"/>
      <c r="J92" s="686"/>
      <c r="K92" s="686"/>
      <c r="L92" s="686"/>
      <c r="M92" s="263"/>
      <c r="N92" s="1751"/>
      <c r="O92" s="1751"/>
      <c r="P92" s="1751"/>
      <c r="Q92" s="1751"/>
      <c r="R92" s="1751"/>
      <c r="S92" s="1751"/>
      <c r="T92" s="1751"/>
      <c r="U92" s="1751"/>
      <c r="V92" s="1751"/>
      <c r="W92" s="1751"/>
      <c r="X92" s="1751"/>
      <c r="Y92" s="1751"/>
      <c r="Z92" s="1751"/>
      <c r="AA92" s="1751"/>
      <c r="AB92" s="1751"/>
      <c r="AC92" s="1751"/>
      <c r="AD92" s="1751"/>
      <c r="AE92" s="1751"/>
      <c r="AF92" s="1751"/>
      <c r="AG92" s="1751"/>
      <c r="AH92" s="1751"/>
      <c r="AI92" s="1751"/>
      <c r="AJ92" s="1751"/>
      <c r="AK92" s="1751"/>
      <c r="AL92" s="587"/>
      <c r="AM92" s="935">
        <f t="shared" si="2"/>
        <v>1</v>
      </c>
      <c r="AN92" s="933"/>
      <c r="AO92" s="933"/>
      <c r="AP92" s="933"/>
      <c r="AQ92" s="933"/>
      <c r="AR92" s="933"/>
      <c r="AS92" s="933"/>
      <c r="AT92" s="933"/>
      <c r="AU92" s="933"/>
      <c r="AV92" s="933"/>
      <c r="AW92" s="933"/>
      <c r="AX92" s="933"/>
      <c r="AY92" s="933"/>
      <c r="AZ92" s="684"/>
      <c r="BA92" s="684"/>
      <c r="BB92" s="684"/>
      <c r="BC92" s="684"/>
      <c r="BD92" s="684"/>
      <c r="BE92" s="684"/>
      <c r="BF92" s="684"/>
      <c r="BG92" s="684"/>
      <c r="BH92" s="684"/>
      <c r="BI92" s="684"/>
      <c r="BJ92" s="684"/>
      <c r="BK92" s="684"/>
      <c r="BL92" s="684"/>
      <c r="BM92" s="684"/>
      <c r="BN92" s="684"/>
      <c r="BO92" s="684"/>
      <c r="BP92" s="684"/>
      <c r="BQ92" s="684"/>
      <c r="BR92" s="684"/>
      <c r="BS92" s="684"/>
      <c r="BT92" s="684"/>
      <c r="BU92" s="684"/>
      <c r="BV92" s="684"/>
      <c r="BW92" s="684"/>
      <c r="BX92" s="684"/>
      <c r="BY92" s="684"/>
      <c r="BZ92" s="684"/>
    </row>
    <row r="93" spans="1:78" s="685" customFormat="1" ht="15.95" customHeight="1">
      <c r="A93" s="686"/>
      <c r="B93" s="686"/>
      <c r="C93" s="690"/>
      <c r="D93" s="690" t="s">
        <v>1486</v>
      </c>
      <c r="E93" s="686"/>
      <c r="F93" s="686"/>
      <c r="G93" s="686"/>
      <c r="H93" s="686"/>
      <c r="I93" s="686"/>
      <c r="J93" s="686"/>
      <c r="K93" s="686"/>
      <c r="L93" s="686"/>
      <c r="M93" s="263"/>
      <c r="N93" s="1745" t="e">
        <f>#REF!</f>
        <v>#REF!</v>
      </c>
      <c r="O93" s="1745"/>
      <c r="P93" s="1745"/>
      <c r="Q93" s="1745"/>
      <c r="R93" s="1745"/>
      <c r="S93" s="1745"/>
      <c r="T93" s="1745"/>
      <c r="U93" s="1745"/>
      <c r="V93" s="1745"/>
      <c r="W93" s="1745"/>
      <c r="X93" s="1745"/>
      <c r="Y93" s="1745"/>
      <c r="Z93" s="1745"/>
      <c r="AA93" s="1745"/>
      <c r="AB93" s="1745"/>
      <c r="AC93" s="1745"/>
      <c r="AD93" s="1745"/>
      <c r="AE93" s="1745"/>
      <c r="AF93" s="1745"/>
      <c r="AG93" s="1745"/>
      <c r="AH93" s="1745"/>
      <c r="AI93" s="1745"/>
      <c r="AJ93" s="1745"/>
      <c r="AK93" s="1745"/>
      <c r="AL93" s="587"/>
      <c r="AM93" s="935">
        <f t="shared" si="2"/>
        <v>1</v>
      </c>
      <c r="AN93" s="933"/>
      <c r="AO93" s="933"/>
      <c r="AP93" s="933"/>
      <c r="AQ93" s="933"/>
      <c r="AR93" s="933"/>
      <c r="AS93" s="933"/>
      <c r="AT93" s="933"/>
      <c r="AU93" s="933"/>
      <c r="AV93" s="933"/>
      <c r="AW93" s="933"/>
      <c r="AX93" s="933"/>
      <c r="AY93" s="933"/>
      <c r="AZ93" s="684"/>
      <c r="BA93" s="684"/>
      <c r="BB93" s="684"/>
      <c r="BC93" s="684"/>
      <c r="BD93" s="684"/>
      <c r="BE93" s="684"/>
      <c r="BF93" s="684"/>
      <c r="BG93" s="684"/>
      <c r="BH93" s="684"/>
      <c r="BI93" s="684"/>
      <c r="BJ93" s="684"/>
      <c r="BK93" s="684"/>
      <c r="BL93" s="684"/>
      <c r="BM93" s="684"/>
      <c r="BN93" s="684"/>
      <c r="BO93" s="684"/>
      <c r="BP93" s="684"/>
      <c r="BQ93" s="684"/>
      <c r="BR93" s="684"/>
      <c r="BS93" s="684"/>
      <c r="BT93" s="684"/>
      <c r="BU93" s="684"/>
      <c r="BV93" s="684"/>
      <c r="BW93" s="684"/>
      <c r="BX93" s="684"/>
      <c r="BY93" s="684"/>
      <c r="BZ93" s="684"/>
    </row>
    <row r="94" spans="1:78" s="685" customFormat="1" ht="15.95" customHeight="1">
      <c r="A94" s="686"/>
      <c r="B94" s="688"/>
      <c r="C94" s="691"/>
      <c r="D94" s="691"/>
      <c r="E94" s="688"/>
      <c r="F94" s="688"/>
      <c r="G94" s="688"/>
      <c r="H94" s="688"/>
      <c r="I94" s="688"/>
      <c r="J94" s="688"/>
      <c r="K94" s="688"/>
      <c r="L94" s="688"/>
      <c r="M94" s="688"/>
      <c r="N94" s="799"/>
      <c r="O94" s="799"/>
      <c r="P94" s="799"/>
      <c r="Q94" s="799"/>
      <c r="R94" s="799"/>
      <c r="S94" s="799"/>
      <c r="T94" s="799"/>
      <c r="U94" s="799"/>
      <c r="V94" s="799"/>
      <c r="W94" s="799"/>
      <c r="X94" s="799"/>
      <c r="Y94" s="799"/>
      <c r="Z94" s="799"/>
      <c r="AA94" s="799"/>
      <c r="AB94" s="800"/>
      <c r="AC94" s="800"/>
      <c r="AD94" s="800"/>
      <c r="AE94" s="800"/>
      <c r="AF94" s="800"/>
      <c r="AG94" s="800"/>
      <c r="AH94" s="800"/>
      <c r="AI94" s="800"/>
      <c r="AJ94" s="800"/>
      <c r="AK94" s="800"/>
      <c r="AL94" s="587"/>
      <c r="AM94" s="935">
        <f t="shared" si="2"/>
        <v>1</v>
      </c>
      <c r="AN94" s="933"/>
      <c r="AO94" s="933"/>
      <c r="AP94" s="933"/>
      <c r="AQ94" s="933"/>
      <c r="AR94" s="933"/>
      <c r="AS94" s="933"/>
      <c r="AT94" s="933"/>
      <c r="AU94" s="933"/>
      <c r="AV94" s="933"/>
      <c r="AW94" s="933"/>
      <c r="AX94" s="933"/>
      <c r="AY94" s="933"/>
      <c r="AZ94" s="684"/>
      <c r="BA94" s="684"/>
      <c r="BB94" s="684"/>
      <c r="BC94" s="684"/>
      <c r="BD94" s="684"/>
      <c r="BE94" s="684"/>
      <c r="BF94" s="684"/>
      <c r="BG94" s="684"/>
      <c r="BH94" s="684"/>
      <c r="BI94" s="684"/>
      <c r="BJ94" s="684"/>
      <c r="BK94" s="684"/>
      <c r="BL94" s="684"/>
      <c r="BM94" s="684"/>
      <c r="BN94" s="684"/>
      <c r="BO94" s="684"/>
      <c r="BP94" s="684"/>
      <c r="BQ94" s="684"/>
      <c r="BR94" s="684"/>
      <c r="BS94" s="684"/>
      <c r="BT94" s="684"/>
      <c r="BU94" s="684"/>
      <c r="BV94" s="684"/>
      <c r="BW94" s="684"/>
      <c r="BX94" s="684"/>
      <c r="BY94" s="684"/>
      <c r="BZ94" s="684"/>
    </row>
    <row r="95" spans="1:78" s="685" customFormat="1" ht="15.95" customHeight="1">
      <c r="A95" s="686"/>
      <c r="B95" s="693"/>
      <c r="C95" s="694" t="s">
        <v>1488</v>
      </c>
      <c r="D95" s="694"/>
      <c r="E95" s="693"/>
      <c r="F95" s="693"/>
      <c r="G95" s="693"/>
      <c r="H95" s="693"/>
      <c r="I95" s="693"/>
      <c r="J95" s="693"/>
      <c r="K95" s="693"/>
      <c r="L95" s="693"/>
      <c r="M95" s="693"/>
      <c r="N95" s="803"/>
      <c r="O95" s="803"/>
      <c r="P95" s="803"/>
      <c r="Q95" s="803"/>
      <c r="R95" s="803"/>
      <c r="S95" s="803"/>
      <c r="T95" s="803"/>
      <c r="U95" s="803"/>
      <c r="V95" s="803"/>
      <c r="W95" s="803"/>
      <c r="X95" s="803"/>
      <c r="Y95" s="803"/>
      <c r="Z95" s="803"/>
      <c r="AA95" s="803"/>
      <c r="AB95" s="804"/>
      <c r="AC95" s="804"/>
      <c r="AD95" s="804"/>
      <c r="AE95" s="804"/>
      <c r="AF95" s="802"/>
      <c r="AG95" s="802"/>
      <c r="AH95" s="802"/>
      <c r="AI95" s="802"/>
      <c r="AJ95" s="802"/>
      <c r="AK95" s="802"/>
      <c r="AL95" s="587"/>
      <c r="AM95" s="935">
        <f t="shared" si="2"/>
        <v>1</v>
      </c>
      <c r="AN95" s="933"/>
      <c r="AO95" s="933"/>
      <c r="AP95" s="933"/>
      <c r="AQ95" s="933"/>
      <c r="AR95" s="933"/>
      <c r="AS95" s="933"/>
      <c r="AT95" s="933"/>
      <c r="AU95" s="933"/>
      <c r="AV95" s="933"/>
      <c r="AW95" s="933"/>
      <c r="AX95" s="933"/>
      <c r="AY95" s="933"/>
      <c r="AZ95" s="684"/>
      <c r="BA95" s="684"/>
      <c r="BB95" s="684"/>
      <c r="BC95" s="684"/>
      <c r="BD95" s="684"/>
      <c r="BE95" s="684"/>
      <c r="BF95" s="684"/>
      <c r="BG95" s="684"/>
      <c r="BH95" s="684"/>
      <c r="BI95" s="684"/>
      <c r="BJ95" s="684"/>
      <c r="BK95" s="684"/>
      <c r="BL95" s="684"/>
      <c r="BM95" s="684"/>
      <c r="BN95" s="684"/>
      <c r="BO95" s="684"/>
      <c r="BP95" s="684"/>
      <c r="BQ95" s="684"/>
      <c r="BR95" s="684"/>
      <c r="BS95" s="684"/>
      <c r="BT95" s="684"/>
      <c r="BU95" s="684"/>
      <c r="BV95" s="684"/>
      <c r="BW95" s="684"/>
      <c r="BX95" s="684"/>
      <c r="BY95" s="684"/>
      <c r="BZ95" s="684"/>
    </row>
    <row r="96" spans="1:78" s="685" customFormat="1" ht="15.95" customHeight="1">
      <c r="A96" s="686"/>
      <c r="B96" s="686"/>
      <c r="C96" s="690"/>
      <c r="D96" s="690" t="s">
        <v>1484</v>
      </c>
      <c r="E96" s="686"/>
      <c r="F96" s="686"/>
      <c r="G96" s="686"/>
      <c r="H96" s="686"/>
      <c r="I96" s="686"/>
      <c r="J96" s="686"/>
      <c r="K96" s="686"/>
      <c r="L96" s="686"/>
      <c r="M96" s="263"/>
      <c r="N96" s="1746" t="e">
        <f>#REF!</f>
        <v>#REF!</v>
      </c>
      <c r="O96" s="1746"/>
      <c r="P96" s="1746"/>
      <c r="Q96" s="1746"/>
      <c r="R96" s="1746"/>
      <c r="S96" s="1746"/>
      <c r="T96" s="1746"/>
      <c r="U96" s="1746"/>
      <c r="V96" s="1746"/>
      <c r="W96" s="1746"/>
      <c r="X96" s="1746"/>
      <c r="Y96" s="1746"/>
      <c r="Z96" s="1746"/>
      <c r="AA96" s="1746"/>
      <c r="AB96" s="1746"/>
      <c r="AC96" s="1746"/>
      <c r="AD96" s="1746"/>
      <c r="AE96" s="1746"/>
      <c r="AF96" s="1746"/>
      <c r="AG96" s="1746"/>
      <c r="AH96" s="1746"/>
      <c r="AI96" s="1746"/>
      <c r="AJ96" s="1746"/>
      <c r="AK96" s="1746"/>
      <c r="AL96" s="587"/>
      <c r="AM96" s="935">
        <f t="shared" si="2"/>
        <v>1</v>
      </c>
      <c r="AN96" s="933"/>
      <c r="AO96" s="933"/>
      <c r="AP96" s="933"/>
      <c r="AQ96" s="933"/>
      <c r="AR96" s="933"/>
      <c r="AS96" s="933"/>
      <c r="AT96" s="933"/>
      <c r="AU96" s="933"/>
      <c r="AV96" s="933"/>
      <c r="AW96" s="933"/>
      <c r="AX96" s="933"/>
      <c r="AY96" s="933"/>
      <c r="AZ96" s="684"/>
      <c r="BA96" s="684"/>
      <c r="BB96" s="684"/>
      <c r="BC96" s="684"/>
      <c r="BD96" s="684"/>
      <c r="BE96" s="684"/>
      <c r="BF96" s="684"/>
      <c r="BG96" s="684"/>
      <c r="BH96" s="684"/>
      <c r="BI96" s="684"/>
      <c r="BJ96" s="684"/>
      <c r="BK96" s="684"/>
      <c r="BL96" s="684"/>
      <c r="BM96" s="684"/>
      <c r="BN96" s="684"/>
      <c r="BO96" s="684"/>
      <c r="BP96" s="684"/>
      <c r="BQ96" s="684"/>
      <c r="BR96" s="684"/>
      <c r="BS96" s="684"/>
      <c r="BT96" s="684"/>
      <c r="BU96" s="684"/>
      <c r="BV96" s="684"/>
      <c r="BW96" s="684"/>
      <c r="BX96" s="684"/>
      <c r="BY96" s="684"/>
      <c r="BZ96" s="684"/>
    </row>
    <row r="97" spans="1:78" s="685" customFormat="1" ht="15.95" customHeight="1">
      <c r="A97" s="686"/>
      <c r="B97" s="686"/>
      <c r="C97" s="690"/>
      <c r="D97" s="690" t="s">
        <v>1485</v>
      </c>
      <c r="E97" s="686"/>
      <c r="F97" s="686"/>
      <c r="G97" s="686"/>
      <c r="H97" s="686"/>
      <c r="I97" s="686"/>
      <c r="J97" s="686"/>
      <c r="K97" s="686"/>
      <c r="L97" s="686"/>
      <c r="M97" s="263"/>
      <c r="N97" s="1746"/>
      <c r="O97" s="1746"/>
      <c r="P97" s="1746"/>
      <c r="Q97" s="1746"/>
      <c r="R97" s="1746"/>
      <c r="S97" s="1746"/>
      <c r="T97" s="1746"/>
      <c r="U97" s="1746"/>
      <c r="V97" s="1746"/>
      <c r="W97" s="1746"/>
      <c r="X97" s="1746"/>
      <c r="Y97" s="1746"/>
      <c r="Z97" s="1746"/>
      <c r="AA97" s="1746"/>
      <c r="AB97" s="1746"/>
      <c r="AC97" s="1746"/>
      <c r="AD97" s="1746"/>
      <c r="AE97" s="1746"/>
      <c r="AF97" s="1746"/>
      <c r="AG97" s="1746"/>
      <c r="AH97" s="1746"/>
      <c r="AI97" s="1746"/>
      <c r="AJ97" s="1746"/>
      <c r="AK97" s="1746"/>
      <c r="AL97" s="587"/>
      <c r="AM97" s="935">
        <f t="shared" si="2"/>
        <v>1</v>
      </c>
      <c r="AN97" s="933"/>
      <c r="AO97" s="933"/>
      <c r="AP97" s="933"/>
      <c r="AQ97" s="933"/>
      <c r="AR97" s="933"/>
      <c r="AS97" s="933"/>
      <c r="AT97" s="933"/>
      <c r="AU97" s="933"/>
      <c r="AV97" s="933"/>
      <c r="AW97" s="933"/>
      <c r="AX97" s="933"/>
      <c r="AY97" s="933"/>
      <c r="AZ97" s="684"/>
      <c r="BA97" s="684"/>
      <c r="BB97" s="684"/>
      <c r="BC97" s="684"/>
      <c r="BD97" s="684"/>
      <c r="BE97" s="684"/>
      <c r="BF97" s="684"/>
      <c r="BG97" s="684"/>
      <c r="BH97" s="684"/>
      <c r="BI97" s="684"/>
      <c r="BJ97" s="684"/>
      <c r="BK97" s="684"/>
      <c r="BL97" s="684"/>
      <c r="BM97" s="684"/>
      <c r="BN97" s="684"/>
      <c r="BO97" s="684"/>
      <c r="BP97" s="684"/>
      <c r="BQ97" s="684"/>
      <c r="BR97" s="684"/>
      <c r="BS97" s="684"/>
      <c r="BT97" s="684"/>
      <c r="BU97" s="684"/>
      <c r="BV97" s="684"/>
      <c r="BW97" s="684"/>
      <c r="BX97" s="684"/>
      <c r="BY97" s="684"/>
      <c r="BZ97" s="684"/>
    </row>
    <row r="98" spans="1:78" s="685" customFormat="1" ht="15.95" customHeight="1">
      <c r="A98" s="686"/>
      <c r="B98" s="686"/>
      <c r="C98" s="690"/>
      <c r="D98" s="690" t="s">
        <v>1486</v>
      </c>
      <c r="E98" s="686"/>
      <c r="F98" s="686"/>
      <c r="G98" s="686"/>
      <c r="H98" s="686"/>
      <c r="I98" s="686"/>
      <c r="J98" s="686"/>
      <c r="K98" s="686"/>
      <c r="L98" s="686"/>
      <c r="M98" s="263"/>
      <c r="N98" s="1747" t="e">
        <f>#REF!</f>
        <v>#REF!</v>
      </c>
      <c r="O98" s="1747"/>
      <c r="P98" s="1747"/>
      <c r="Q98" s="1747"/>
      <c r="R98" s="1747"/>
      <c r="S98" s="1747"/>
      <c r="T98" s="1747"/>
      <c r="U98" s="1747"/>
      <c r="V98" s="1747"/>
      <c r="W98" s="1747"/>
      <c r="X98" s="1747"/>
      <c r="Y98" s="1747"/>
      <c r="Z98" s="1747"/>
      <c r="AA98" s="1747"/>
      <c r="AB98" s="1747"/>
      <c r="AC98" s="1747"/>
      <c r="AD98" s="1747"/>
      <c r="AE98" s="1747"/>
      <c r="AF98" s="1747"/>
      <c r="AG98" s="1747"/>
      <c r="AH98" s="1747"/>
      <c r="AI98" s="1747"/>
      <c r="AJ98" s="1747"/>
      <c r="AK98" s="1747"/>
      <c r="AL98" s="587"/>
      <c r="AM98" s="935">
        <f t="shared" si="2"/>
        <v>1</v>
      </c>
      <c r="AN98" s="933"/>
      <c r="AO98" s="933"/>
      <c r="AP98" s="933"/>
      <c r="AQ98" s="933"/>
      <c r="AR98" s="933"/>
      <c r="AS98" s="933"/>
      <c r="AT98" s="933"/>
      <c r="AU98" s="933"/>
      <c r="AV98" s="933"/>
      <c r="AW98" s="933"/>
      <c r="AX98" s="933"/>
      <c r="AY98" s="933"/>
      <c r="AZ98" s="684"/>
      <c r="BA98" s="684"/>
      <c r="BB98" s="684"/>
      <c r="BC98" s="684"/>
      <c r="BD98" s="684"/>
      <c r="BE98" s="684"/>
      <c r="BF98" s="684"/>
      <c r="BG98" s="684"/>
      <c r="BH98" s="684"/>
      <c r="BI98" s="684"/>
      <c r="BJ98" s="684"/>
      <c r="BK98" s="684"/>
      <c r="BL98" s="684"/>
      <c r="BM98" s="684"/>
      <c r="BN98" s="684"/>
      <c r="BO98" s="684"/>
      <c r="BP98" s="684"/>
      <c r="BQ98" s="684"/>
      <c r="BR98" s="684"/>
      <c r="BS98" s="684"/>
      <c r="BT98" s="684"/>
      <c r="BU98" s="684"/>
      <c r="BV98" s="684"/>
      <c r="BW98" s="684"/>
      <c r="BX98" s="684"/>
      <c r="BY98" s="684"/>
      <c r="BZ98" s="684"/>
    </row>
    <row r="99" spans="1:78" s="685" customFormat="1" ht="15.95" customHeight="1">
      <c r="A99" s="686"/>
      <c r="B99" s="688"/>
      <c r="C99" s="691"/>
      <c r="D99" s="691"/>
      <c r="E99" s="688"/>
      <c r="F99" s="688"/>
      <c r="G99" s="688"/>
      <c r="H99" s="688"/>
      <c r="I99" s="688"/>
      <c r="J99" s="688"/>
      <c r="K99" s="688"/>
      <c r="L99" s="688"/>
      <c r="M99" s="688"/>
      <c r="N99" s="799"/>
      <c r="O99" s="799"/>
      <c r="P99" s="799"/>
      <c r="Q99" s="799"/>
      <c r="R99" s="799"/>
      <c r="S99" s="799"/>
      <c r="T99" s="799"/>
      <c r="U99" s="799"/>
      <c r="V99" s="799"/>
      <c r="W99" s="799"/>
      <c r="X99" s="799"/>
      <c r="Y99" s="799"/>
      <c r="Z99" s="799"/>
      <c r="AA99" s="799"/>
      <c r="AB99" s="800"/>
      <c r="AC99" s="800"/>
      <c r="AD99" s="800"/>
      <c r="AE99" s="800"/>
      <c r="AF99" s="800"/>
      <c r="AG99" s="800"/>
      <c r="AH99" s="800"/>
      <c r="AI99" s="800"/>
      <c r="AJ99" s="800"/>
      <c r="AK99" s="800"/>
      <c r="AL99" s="587"/>
      <c r="AM99" s="935">
        <f t="shared" si="2"/>
        <v>1</v>
      </c>
      <c r="AN99" s="933"/>
      <c r="AO99" s="933"/>
      <c r="AP99" s="933"/>
      <c r="AQ99" s="933"/>
      <c r="AR99" s="933"/>
      <c r="AS99" s="933"/>
      <c r="AT99" s="933"/>
      <c r="AU99" s="933"/>
      <c r="AV99" s="933"/>
      <c r="AW99" s="933"/>
      <c r="AX99" s="933"/>
      <c r="AY99" s="933"/>
      <c r="AZ99" s="684"/>
      <c r="BA99" s="684"/>
      <c r="BB99" s="684"/>
      <c r="BC99" s="684"/>
      <c r="BD99" s="684"/>
      <c r="BE99" s="684"/>
      <c r="BF99" s="684"/>
      <c r="BG99" s="684"/>
      <c r="BH99" s="684"/>
      <c r="BI99" s="684"/>
      <c r="BJ99" s="684"/>
      <c r="BK99" s="684"/>
      <c r="BL99" s="684"/>
      <c r="BM99" s="684"/>
      <c r="BN99" s="684"/>
      <c r="BO99" s="684"/>
      <c r="BP99" s="684"/>
      <c r="BQ99" s="684"/>
      <c r="BR99" s="684"/>
      <c r="BS99" s="684"/>
      <c r="BT99" s="684"/>
      <c r="BU99" s="684"/>
      <c r="BV99" s="684"/>
      <c r="BW99" s="684"/>
      <c r="BX99" s="684"/>
      <c r="BY99" s="684"/>
      <c r="BZ99" s="684"/>
    </row>
    <row r="100" spans="1:78" s="685" customFormat="1" ht="15.95" customHeight="1">
      <c r="A100" s="686"/>
      <c r="B100" s="693"/>
      <c r="C100" s="694" t="s">
        <v>1489</v>
      </c>
      <c r="D100" s="694"/>
      <c r="E100" s="693"/>
      <c r="F100" s="693"/>
      <c r="G100" s="693"/>
      <c r="H100" s="693"/>
      <c r="I100" s="693"/>
      <c r="J100" s="693"/>
      <c r="K100" s="693"/>
      <c r="L100" s="693"/>
      <c r="M100" s="693"/>
      <c r="N100" s="803"/>
      <c r="O100" s="803"/>
      <c r="P100" s="803"/>
      <c r="Q100" s="803"/>
      <c r="R100" s="803"/>
      <c r="S100" s="803"/>
      <c r="T100" s="803"/>
      <c r="U100" s="803"/>
      <c r="V100" s="803"/>
      <c r="W100" s="803"/>
      <c r="X100" s="803"/>
      <c r="Y100" s="803"/>
      <c r="Z100" s="803"/>
      <c r="AA100" s="803"/>
      <c r="AB100" s="804"/>
      <c r="AC100" s="804"/>
      <c r="AD100" s="804"/>
      <c r="AE100" s="804"/>
      <c r="AF100" s="802"/>
      <c r="AG100" s="802"/>
      <c r="AH100" s="802"/>
      <c r="AI100" s="802"/>
      <c r="AJ100" s="802"/>
      <c r="AK100" s="802"/>
      <c r="AL100" s="587"/>
      <c r="AM100" s="935">
        <f t="shared" si="2"/>
        <v>1</v>
      </c>
      <c r="AN100" s="933"/>
      <c r="AO100" s="933"/>
      <c r="AP100" s="933"/>
      <c r="AQ100" s="933"/>
      <c r="AR100" s="933"/>
      <c r="AS100" s="933"/>
      <c r="AT100" s="933"/>
      <c r="AU100" s="933"/>
      <c r="AV100" s="933"/>
      <c r="AW100" s="933"/>
      <c r="AX100" s="933"/>
      <c r="AY100" s="933"/>
      <c r="AZ100" s="684"/>
      <c r="BA100" s="684"/>
      <c r="BB100" s="684"/>
      <c r="BC100" s="684"/>
      <c r="BD100" s="684"/>
      <c r="BE100" s="684"/>
      <c r="BF100" s="684"/>
      <c r="BG100" s="684"/>
      <c r="BH100" s="684"/>
      <c r="BI100" s="684"/>
      <c r="BJ100" s="684"/>
      <c r="BK100" s="684"/>
      <c r="BL100" s="684"/>
      <c r="BM100" s="684"/>
      <c r="BN100" s="684"/>
      <c r="BO100" s="684"/>
      <c r="BP100" s="684"/>
      <c r="BQ100" s="684"/>
      <c r="BR100" s="684"/>
      <c r="BS100" s="684"/>
      <c r="BT100" s="684"/>
      <c r="BU100" s="684"/>
      <c r="BV100" s="684"/>
      <c r="BW100" s="684"/>
      <c r="BX100" s="684"/>
      <c r="BY100" s="684"/>
      <c r="BZ100" s="684"/>
    </row>
    <row r="101" spans="1:78" s="685" customFormat="1" ht="15.95" customHeight="1">
      <c r="A101" s="686"/>
      <c r="B101" s="686"/>
      <c r="C101" s="690"/>
      <c r="D101" s="690" t="s">
        <v>1484</v>
      </c>
      <c r="E101" s="686"/>
      <c r="F101" s="686"/>
      <c r="G101" s="686"/>
      <c r="H101" s="686"/>
      <c r="I101" s="686"/>
      <c r="J101" s="686"/>
      <c r="K101" s="686"/>
      <c r="L101" s="686"/>
      <c r="M101" s="263"/>
      <c r="N101" s="1748"/>
      <c r="O101" s="1748"/>
      <c r="P101" s="1748"/>
      <c r="Q101" s="1748"/>
      <c r="R101" s="1748"/>
      <c r="S101" s="1748"/>
      <c r="T101" s="1748"/>
      <c r="U101" s="1748"/>
      <c r="V101" s="1748"/>
      <c r="W101" s="1748"/>
      <c r="X101" s="1748"/>
      <c r="Y101" s="1748"/>
      <c r="Z101" s="1748"/>
      <c r="AA101" s="1748"/>
      <c r="AB101" s="1748"/>
      <c r="AC101" s="1748"/>
      <c r="AD101" s="1748"/>
      <c r="AE101" s="1748"/>
      <c r="AF101" s="1748"/>
      <c r="AG101" s="1748"/>
      <c r="AH101" s="1748"/>
      <c r="AI101" s="1748"/>
      <c r="AJ101" s="1748"/>
      <c r="AK101" s="1748"/>
      <c r="AL101" s="587"/>
      <c r="AM101" s="935">
        <f t="shared" si="2"/>
        <v>1</v>
      </c>
      <c r="AN101" s="933"/>
      <c r="AO101" s="933"/>
      <c r="AP101" s="933"/>
      <c r="AQ101" s="933"/>
      <c r="AR101" s="933"/>
      <c r="AS101" s="933"/>
      <c r="AT101" s="933"/>
      <c r="AU101" s="933"/>
      <c r="AV101" s="933"/>
      <c r="AW101" s="933"/>
      <c r="AX101" s="933"/>
      <c r="AY101" s="933"/>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row>
    <row r="102" spans="1:78" s="685" customFormat="1" ht="15.95" customHeight="1">
      <c r="A102" s="686"/>
      <c r="B102" s="686"/>
      <c r="C102" s="690"/>
      <c r="D102" s="690" t="s">
        <v>1485</v>
      </c>
      <c r="E102" s="686"/>
      <c r="F102" s="686"/>
      <c r="G102" s="686"/>
      <c r="H102" s="686"/>
      <c r="I102" s="686"/>
      <c r="J102" s="686"/>
      <c r="K102" s="686"/>
      <c r="L102" s="686"/>
      <c r="M102" s="263"/>
      <c r="N102" s="1748"/>
      <c r="O102" s="1748"/>
      <c r="P102" s="1748"/>
      <c r="Q102" s="1748"/>
      <c r="R102" s="1748"/>
      <c r="S102" s="1748"/>
      <c r="T102" s="1748"/>
      <c r="U102" s="1748"/>
      <c r="V102" s="1748"/>
      <c r="W102" s="1748"/>
      <c r="X102" s="1748"/>
      <c r="Y102" s="1748"/>
      <c r="Z102" s="1748"/>
      <c r="AA102" s="1748"/>
      <c r="AB102" s="1748"/>
      <c r="AC102" s="1748"/>
      <c r="AD102" s="1748"/>
      <c r="AE102" s="1748"/>
      <c r="AF102" s="1748"/>
      <c r="AG102" s="1748"/>
      <c r="AH102" s="1748"/>
      <c r="AI102" s="1748"/>
      <c r="AJ102" s="1748"/>
      <c r="AK102" s="1748"/>
      <c r="AL102" s="587"/>
      <c r="AM102" s="935">
        <f t="shared" si="2"/>
        <v>1</v>
      </c>
      <c r="AN102" s="933"/>
      <c r="AO102" s="933"/>
      <c r="AP102" s="933"/>
      <c r="AQ102" s="933"/>
      <c r="AR102" s="933"/>
      <c r="AS102" s="933"/>
      <c r="AT102" s="933"/>
      <c r="AU102" s="933"/>
      <c r="AV102" s="933"/>
      <c r="AW102" s="933"/>
      <c r="AX102" s="933"/>
      <c r="AY102" s="933"/>
      <c r="AZ102" s="684"/>
      <c r="BA102" s="684"/>
      <c r="BB102" s="684"/>
      <c r="BC102" s="684"/>
      <c r="BD102" s="684"/>
      <c r="BE102" s="684"/>
      <c r="BF102" s="684"/>
      <c r="BG102" s="684"/>
      <c r="BH102" s="684"/>
      <c r="BI102" s="684"/>
      <c r="BJ102" s="684"/>
      <c r="BK102" s="684"/>
      <c r="BL102" s="684"/>
      <c r="BM102" s="684"/>
      <c r="BN102" s="684"/>
      <c r="BO102" s="684"/>
      <c r="BP102" s="684"/>
      <c r="BQ102" s="684"/>
      <c r="BR102" s="684"/>
      <c r="BS102" s="684"/>
      <c r="BT102" s="684"/>
      <c r="BU102" s="684"/>
      <c r="BV102" s="684"/>
      <c r="BW102" s="684"/>
      <c r="BX102" s="684"/>
      <c r="BY102" s="684"/>
      <c r="BZ102" s="684"/>
    </row>
    <row r="103" spans="1:78" s="685" customFormat="1" ht="15.95" customHeight="1">
      <c r="A103" s="686"/>
      <c r="B103" s="686"/>
      <c r="C103" s="690"/>
      <c r="D103" s="690" t="s">
        <v>1486</v>
      </c>
      <c r="E103" s="686"/>
      <c r="F103" s="686"/>
      <c r="G103" s="686"/>
      <c r="H103" s="686"/>
      <c r="I103" s="686"/>
      <c r="J103" s="686"/>
      <c r="K103" s="686"/>
      <c r="L103" s="686"/>
      <c r="M103" s="263"/>
      <c r="N103" s="1749"/>
      <c r="O103" s="1749"/>
      <c r="P103" s="1749"/>
      <c r="Q103" s="1749"/>
      <c r="R103" s="1749"/>
      <c r="S103" s="1749"/>
      <c r="T103" s="1749"/>
      <c r="U103" s="1749"/>
      <c r="V103" s="1749"/>
      <c r="W103" s="1749"/>
      <c r="X103" s="1749"/>
      <c r="Y103" s="1749"/>
      <c r="Z103" s="1749"/>
      <c r="AA103" s="1749"/>
      <c r="AB103" s="1749"/>
      <c r="AC103" s="1749"/>
      <c r="AD103" s="1749"/>
      <c r="AE103" s="1749"/>
      <c r="AF103" s="1749"/>
      <c r="AG103" s="1749"/>
      <c r="AH103" s="1749"/>
      <c r="AI103" s="1749"/>
      <c r="AJ103" s="1749"/>
      <c r="AK103" s="1749"/>
      <c r="AL103" s="587"/>
      <c r="AM103" s="935">
        <f t="shared" si="2"/>
        <v>1</v>
      </c>
      <c r="AN103" s="933"/>
      <c r="AO103" s="933"/>
      <c r="AP103" s="933"/>
      <c r="AQ103" s="933"/>
      <c r="AR103" s="933"/>
      <c r="AS103" s="933"/>
      <c r="AT103" s="933"/>
      <c r="AU103" s="933"/>
      <c r="AV103" s="933"/>
      <c r="AW103" s="933"/>
      <c r="AX103" s="933"/>
      <c r="AY103" s="933"/>
      <c r="AZ103" s="684"/>
      <c r="BA103" s="684"/>
      <c r="BB103" s="684"/>
      <c r="BC103" s="684"/>
      <c r="BD103" s="684"/>
      <c r="BE103" s="684"/>
      <c r="BF103" s="684"/>
      <c r="BG103" s="684"/>
      <c r="BH103" s="684"/>
      <c r="BI103" s="684"/>
      <c r="BJ103" s="684"/>
      <c r="BK103" s="684"/>
      <c r="BL103" s="684"/>
      <c r="BM103" s="684"/>
      <c r="BN103" s="684"/>
      <c r="BO103" s="684"/>
      <c r="BP103" s="684"/>
      <c r="BQ103" s="684"/>
      <c r="BR103" s="684"/>
      <c r="BS103" s="684"/>
      <c r="BT103" s="684"/>
      <c r="BU103" s="684"/>
      <c r="BV103" s="684"/>
      <c r="BW103" s="684"/>
      <c r="BX103" s="684"/>
      <c r="BY103" s="684"/>
      <c r="BZ103" s="684"/>
    </row>
    <row r="104" spans="1:78" s="685" customFormat="1" ht="15.95" customHeight="1">
      <c r="A104" s="686"/>
      <c r="B104" s="688"/>
      <c r="C104" s="691"/>
      <c r="D104" s="691"/>
      <c r="E104" s="688"/>
      <c r="F104" s="688"/>
      <c r="G104" s="688"/>
      <c r="H104" s="688"/>
      <c r="I104" s="688"/>
      <c r="J104" s="688"/>
      <c r="K104" s="688"/>
      <c r="L104" s="688"/>
      <c r="M104" s="688"/>
      <c r="N104" s="805"/>
      <c r="O104" s="805"/>
      <c r="P104" s="805"/>
      <c r="Q104" s="805"/>
      <c r="R104" s="805"/>
      <c r="S104" s="805"/>
      <c r="T104" s="805"/>
      <c r="U104" s="805"/>
      <c r="V104" s="805"/>
      <c r="W104" s="805"/>
      <c r="X104" s="805"/>
      <c r="Y104" s="805"/>
      <c r="Z104" s="805"/>
      <c r="AA104" s="805"/>
      <c r="AB104" s="806"/>
      <c r="AC104" s="806"/>
      <c r="AD104" s="806"/>
      <c r="AE104" s="806"/>
      <c r="AF104" s="806"/>
      <c r="AG104" s="806"/>
      <c r="AH104" s="806"/>
      <c r="AI104" s="806"/>
      <c r="AJ104" s="806"/>
      <c r="AK104" s="806"/>
      <c r="AL104" s="587"/>
      <c r="AM104" s="935">
        <f t="shared" si="2"/>
        <v>1</v>
      </c>
      <c r="AN104" s="933"/>
      <c r="AO104" s="933"/>
      <c r="AP104" s="933"/>
      <c r="AQ104" s="933"/>
      <c r="AR104" s="933"/>
      <c r="AS104" s="933"/>
      <c r="AT104" s="933"/>
      <c r="AU104" s="933"/>
      <c r="AV104" s="933"/>
      <c r="AW104" s="933"/>
      <c r="AX104" s="933"/>
      <c r="AY104" s="933"/>
      <c r="AZ104" s="684"/>
      <c r="BA104" s="684"/>
      <c r="BB104" s="684"/>
      <c r="BC104" s="684"/>
      <c r="BD104" s="684"/>
      <c r="BE104" s="684"/>
      <c r="BF104" s="684"/>
      <c r="BG104" s="684"/>
      <c r="BH104" s="684"/>
      <c r="BI104" s="684"/>
      <c r="BJ104" s="684"/>
      <c r="BK104" s="684"/>
      <c r="BL104" s="684"/>
      <c r="BM104" s="684"/>
      <c r="BN104" s="684"/>
      <c r="BO104" s="684"/>
      <c r="BP104" s="684"/>
      <c r="BQ104" s="684"/>
      <c r="BR104" s="684"/>
      <c r="BS104" s="684"/>
      <c r="BT104" s="684"/>
      <c r="BU104" s="684"/>
      <c r="BV104" s="684"/>
      <c r="BW104" s="684"/>
      <c r="BX104" s="684"/>
      <c r="BY104" s="684"/>
      <c r="BZ104" s="684"/>
    </row>
    <row r="105" spans="1:78" s="685" customFormat="1" ht="15.95" customHeight="1">
      <c r="A105" s="686"/>
      <c r="B105" s="693"/>
      <c r="C105" s="694" t="s">
        <v>1490</v>
      </c>
      <c r="D105" s="694"/>
      <c r="E105" s="693"/>
      <c r="F105" s="693"/>
      <c r="G105" s="693"/>
      <c r="H105" s="693"/>
      <c r="I105" s="693"/>
      <c r="J105" s="693"/>
      <c r="K105" s="693"/>
      <c r="L105" s="693"/>
      <c r="M105" s="693"/>
      <c r="N105" s="807"/>
      <c r="O105" s="807"/>
      <c r="P105" s="807"/>
      <c r="Q105" s="807"/>
      <c r="R105" s="807"/>
      <c r="S105" s="807"/>
      <c r="T105" s="807"/>
      <c r="U105" s="807"/>
      <c r="V105" s="807"/>
      <c r="W105" s="807"/>
      <c r="X105" s="807"/>
      <c r="Y105" s="807"/>
      <c r="Z105" s="807"/>
      <c r="AA105" s="807"/>
      <c r="AB105" s="808"/>
      <c r="AC105" s="808"/>
      <c r="AD105" s="808"/>
      <c r="AE105" s="808"/>
      <c r="AF105" s="809"/>
      <c r="AG105" s="809"/>
      <c r="AH105" s="809"/>
      <c r="AI105" s="809"/>
      <c r="AJ105" s="809"/>
      <c r="AK105" s="809"/>
      <c r="AL105" s="587"/>
      <c r="AM105" s="935">
        <f t="shared" si="2"/>
        <v>1</v>
      </c>
      <c r="AN105" s="933"/>
      <c r="AO105" s="933"/>
      <c r="AP105" s="933"/>
      <c r="AQ105" s="933"/>
      <c r="AR105" s="933"/>
      <c r="AS105" s="933"/>
      <c r="AT105" s="933"/>
      <c r="AU105" s="933"/>
      <c r="AV105" s="933"/>
      <c r="AW105" s="933"/>
      <c r="AX105" s="933"/>
      <c r="AY105" s="933"/>
      <c r="AZ105" s="684"/>
      <c r="BA105" s="684"/>
      <c r="BB105" s="684"/>
      <c r="BC105" s="684"/>
      <c r="BD105" s="684"/>
      <c r="BE105" s="684"/>
      <c r="BF105" s="684"/>
      <c r="BG105" s="684"/>
      <c r="BH105" s="684"/>
      <c r="BI105" s="684"/>
      <c r="BJ105" s="684"/>
      <c r="BK105" s="684"/>
      <c r="BL105" s="684"/>
      <c r="BM105" s="684"/>
      <c r="BN105" s="684"/>
      <c r="BO105" s="684"/>
      <c r="BP105" s="684"/>
      <c r="BQ105" s="684"/>
      <c r="BR105" s="684"/>
      <c r="BS105" s="684"/>
      <c r="BT105" s="684"/>
      <c r="BU105" s="684"/>
      <c r="BV105" s="684"/>
      <c r="BW105" s="684"/>
      <c r="BX105" s="684"/>
      <c r="BY105" s="684"/>
      <c r="BZ105" s="684"/>
    </row>
    <row r="106" spans="1:78" s="685" customFormat="1" ht="15.95" customHeight="1">
      <c r="A106" s="686"/>
      <c r="B106" s="686"/>
      <c r="C106" s="690"/>
      <c r="D106" s="690" t="s">
        <v>1484</v>
      </c>
      <c r="E106" s="686"/>
      <c r="F106" s="686"/>
      <c r="G106" s="686"/>
      <c r="H106" s="686"/>
      <c r="I106" s="686"/>
      <c r="J106" s="686"/>
      <c r="K106" s="686"/>
      <c r="L106" s="686"/>
      <c r="M106" s="263"/>
      <c r="N106" s="1748"/>
      <c r="O106" s="1748"/>
      <c r="P106" s="1748"/>
      <c r="Q106" s="1748"/>
      <c r="R106" s="1748"/>
      <c r="S106" s="1748"/>
      <c r="T106" s="1748"/>
      <c r="U106" s="1748"/>
      <c r="V106" s="1748"/>
      <c r="W106" s="1748"/>
      <c r="X106" s="1748"/>
      <c r="Y106" s="1748"/>
      <c r="Z106" s="1748"/>
      <c r="AA106" s="1748"/>
      <c r="AB106" s="1748"/>
      <c r="AC106" s="1748"/>
      <c r="AD106" s="1748"/>
      <c r="AE106" s="1748"/>
      <c r="AF106" s="1748"/>
      <c r="AG106" s="1748"/>
      <c r="AH106" s="1748"/>
      <c r="AI106" s="1748"/>
      <c r="AJ106" s="1748"/>
      <c r="AK106" s="1748"/>
      <c r="AL106" s="587"/>
      <c r="AM106" s="935">
        <f t="shared" si="2"/>
        <v>1</v>
      </c>
      <c r="AN106" s="933"/>
      <c r="AO106" s="933"/>
      <c r="AP106" s="933"/>
      <c r="AQ106" s="933"/>
      <c r="AR106" s="933"/>
      <c r="AS106" s="933"/>
      <c r="AT106" s="933"/>
      <c r="AU106" s="933"/>
      <c r="AV106" s="933"/>
      <c r="AW106" s="933"/>
      <c r="AX106" s="933"/>
      <c r="AY106" s="933"/>
      <c r="AZ106" s="684"/>
      <c r="BA106" s="684"/>
      <c r="BB106" s="684"/>
      <c r="BC106" s="684"/>
      <c r="BD106" s="684"/>
      <c r="BE106" s="684"/>
      <c r="BF106" s="684"/>
      <c r="BG106" s="684"/>
      <c r="BH106" s="684"/>
      <c r="BI106" s="684"/>
      <c r="BJ106" s="684"/>
      <c r="BK106" s="684"/>
      <c r="BL106" s="684"/>
      <c r="BM106" s="684"/>
      <c r="BN106" s="684"/>
      <c r="BO106" s="684"/>
      <c r="BP106" s="684"/>
      <c r="BQ106" s="684"/>
      <c r="BR106" s="684"/>
      <c r="BS106" s="684"/>
      <c r="BT106" s="684"/>
      <c r="BU106" s="684"/>
      <c r="BV106" s="684"/>
      <c r="BW106" s="684"/>
      <c r="BX106" s="684"/>
      <c r="BY106" s="684"/>
      <c r="BZ106" s="684"/>
    </row>
    <row r="107" spans="1:78" s="685" customFormat="1" ht="15.95" customHeight="1">
      <c r="A107" s="686"/>
      <c r="B107" s="686"/>
      <c r="C107" s="690"/>
      <c r="D107" s="690" t="s">
        <v>1485</v>
      </c>
      <c r="E107" s="686"/>
      <c r="F107" s="686"/>
      <c r="G107" s="686"/>
      <c r="H107" s="686"/>
      <c r="I107" s="686"/>
      <c r="J107" s="686"/>
      <c r="K107" s="686"/>
      <c r="L107" s="686"/>
      <c r="M107" s="263"/>
      <c r="N107" s="1748"/>
      <c r="O107" s="1748"/>
      <c r="P107" s="1748"/>
      <c r="Q107" s="1748"/>
      <c r="R107" s="1748"/>
      <c r="S107" s="1748"/>
      <c r="T107" s="1748"/>
      <c r="U107" s="1748"/>
      <c r="V107" s="1748"/>
      <c r="W107" s="1748"/>
      <c r="X107" s="1748"/>
      <c r="Y107" s="1748"/>
      <c r="Z107" s="1748"/>
      <c r="AA107" s="1748"/>
      <c r="AB107" s="1748"/>
      <c r="AC107" s="1748"/>
      <c r="AD107" s="1748"/>
      <c r="AE107" s="1748"/>
      <c r="AF107" s="1748"/>
      <c r="AG107" s="1748"/>
      <c r="AH107" s="1748"/>
      <c r="AI107" s="1748"/>
      <c r="AJ107" s="1748"/>
      <c r="AK107" s="1748"/>
      <c r="AL107" s="587"/>
      <c r="AM107" s="935">
        <f t="shared" si="2"/>
        <v>1</v>
      </c>
      <c r="AN107" s="933"/>
      <c r="AO107" s="933"/>
      <c r="AP107" s="933"/>
      <c r="AQ107" s="933"/>
      <c r="AR107" s="933"/>
      <c r="AS107" s="933"/>
      <c r="AT107" s="933"/>
      <c r="AU107" s="933"/>
      <c r="AV107" s="933"/>
      <c r="AW107" s="933"/>
      <c r="AX107" s="933"/>
      <c r="AY107" s="933"/>
      <c r="AZ107" s="684"/>
      <c r="BA107" s="684"/>
      <c r="BB107" s="684"/>
      <c r="BC107" s="684"/>
      <c r="BD107" s="684"/>
      <c r="BE107" s="684"/>
      <c r="BF107" s="684"/>
      <c r="BG107" s="684"/>
      <c r="BH107" s="684"/>
      <c r="BI107" s="684"/>
      <c r="BJ107" s="684"/>
      <c r="BK107" s="684"/>
      <c r="BL107" s="684"/>
      <c r="BM107" s="684"/>
      <c r="BN107" s="684"/>
      <c r="BO107" s="684"/>
      <c r="BP107" s="684"/>
      <c r="BQ107" s="684"/>
      <c r="BR107" s="684"/>
      <c r="BS107" s="684"/>
      <c r="BT107" s="684"/>
      <c r="BU107" s="684"/>
      <c r="BV107" s="684"/>
      <c r="BW107" s="684"/>
      <c r="BX107" s="684"/>
      <c r="BY107" s="684"/>
      <c r="BZ107" s="684"/>
    </row>
    <row r="108" spans="1:78" s="685" customFormat="1" ht="15.95" customHeight="1">
      <c r="A108" s="686"/>
      <c r="B108" s="686"/>
      <c r="C108" s="690"/>
      <c r="D108" s="690" t="s">
        <v>1486</v>
      </c>
      <c r="E108" s="686"/>
      <c r="F108" s="686"/>
      <c r="G108" s="686"/>
      <c r="H108" s="686"/>
      <c r="I108" s="686"/>
      <c r="J108" s="686"/>
      <c r="K108" s="686"/>
      <c r="L108" s="686"/>
      <c r="M108" s="263"/>
      <c r="N108" s="1749"/>
      <c r="O108" s="1749"/>
      <c r="P108" s="1749"/>
      <c r="Q108" s="1749"/>
      <c r="R108" s="1749"/>
      <c r="S108" s="1749"/>
      <c r="T108" s="1749"/>
      <c r="U108" s="1749"/>
      <c r="V108" s="1749"/>
      <c r="W108" s="1749"/>
      <c r="X108" s="1749"/>
      <c r="Y108" s="1749"/>
      <c r="Z108" s="1749"/>
      <c r="AA108" s="1749"/>
      <c r="AB108" s="1749"/>
      <c r="AC108" s="1749"/>
      <c r="AD108" s="1749"/>
      <c r="AE108" s="1749"/>
      <c r="AF108" s="1749"/>
      <c r="AG108" s="1749"/>
      <c r="AH108" s="1749"/>
      <c r="AI108" s="1749"/>
      <c r="AJ108" s="1749"/>
      <c r="AK108" s="1749"/>
      <c r="AL108" s="587"/>
      <c r="AM108" s="935">
        <f t="shared" si="2"/>
        <v>1</v>
      </c>
      <c r="AN108" s="933"/>
      <c r="AO108" s="933"/>
      <c r="AP108" s="933"/>
      <c r="AQ108" s="933"/>
      <c r="AR108" s="933"/>
      <c r="AS108" s="933"/>
      <c r="AT108" s="933"/>
      <c r="AU108" s="933"/>
      <c r="AV108" s="933"/>
      <c r="AW108" s="933"/>
      <c r="AX108" s="933"/>
      <c r="AY108" s="933"/>
      <c r="AZ108" s="684"/>
      <c r="BA108" s="684"/>
      <c r="BB108" s="684"/>
      <c r="BC108" s="684"/>
      <c r="BD108" s="684"/>
      <c r="BE108" s="684"/>
      <c r="BF108" s="684"/>
      <c r="BG108" s="684"/>
      <c r="BH108" s="684"/>
      <c r="BI108" s="684"/>
      <c r="BJ108" s="684"/>
      <c r="BK108" s="684"/>
      <c r="BL108" s="684"/>
      <c r="BM108" s="684"/>
      <c r="BN108" s="684"/>
      <c r="BO108" s="684"/>
      <c r="BP108" s="684"/>
      <c r="BQ108" s="684"/>
      <c r="BR108" s="684"/>
      <c r="BS108" s="684"/>
      <c r="BT108" s="684"/>
      <c r="BU108" s="684"/>
      <c r="BV108" s="684"/>
      <c r="BW108" s="684"/>
      <c r="BX108" s="684"/>
      <c r="BY108" s="684"/>
      <c r="BZ108" s="684"/>
    </row>
    <row r="109" spans="1:78" s="685" customFormat="1" ht="15.95" customHeight="1">
      <c r="A109" s="686"/>
      <c r="B109" s="688"/>
      <c r="C109" s="691"/>
      <c r="D109" s="691"/>
      <c r="E109" s="688"/>
      <c r="F109" s="688"/>
      <c r="G109" s="688"/>
      <c r="H109" s="688"/>
      <c r="I109" s="688"/>
      <c r="J109" s="688"/>
      <c r="K109" s="688"/>
      <c r="L109" s="688"/>
      <c r="M109" s="688"/>
      <c r="N109" s="805"/>
      <c r="O109" s="805"/>
      <c r="P109" s="805"/>
      <c r="Q109" s="805"/>
      <c r="R109" s="805"/>
      <c r="S109" s="805"/>
      <c r="T109" s="805"/>
      <c r="U109" s="805"/>
      <c r="V109" s="805"/>
      <c r="W109" s="805"/>
      <c r="X109" s="805"/>
      <c r="Y109" s="805"/>
      <c r="Z109" s="805"/>
      <c r="AA109" s="805"/>
      <c r="AB109" s="806"/>
      <c r="AC109" s="806"/>
      <c r="AD109" s="806"/>
      <c r="AE109" s="806"/>
      <c r="AF109" s="806"/>
      <c r="AG109" s="806"/>
      <c r="AH109" s="806"/>
      <c r="AI109" s="806"/>
      <c r="AJ109" s="806"/>
      <c r="AK109" s="806"/>
      <c r="AL109" s="587"/>
      <c r="AM109" s="935">
        <f t="shared" si="2"/>
        <v>1</v>
      </c>
      <c r="AN109" s="933"/>
      <c r="AO109" s="933"/>
      <c r="AP109" s="933"/>
      <c r="AQ109" s="933"/>
      <c r="AR109" s="933"/>
      <c r="AS109" s="933"/>
      <c r="AT109" s="933"/>
      <c r="AU109" s="933"/>
      <c r="AV109" s="933"/>
      <c r="AW109" s="933"/>
      <c r="AX109" s="933"/>
      <c r="AY109" s="933"/>
      <c r="AZ109" s="684"/>
      <c r="BA109" s="684"/>
      <c r="BB109" s="684"/>
      <c r="BC109" s="684"/>
      <c r="BD109" s="684"/>
      <c r="BE109" s="684"/>
      <c r="BF109" s="684"/>
      <c r="BG109" s="684"/>
      <c r="BH109" s="684"/>
      <c r="BI109" s="684"/>
      <c r="BJ109" s="684"/>
      <c r="BK109" s="684"/>
      <c r="BL109" s="684"/>
      <c r="BM109" s="684"/>
      <c r="BN109" s="684"/>
      <c r="BO109" s="684"/>
      <c r="BP109" s="684"/>
      <c r="BQ109" s="684"/>
      <c r="BR109" s="684"/>
      <c r="BS109" s="684"/>
      <c r="BT109" s="684"/>
      <c r="BU109" s="684"/>
      <c r="BV109" s="684"/>
      <c r="BW109" s="684"/>
      <c r="BX109" s="684"/>
      <c r="BY109" s="684"/>
      <c r="BZ109" s="684"/>
    </row>
    <row r="110" spans="1:78" s="685" customFormat="1" ht="15.95" customHeight="1">
      <c r="A110" s="686"/>
      <c r="B110" s="693"/>
      <c r="C110" s="694" t="s">
        <v>1491</v>
      </c>
      <c r="D110" s="694"/>
      <c r="E110" s="693"/>
      <c r="F110" s="693"/>
      <c r="G110" s="693"/>
      <c r="H110" s="693"/>
      <c r="I110" s="693"/>
      <c r="J110" s="693"/>
      <c r="K110" s="693"/>
      <c r="L110" s="693"/>
      <c r="M110" s="693"/>
      <c r="N110" s="807"/>
      <c r="O110" s="807"/>
      <c r="P110" s="807"/>
      <c r="Q110" s="807"/>
      <c r="R110" s="807"/>
      <c r="S110" s="807"/>
      <c r="T110" s="807"/>
      <c r="U110" s="807"/>
      <c r="V110" s="807"/>
      <c r="W110" s="807"/>
      <c r="X110" s="807"/>
      <c r="Y110" s="807"/>
      <c r="Z110" s="807"/>
      <c r="AA110" s="807"/>
      <c r="AB110" s="808"/>
      <c r="AC110" s="808"/>
      <c r="AD110" s="808"/>
      <c r="AE110" s="808"/>
      <c r="AF110" s="809"/>
      <c r="AG110" s="809"/>
      <c r="AH110" s="809"/>
      <c r="AI110" s="809"/>
      <c r="AJ110" s="809"/>
      <c r="AK110" s="809"/>
      <c r="AL110" s="587"/>
      <c r="AM110" s="935">
        <f t="shared" si="2"/>
        <v>1</v>
      </c>
      <c r="AN110" s="933"/>
      <c r="AO110" s="933"/>
      <c r="AP110" s="933"/>
      <c r="AQ110" s="933"/>
      <c r="AR110" s="933"/>
      <c r="AS110" s="933"/>
      <c r="AT110" s="933"/>
      <c r="AU110" s="933"/>
      <c r="AV110" s="933"/>
      <c r="AW110" s="933"/>
      <c r="AX110" s="933"/>
      <c r="AY110" s="933"/>
      <c r="AZ110" s="684"/>
      <c r="BA110" s="684"/>
      <c r="BB110" s="684"/>
      <c r="BC110" s="684"/>
      <c r="BD110" s="684"/>
      <c r="BE110" s="684"/>
      <c r="BF110" s="684"/>
      <c r="BG110" s="684"/>
      <c r="BH110" s="684"/>
      <c r="BI110" s="684"/>
      <c r="BJ110" s="684"/>
      <c r="BK110" s="684"/>
      <c r="BL110" s="684"/>
      <c r="BM110" s="684"/>
      <c r="BN110" s="684"/>
      <c r="BO110" s="684"/>
      <c r="BP110" s="684"/>
      <c r="BQ110" s="684"/>
      <c r="BR110" s="684"/>
      <c r="BS110" s="684"/>
      <c r="BT110" s="684"/>
      <c r="BU110" s="684"/>
      <c r="BV110" s="684"/>
      <c r="BW110" s="684"/>
      <c r="BX110" s="684"/>
      <c r="BY110" s="684"/>
      <c r="BZ110" s="684"/>
    </row>
    <row r="111" spans="1:78" s="685" customFormat="1" ht="15.95" customHeight="1">
      <c r="A111" s="686"/>
      <c r="B111" s="686"/>
      <c r="C111" s="690"/>
      <c r="D111" s="690" t="s">
        <v>1484</v>
      </c>
      <c r="E111" s="686"/>
      <c r="F111" s="686"/>
      <c r="G111" s="686"/>
      <c r="H111" s="686"/>
      <c r="I111" s="686"/>
      <c r="J111" s="686"/>
      <c r="K111" s="686"/>
      <c r="L111" s="686"/>
      <c r="M111" s="263"/>
      <c r="N111" s="1748"/>
      <c r="O111" s="1748"/>
      <c r="P111" s="1748"/>
      <c r="Q111" s="1748"/>
      <c r="R111" s="1748"/>
      <c r="S111" s="1748"/>
      <c r="T111" s="1748"/>
      <c r="U111" s="1748"/>
      <c r="V111" s="1748"/>
      <c r="W111" s="1748"/>
      <c r="X111" s="1748"/>
      <c r="Y111" s="1748"/>
      <c r="Z111" s="1748"/>
      <c r="AA111" s="1748"/>
      <c r="AB111" s="1748"/>
      <c r="AC111" s="1748"/>
      <c r="AD111" s="1748"/>
      <c r="AE111" s="1748"/>
      <c r="AF111" s="1748"/>
      <c r="AG111" s="1748"/>
      <c r="AH111" s="1748"/>
      <c r="AI111" s="1748"/>
      <c r="AJ111" s="1748"/>
      <c r="AK111" s="1748"/>
      <c r="AL111" s="587"/>
      <c r="AM111" s="935">
        <f t="shared" si="2"/>
        <v>1</v>
      </c>
      <c r="AN111" s="933"/>
      <c r="AO111" s="933"/>
      <c r="AP111" s="933"/>
      <c r="AQ111" s="933"/>
      <c r="AR111" s="933"/>
      <c r="AS111" s="933"/>
      <c r="AT111" s="933"/>
      <c r="AU111" s="933"/>
      <c r="AV111" s="933"/>
      <c r="AW111" s="933"/>
      <c r="AX111" s="933"/>
      <c r="AY111" s="933"/>
      <c r="AZ111" s="684"/>
      <c r="BA111" s="684"/>
      <c r="BB111" s="684"/>
      <c r="BC111" s="684"/>
      <c r="BD111" s="684"/>
      <c r="BE111" s="684"/>
      <c r="BF111" s="684"/>
      <c r="BG111" s="684"/>
      <c r="BH111" s="684"/>
      <c r="BI111" s="684"/>
      <c r="BJ111" s="684"/>
      <c r="BK111" s="684"/>
      <c r="BL111" s="684"/>
      <c r="BM111" s="684"/>
      <c r="BN111" s="684"/>
      <c r="BO111" s="684"/>
      <c r="BP111" s="684"/>
      <c r="BQ111" s="684"/>
      <c r="BR111" s="684"/>
      <c r="BS111" s="684"/>
      <c r="BT111" s="684"/>
      <c r="BU111" s="684"/>
      <c r="BV111" s="684"/>
      <c r="BW111" s="684"/>
      <c r="BX111" s="684"/>
      <c r="BY111" s="684"/>
      <c r="BZ111" s="684"/>
    </row>
    <row r="112" spans="1:78" s="685" customFormat="1" ht="15.95" customHeight="1">
      <c r="A112" s="686"/>
      <c r="B112" s="686"/>
      <c r="C112" s="690"/>
      <c r="D112" s="690" t="s">
        <v>1485</v>
      </c>
      <c r="E112" s="686"/>
      <c r="F112" s="686"/>
      <c r="G112" s="686"/>
      <c r="H112" s="686"/>
      <c r="I112" s="686"/>
      <c r="J112" s="686"/>
      <c r="K112" s="686"/>
      <c r="L112" s="686"/>
      <c r="M112" s="263"/>
      <c r="N112" s="1748"/>
      <c r="O112" s="1748"/>
      <c r="P112" s="1748"/>
      <c r="Q112" s="1748"/>
      <c r="R112" s="1748"/>
      <c r="S112" s="1748"/>
      <c r="T112" s="1748"/>
      <c r="U112" s="1748"/>
      <c r="V112" s="1748"/>
      <c r="W112" s="1748"/>
      <c r="X112" s="1748"/>
      <c r="Y112" s="1748"/>
      <c r="Z112" s="1748"/>
      <c r="AA112" s="1748"/>
      <c r="AB112" s="1748"/>
      <c r="AC112" s="1748"/>
      <c r="AD112" s="1748"/>
      <c r="AE112" s="1748"/>
      <c r="AF112" s="1748"/>
      <c r="AG112" s="1748"/>
      <c r="AH112" s="1748"/>
      <c r="AI112" s="1748"/>
      <c r="AJ112" s="1748"/>
      <c r="AK112" s="1748"/>
      <c r="AL112" s="587"/>
      <c r="AM112" s="935">
        <f t="shared" si="2"/>
        <v>1</v>
      </c>
      <c r="AN112" s="933"/>
      <c r="AO112" s="933"/>
      <c r="AP112" s="933"/>
      <c r="AQ112" s="933"/>
      <c r="AR112" s="933"/>
      <c r="AS112" s="933"/>
      <c r="AT112" s="933"/>
      <c r="AU112" s="933"/>
      <c r="AV112" s="933"/>
      <c r="AW112" s="933"/>
      <c r="AX112" s="933"/>
      <c r="AY112" s="933"/>
      <c r="AZ112" s="684"/>
      <c r="BA112" s="684"/>
      <c r="BB112" s="684"/>
      <c r="BC112" s="684"/>
      <c r="BD112" s="684"/>
      <c r="BE112" s="684"/>
      <c r="BF112" s="684"/>
      <c r="BG112" s="684"/>
      <c r="BH112" s="684"/>
      <c r="BI112" s="684"/>
      <c r="BJ112" s="684"/>
      <c r="BK112" s="684"/>
      <c r="BL112" s="684"/>
      <c r="BM112" s="684"/>
      <c r="BN112" s="684"/>
      <c r="BO112" s="684"/>
      <c r="BP112" s="684"/>
      <c r="BQ112" s="684"/>
      <c r="BR112" s="684"/>
      <c r="BS112" s="684"/>
      <c r="BT112" s="684"/>
      <c r="BU112" s="684"/>
      <c r="BV112" s="684"/>
      <c r="BW112" s="684"/>
      <c r="BX112" s="684"/>
      <c r="BY112" s="684"/>
      <c r="BZ112" s="684"/>
    </row>
    <row r="113" spans="1:94" s="685" customFormat="1" ht="15.95" customHeight="1">
      <c r="A113" s="686"/>
      <c r="B113" s="686"/>
      <c r="C113" s="690"/>
      <c r="D113" s="690" t="s">
        <v>1486</v>
      </c>
      <c r="E113" s="686"/>
      <c r="F113" s="686"/>
      <c r="G113" s="686"/>
      <c r="H113" s="686"/>
      <c r="I113" s="686"/>
      <c r="J113" s="686"/>
      <c r="K113" s="686"/>
      <c r="L113" s="686"/>
      <c r="M113" s="263"/>
      <c r="N113" s="1749"/>
      <c r="O113" s="1749"/>
      <c r="P113" s="1749"/>
      <c r="Q113" s="1749"/>
      <c r="R113" s="1749"/>
      <c r="S113" s="1749"/>
      <c r="T113" s="1749"/>
      <c r="U113" s="1749"/>
      <c r="V113" s="1749"/>
      <c r="W113" s="1749"/>
      <c r="X113" s="1749"/>
      <c r="Y113" s="1749"/>
      <c r="Z113" s="1749"/>
      <c r="AA113" s="1749"/>
      <c r="AB113" s="1749"/>
      <c r="AC113" s="1749"/>
      <c r="AD113" s="1749"/>
      <c r="AE113" s="1749"/>
      <c r="AF113" s="1749"/>
      <c r="AG113" s="1749"/>
      <c r="AH113" s="1749"/>
      <c r="AI113" s="1749"/>
      <c r="AJ113" s="1749"/>
      <c r="AK113" s="1749"/>
      <c r="AL113" s="587"/>
      <c r="AM113" s="935">
        <f t="shared" si="2"/>
        <v>1</v>
      </c>
      <c r="AN113" s="933"/>
      <c r="AO113" s="933"/>
      <c r="AP113" s="933"/>
      <c r="AQ113" s="933"/>
      <c r="AR113" s="933"/>
      <c r="AS113" s="933"/>
      <c r="AT113" s="933"/>
      <c r="AU113" s="933"/>
      <c r="AV113" s="933"/>
      <c r="AW113" s="933"/>
      <c r="AX113" s="933"/>
      <c r="AY113" s="933"/>
      <c r="AZ113" s="684"/>
      <c r="BA113" s="684"/>
      <c r="BB113" s="684"/>
      <c r="BC113" s="684"/>
      <c r="BD113" s="684"/>
      <c r="BE113" s="684"/>
      <c r="BF113" s="684"/>
      <c r="BG113" s="684"/>
      <c r="BH113" s="684"/>
      <c r="BI113" s="684"/>
      <c r="BJ113" s="684"/>
      <c r="BK113" s="684"/>
      <c r="BL113" s="684"/>
      <c r="BM113" s="684"/>
      <c r="BN113" s="684"/>
      <c r="BO113" s="684"/>
      <c r="BP113" s="684"/>
      <c r="BQ113" s="684"/>
      <c r="BR113" s="684"/>
      <c r="BS113" s="684"/>
      <c r="BT113" s="684"/>
      <c r="BU113" s="684"/>
      <c r="BV113" s="684"/>
      <c r="BW113" s="684"/>
      <c r="BX113" s="684"/>
      <c r="BY113" s="684"/>
      <c r="BZ113" s="684"/>
    </row>
    <row r="114" spans="1:94">
      <c r="A114" s="686"/>
      <c r="B114" s="688"/>
      <c r="C114" s="691"/>
      <c r="D114" s="691"/>
      <c r="E114" s="688"/>
      <c r="F114" s="688"/>
      <c r="G114" s="688"/>
      <c r="H114" s="688"/>
      <c r="I114" s="688"/>
      <c r="J114" s="688"/>
      <c r="K114" s="688"/>
      <c r="L114" s="688"/>
      <c r="M114" s="688"/>
      <c r="N114" s="688"/>
      <c r="O114" s="688"/>
      <c r="P114" s="688"/>
      <c r="Q114" s="688"/>
      <c r="R114" s="688"/>
      <c r="S114" s="688"/>
      <c r="T114" s="688"/>
      <c r="U114" s="688"/>
      <c r="V114" s="688"/>
      <c r="W114" s="688"/>
      <c r="X114" s="688"/>
      <c r="Y114" s="688"/>
      <c r="Z114" s="688"/>
      <c r="AA114" s="688"/>
      <c r="AB114" s="689"/>
      <c r="AC114" s="689"/>
      <c r="AD114" s="689"/>
      <c r="AE114" s="689"/>
      <c r="AF114" s="689"/>
      <c r="AG114" s="689"/>
      <c r="AH114" s="689"/>
      <c r="AI114" s="689"/>
      <c r="AJ114" s="689"/>
      <c r="AK114" s="689"/>
      <c r="AM114" s="935">
        <f t="shared" si="2"/>
        <v>1</v>
      </c>
      <c r="CN114" s="685"/>
      <c r="CO114" s="685"/>
      <c r="CP114" s="685"/>
    </row>
    <row r="115" spans="1:94" ht="24" customHeight="1">
      <c r="A115" s="686"/>
      <c r="B115" s="686"/>
      <c r="C115" s="686"/>
      <c r="D115" s="686"/>
      <c r="E115" s="686"/>
      <c r="F115" s="686"/>
      <c r="G115" s="686"/>
      <c r="H115" s="686"/>
      <c r="I115" s="686"/>
      <c r="J115" s="686"/>
      <c r="K115" s="686"/>
      <c r="L115" s="686"/>
      <c r="M115" s="686"/>
      <c r="N115" s="686"/>
      <c r="O115" s="686"/>
      <c r="P115" s="686"/>
      <c r="Q115" s="686"/>
      <c r="R115" s="686"/>
      <c r="S115" s="686"/>
      <c r="T115" s="686"/>
      <c r="U115" s="686"/>
      <c r="V115" s="686"/>
      <c r="W115" s="686"/>
      <c r="X115" s="686"/>
      <c r="Y115" s="686"/>
      <c r="Z115" s="686"/>
      <c r="AA115" s="686"/>
      <c r="AB115" s="664"/>
      <c r="AC115" s="664"/>
      <c r="AD115" s="664"/>
      <c r="AE115" s="664"/>
      <c r="AF115" s="664"/>
      <c r="AG115" s="664"/>
      <c r="AH115" s="664"/>
      <c r="AI115" s="664"/>
      <c r="AJ115" s="664"/>
      <c r="AK115" s="664"/>
      <c r="AM115" s="935">
        <f t="shared" si="2"/>
        <v>1</v>
      </c>
      <c r="CN115" s="685"/>
      <c r="CO115" s="685"/>
      <c r="CP115" s="685"/>
    </row>
    <row r="116" spans="1:94" ht="24" customHeight="1">
      <c r="AM116" s="935">
        <f t="shared" si="2"/>
        <v>1</v>
      </c>
      <c r="CN116" s="685"/>
      <c r="CO116" s="685"/>
      <c r="CP116" s="685"/>
    </row>
    <row r="117" spans="1:94" ht="14.1" customHeight="1">
      <c r="AK117" s="903"/>
      <c r="AL117" s="587">
        <v>4</v>
      </c>
      <c r="AM117" s="936" t="e">
        <f>IF(#REF!&lt;&gt;0,1,0)</f>
        <v>#REF!</v>
      </c>
    </row>
    <row r="118" spans="1:94" ht="14.1" customHeight="1" thickBot="1">
      <c r="A118" s="172" t="s">
        <v>1507</v>
      </c>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900" t="s">
        <v>102</v>
      </c>
      <c r="AM118" s="937" t="e">
        <f>AM117</f>
        <v>#REF!</v>
      </c>
    </row>
    <row r="119" spans="1:94" s="710" customFormat="1" ht="14.1" customHeight="1">
      <c r="A119" s="708" t="s">
        <v>1508</v>
      </c>
      <c r="B119" s="145"/>
      <c r="C119" s="145"/>
      <c r="D119" s="145"/>
      <c r="E119" s="145"/>
      <c r="F119" s="145"/>
      <c r="G119" s="145"/>
      <c r="H119" s="145"/>
      <c r="I119" s="145"/>
      <c r="J119" s="145"/>
      <c r="K119" s="145"/>
      <c r="L119" s="145"/>
      <c r="M119" s="145"/>
      <c r="N119" s="1764" t="e">
        <f>#REF!</f>
        <v>#REF!</v>
      </c>
      <c r="O119" s="1765"/>
      <c r="P119" s="1765"/>
      <c r="Q119" s="1765"/>
      <c r="R119" s="1765"/>
      <c r="S119" s="1765"/>
      <c r="T119" s="1765"/>
      <c r="U119" s="1765"/>
      <c r="V119" s="1765"/>
      <c r="W119" s="1765"/>
      <c r="X119" s="1765"/>
      <c r="Y119" s="1765"/>
      <c r="Z119" s="1765"/>
      <c r="AA119" s="1765"/>
      <c r="AB119" s="1765"/>
      <c r="AC119" s="1765"/>
      <c r="AD119" s="1765"/>
      <c r="AE119" s="1765"/>
      <c r="AF119" s="1765"/>
      <c r="AG119" s="1765"/>
      <c r="AH119" s="1765"/>
      <c r="AI119" s="1765"/>
      <c r="AJ119" s="1765"/>
      <c r="AK119" s="1766"/>
      <c r="AL119" s="705"/>
      <c r="AM119" s="937" t="e">
        <f t="shared" ref="AM119:AM170" si="3">AM118</f>
        <v>#REF!</v>
      </c>
      <c r="AN119" s="938"/>
      <c r="AO119" s="938"/>
      <c r="AP119" s="938"/>
      <c r="AQ119" s="938"/>
      <c r="AR119" s="938"/>
      <c r="AS119" s="938"/>
      <c r="AT119" s="938"/>
      <c r="AU119" s="938"/>
      <c r="AV119" s="938"/>
      <c r="AW119" s="938"/>
      <c r="AX119" s="938"/>
      <c r="AY119" s="938"/>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N119" s="263"/>
      <c r="CO119" s="263"/>
      <c r="CP119" s="263"/>
    </row>
    <row r="120" spans="1:94" ht="12" customHeight="1">
      <c r="A120" s="1767" t="s">
        <v>1509</v>
      </c>
      <c r="B120" s="1768"/>
      <c r="C120" s="1768"/>
      <c r="D120" s="1768"/>
      <c r="E120" s="1768"/>
      <c r="F120" s="1768"/>
      <c r="G120" s="1768"/>
      <c r="H120" s="1768"/>
      <c r="I120" s="1768"/>
      <c r="J120" s="1768"/>
      <c r="K120" s="1768"/>
      <c r="L120" s="1768"/>
      <c r="M120" s="1769"/>
      <c r="N120" s="1775" t="e">
        <f>#REF!</f>
        <v>#REF!</v>
      </c>
      <c r="O120" s="1726"/>
      <c r="P120" s="1726"/>
      <c r="Q120" s="1726"/>
      <c r="R120" s="1726"/>
      <c r="S120" s="1726"/>
      <c r="T120" s="1726"/>
      <c r="U120" s="1726"/>
      <c r="V120" s="1726"/>
      <c r="W120" s="1726"/>
      <c r="X120" s="1726"/>
      <c r="Y120" s="1726"/>
      <c r="Z120" s="1726"/>
      <c r="AA120" s="1726"/>
      <c r="AB120" s="1726"/>
      <c r="AC120" s="1726"/>
      <c r="AD120" s="1726"/>
      <c r="AE120" s="1726"/>
      <c r="AF120" s="1726"/>
      <c r="AG120" s="1726"/>
      <c r="AH120" s="1726"/>
      <c r="AI120" s="1726"/>
      <c r="AJ120" s="1726"/>
      <c r="AK120" s="1776"/>
      <c r="AM120" s="937" t="e">
        <f t="shared" si="3"/>
        <v>#REF!</v>
      </c>
    </row>
    <row r="121" spans="1:94" ht="12" customHeight="1">
      <c r="A121" s="1770"/>
      <c r="B121" s="1735"/>
      <c r="C121" s="1735"/>
      <c r="D121" s="1735"/>
      <c r="E121" s="1735"/>
      <c r="F121" s="1735"/>
      <c r="G121" s="1735"/>
      <c r="H121" s="1735"/>
      <c r="I121" s="1735"/>
      <c r="J121" s="1735"/>
      <c r="K121" s="1735"/>
      <c r="L121" s="1735"/>
      <c r="M121" s="1771"/>
      <c r="N121" s="1777" t="e">
        <f>#REF!</f>
        <v>#REF!</v>
      </c>
      <c r="O121" s="1398"/>
      <c r="P121" s="1398"/>
      <c r="Q121" s="1398"/>
      <c r="R121" s="1398"/>
      <c r="S121" s="1398"/>
      <c r="T121" s="1398"/>
      <c r="U121" s="1398"/>
      <c r="V121" s="1398"/>
      <c r="W121" s="1398"/>
      <c r="X121" s="1398"/>
      <c r="Y121" s="1398"/>
      <c r="Z121" s="1398"/>
      <c r="AA121" s="1398"/>
      <c r="AB121" s="1398"/>
      <c r="AC121" s="1398"/>
      <c r="AD121" s="1398"/>
      <c r="AE121" s="1398"/>
      <c r="AF121" s="1398"/>
      <c r="AG121" s="1398"/>
      <c r="AH121" s="1398"/>
      <c r="AI121" s="1398"/>
      <c r="AJ121" s="1398"/>
      <c r="AK121" s="1778"/>
      <c r="AM121" s="939" t="e">
        <f>IF(建築物地名地番2&lt;&gt;"",1,0)</f>
        <v>#REF!</v>
      </c>
    </row>
    <row r="122" spans="1:94" ht="12" customHeight="1">
      <c r="A122" s="1772"/>
      <c r="B122" s="1773"/>
      <c r="C122" s="1773"/>
      <c r="D122" s="1773"/>
      <c r="E122" s="1773"/>
      <c r="F122" s="1773"/>
      <c r="G122" s="1773"/>
      <c r="H122" s="1773"/>
      <c r="I122" s="1773"/>
      <c r="J122" s="1773"/>
      <c r="K122" s="1773"/>
      <c r="L122" s="1773"/>
      <c r="M122" s="1774"/>
      <c r="N122" s="1779" t="e">
        <f>#REF!</f>
        <v>#REF!</v>
      </c>
      <c r="O122" s="1399"/>
      <c r="P122" s="1399"/>
      <c r="Q122" s="1399"/>
      <c r="R122" s="1399"/>
      <c r="S122" s="1399"/>
      <c r="T122" s="1399"/>
      <c r="U122" s="1399"/>
      <c r="V122" s="1399"/>
      <c r="W122" s="1399"/>
      <c r="X122" s="1399"/>
      <c r="Y122" s="1399"/>
      <c r="Z122" s="1399"/>
      <c r="AA122" s="1399"/>
      <c r="AB122" s="1399"/>
      <c r="AC122" s="1399"/>
      <c r="AD122" s="1399"/>
      <c r="AE122" s="1399"/>
      <c r="AF122" s="1399"/>
      <c r="AG122" s="1399"/>
      <c r="AH122" s="1399"/>
      <c r="AI122" s="1399"/>
      <c r="AJ122" s="1399"/>
      <c r="AK122" s="1780"/>
      <c r="AM122" s="939" t="e">
        <f>IF(建築物地名地番3&lt;&gt;"",1,0)</f>
        <v>#REF!</v>
      </c>
    </row>
    <row r="123" spans="1:94" ht="14.1" customHeight="1">
      <c r="A123" s="603" t="s">
        <v>1510</v>
      </c>
      <c r="B123" s="164"/>
      <c r="C123" s="164"/>
      <c r="D123" s="164"/>
      <c r="E123" s="164"/>
      <c r="F123" s="164"/>
      <c r="G123" s="164"/>
      <c r="H123" s="164"/>
      <c r="I123" s="164"/>
      <c r="J123" s="164"/>
      <c r="K123" s="164"/>
      <c r="L123" s="164"/>
      <c r="M123" s="164"/>
      <c r="N123" s="1752" t="e">
        <f>#REF!</f>
        <v>#REF!</v>
      </c>
      <c r="O123" s="1498"/>
      <c r="P123" s="1498"/>
      <c r="Q123" s="1498"/>
      <c r="R123" s="1498"/>
      <c r="S123" s="1498"/>
      <c r="T123" s="1498"/>
      <c r="U123" s="1498"/>
      <c r="V123" s="1498"/>
      <c r="W123" s="1498"/>
      <c r="X123" s="1498"/>
      <c r="Y123" s="1498"/>
      <c r="Z123" s="1498"/>
      <c r="AA123" s="1498"/>
      <c r="AB123" s="1498"/>
      <c r="AC123" s="1498"/>
      <c r="AD123" s="1498"/>
      <c r="AE123" s="1498"/>
      <c r="AF123" s="1498"/>
      <c r="AG123" s="1498"/>
      <c r="AH123" s="1498"/>
      <c r="AI123" s="1498"/>
      <c r="AJ123" s="1498"/>
      <c r="AK123" s="1753"/>
      <c r="AM123" s="937" t="e">
        <f>AM120</f>
        <v>#REF!</v>
      </c>
    </row>
    <row r="124" spans="1:94" ht="14.1" customHeight="1" thickBot="1">
      <c r="A124" s="711" t="s">
        <v>1511</v>
      </c>
      <c r="B124" s="712"/>
      <c r="C124" s="712"/>
      <c r="D124" s="712"/>
      <c r="E124" s="712"/>
      <c r="F124" s="712"/>
      <c r="G124" s="712"/>
      <c r="H124" s="712"/>
      <c r="I124" s="712"/>
      <c r="J124" s="712"/>
      <c r="K124" s="712"/>
      <c r="L124" s="712"/>
      <c r="M124" s="712"/>
      <c r="N124" s="1754"/>
      <c r="O124" s="1755"/>
      <c r="P124" s="1755"/>
      <c r="Q124" s="1755"/>
      <c r="R124" s="1755"/>
      <c r="S124" s="1755"/>
      <c r="T124" s="1755"/>
      <c r="U124" s="1755"/>
      <c r="V124" s="1755"/>
      <c r="W124" s="1755"/>
      <c r="X124" s="1755"/>
      <c r="Y124" s="1755"/>
      <c r="Z124" s="1755"/>
      <c r="AA124" s="1755"/>
      <c r="AB124" s="1755"/>
      <c r="AC124" s="1755"/>
      <c r="AD124" s="1755"/>
      <c r="AE124" s="1755"/>
      <c r="AF124" s="1755"/>
      <c r="AG124" s="1755"/>
      <c r="AH124" s="1755"/>
      <c r="AI124" s="1755"/>
      <c r="AJ124" s="1755"/>
      <c r="AK124" s="1756"/>
      <c r="AM124" s="937" t="e">
        <f>AM123</f>
        <v>#REF!</v>
      </c>
      <c r="CN124" s="710"/>
      <c r="CO124" s="710"/>
      <c r="CP124" s="710"/>
    </row>
    <row r="125" spans="1:94" ht="12.95" customHeight="1" thickBot="1">
      <c r="AM125" s="937" t="e">
        <f t="shared" si="3"/>
        <v>#REF!</v>
      </c>
    </row>
    <row r="126" spans="1:94" ht="12.95" customHeight="1">
      <c r="A126" s="713"/>
      <c r="B126" s="1255" t="s">
        <v>1512</v>
      </c>
      <c r="C126" s="1256"/>
      <c r="D126" s="1256"/>
      <c r="E126" s="1257"/>
      <c r="F126" s="1255" t="s">
        <v>324</v>
      </c>
      <c r="G126" s="1256"/>
      <c r="H126" s="1256"/>
      <c r="I126" s="1257"/>
      <c r="J126" s="1256" t="s">
        <v>325</v>
      </c>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438" t="s">
        <v>1513</v>
      </c>
      <c r="AK126" s="1758"/>
      <c r="AM126" s="937" t="e">
        <f t="shared" si="3"/>
        <v>#REF!</v>
      </c>
    </row>
    <row r="127" spans="1:94" ht="12.95" customHeight="1">
      <c r="A127" s="714"/>
      <c r="B127" s="1574"/>
      <c r="C127" s="1757"/>
      <c r="D127" s="1757"/>
      <c r="E127" s="1575"/>
      <c r="F127" s="1574"/>
      <c r="G127" s="1757"/>
      <c r="H127" s="1757"/>
      <c r="I127" s="1575"/>
      <c r="J127" s="1761" t="s">
        <v>328</v>
      </c>
      <c r="K127" s="1761"/>
      <c r="L127" s="1761"/>
      <c r="M127" s="1761"/>
      <c r="N127" s="1762" t="s">
        <v>329</v>
      </c>
      <c r="O127" s="1761"/>
      <c r="P127" s="1761"/>
      <c r="Q127" s="1761"/>
      <c r="R127" s="1761"/>
      <c r="S127" s="1761"/>
      <c r="T127" s="1761"/>
      <c r="U127" s="1761"/>
      <c r="V127" s="1761"/>
      <c r="W127" s="1761"/>
      <c r="X127" s="1761"/>
      <c r="Y127" s="1761"/>
      <c r="Z127" s="1761"/>
      <c r="AA127" s="1761"/>
      <c r="AB127" s="1761"/>
      <c r="AC127" s="1761"/>
      <c r="AD127" s="1761"/>
      <c r="AE127" s="1761"/>
      <c r="AF127" s="1763"/>
      <c r="AG127" s="309" t="s">
        <v>330</v>
      </c>
      <c r="AH127" s="310"/>
      <c r="AI127" s="632"/>
      <c r="AJ127" s="1759"/>
      <c r="AK127" s="1760"/>
      <c r="AM127" s="937" t="e">
        <f t="shared" si="3"/>
        <v>#REF!</v>
      </c>
    </row>
    <row r="128" spans="1:94" ht="12.95" customHeight="1">
      <c r="A128" s="1241" t="s">
        <v>1514</v>
      </c>
      <c r="B128" s="175" t="s">
        <v>1379</v>
      </c>
      <c r="C128" s="175"/>
      <c r="D128" s="175"/>
      <c r="E128" s="175"/>
      <c r="F128" s="209" t="s">
        <v>1515</v>
      </c>
      <c r="G128" s="175"/>
      <c r="H128" s="175"/>
      <c r="I128" s="199"/>
      <c r="J128" s="1181" t="s">
        <v>1516</v>
      </c>
      <c r="K128" s="1181"/>
      <c r="L128" s="1181"/>
      <c r="M128" s="1181"/>
      <c r="N128" s="715" t="s">
        <v>73</v>
      </c>
      <c r="O128" s="1245" t="s">
        <v>584</v>
      </c>
      <c r="P128" s="1245"/>
      <c r="Q128" s="1245"/>
      <c r="R128" s="1245"/>
      <c r="S128" s="1245"/>
      <c r="T128" s="1245"/>
      <c r="U128" s="1245"/>
      <c r="V128" s="1245"/>
      <c r="W128" s="1245"/>
      <c r="X128" s="1245"/>
      <c r="Y128" s="1245"/>
      <c r="Z128" s="1245"/>
      <c r="AA128" s="1245"/>
      <c r="AB128" s="1245"/>
      <c r="AC128" s="1245"/>
      <c r="AD128" s="1245"/>
      <c r="AE128" s="1245"/>
      <c r="AF128" s="1246"/>
      <c r="AG128" s="907" t="s">
        <v>73</v>
      </c>
      <c r="AH128" s="1190" t="s">
        <v>442</v>
      </c>
      <c r="AI128" s="1191"/>
      <c r="AJ128" s="209"/>
      <c r="AK128" s="290"/>
      <c r="AM128" s="937" t="e">
        <f t="shared" si="3"/>
        <v>#REF!</v>
      </c>
    </row>
    <row r="129" spans="1:39" ht="12.95" customHeight="1">
      <c r="A129" s="1242"/>
      <c r="B129" s="175" t="s">
        <v>1517</v>
      </c>
      <c r="C129" s="175"/>
      <c r="D129" s="175"/>
      <c r="E129" s="175"/>
      <c r="F129" s="209"/>
      <c r="G129" s="175"/>
      <c r="H129" s="175"/>
      <c r="I129" s="199"/>
      <c r="J129" s="1181" t="s">
        <v>588</v>
      </c>
      <c r="K129" s="1181"/>
      <c r="L129" s="1181"/>
      <c r="M129" s="1181"/>
      <c r="N129" s="209"/>
      <c r="O129" s="287" t="s">
        <v>550</v>
      </c>
      <c r="P129" s="716" t="s">
        <v>73</v>
      </c>
      <c r="Q129" s="1413" t="s">
        <v>587</v>
      </c>
      <c r="R129" s="1413"/>
      <c r="S129" s="1413"/>
      <c r="T129" s="1413"/>
      <c r="U129" s="1413"/>
      <c r="V129" s="1413"/>
      <c r="W129" s="1413"/>
      <c r="X129" s="1413"/>
      <c r="Y129" s="1413"/>
      <c r="Z129" s="1413"/>
      <c r="AA129" s="1413"/>
      <c r="AB129" s="1413"/>
      <c r="AC129" s="1413"/>
      <c r="AD129" s="1413"/>
      <c r="AE129" s="1413"/>
      <c r="AF129" s="1414"/>
      <c r="AG129" s="907" t="s">
        <v>73</v>
      </c>
      <c r="AH129" s="1190" t="s">
        <v>510</v>
      </c>
      <c r="AI129" s="1191"/>
      <c r="AJ129" s="209"/>
      <c r="AK129" s="290"/>
      <c r="AM129" s="937" t="e">
        <f t="shared" si="3"/>
        <v>#REF!</v>
      </c>
    </row>
    <row r="130" spans="1:39" ht="12.95" customHeight="1">
      <c r="A130" s="1242"/>
      <c r="B130" s="175" t="s">
        <v>1518</v>
      </c>
      <c r="C130" s="175"/>
      <c r="D130" s="175"/>
      <c r="E130" s="175"/>
      <c r="F130" s="209"/>
      <c r="G130" s="175"/>
      <c r="H130" s="175"/>
      <c r="I130" s="199"/>
      <c r="J130" s="175"/>
      <c r="K130" s="175"/>
      <c r="L130" s="175"/>
      <c r="M130" s="175"/>
      <c r="N130" s="209"/>
      <c r="O130" s="291"/>
      <c r="P130" s="907" t="s">
        <v>73</v>
      </c>
      <c r="Q130" s="1245" t="s">
        <v>589</v>
      </c>
      <c r="R130" s="1245"/>
      <c r="S130" s="1245"/>
      <c r="T130" s="1245"/>
      <c r="U130" s="1245"/>
      <c r="V130" s="1245"/>
      <c r="W130" s="1245"/>
      <c r="X130" s="1245"/>
      <c r="Y130" s="1245"/>
      <c r="Z130" s="1245"/>
      <c r="AA130" s="1245"/>
      <c r="AB130" s="1245"/>
      <c r="AC130" s="1245"/>
      <c r="AD130" s="1245"/>
      <c r="AE130" s="1245"/>
      <c r="AF130" s="1246"/>
      <c r="AG130" s="907" t="s">
        <v>73</v>
      </c>
      <c r="AH130" s="1190" t="s">
        <v>590</v>
      </c>
      <c r="AI130" s="1191"/>
      <c r="AJ130" s="209"/>
      <c r="AK130" s="290"/>
      <c r="AM130" s="937" t="e">
        <f t="shared" si="3"/>
        <v>#REF!</v>
      </c>
    </row>
    <row r="131" spans="1:39" ht="12.95" customHeight="1">
      <c r="A131" s="1242"/>
      <c r="B131" s="175"/>
      <c r="C131" s="175"/>
      <c r="D131" s="175"/>
      <c r="E131" s="175"/>
      <c r="F131" s="209"/>
      <c r="G131" s="175"/>
      <c r="H131" s="175"/>
      <c r="I131" s="199"/>
      <c r="J131" s="175"/>
      <c r="K131" s="175"/>
      <c r="L131" s="175"/>
      <c r="M131" s="175"/>
      <c r="N131" s="209"/>
      <c r="O131" s="291"/>
      <c r="P131" s="907" t="s">
        <v>73</v>
      </c>
      <c r="Q131" s="1245" t="s">
        <v>592</v>
      </c>
      <c r="R131" s="1245"/>
      <c r="S131" s="1245"/>
      <c r="T131" s="1245"/>
      <c r="U131" s="1245"/>
      <c r="V131" s="1245"/>
      <c r="W131" s="1245"/>
      <c r="X131" s="1245"/>
      <c r="Y131" s="1245"/>
      <c r="Z131" s="1245"/>
      <c r="AA131" s="1245"/>
      <c r="AB131" s="1245"/>
      <c r="AC131" s="1245"/>
      <c r="AD131" s="1245"/>
      <c r="AE131" s="1245"/>
      <c r="AF131" s="1246"/>
      <c r="AG131" s="907" t="s">
        <v>73</v>
      </c>
      <c r="AH131" s="1190"/>
      <c r="AI131" s="1191"/>
      <c r="AJ131" s="209"/>
      <c r="AK131" s="290"/>
      <c r="AM131" s="937" t="e">
        <f t="shared" si="3"/>
        <v>#REF!</v>
      </c>
    </row>
    <row r="132" spans="1:39" ht="12.95" customHeight="1">
      <c r="A132" s="1242"/>
      <c r="B132" s="908" t="e">
        <f>IF(#REF!&lt;&gt;0,"■","□")</f>
        <v>#REF!</v>
      </c>
      <c r="C132" s="1782" t="s">
        <v>1519</v>
      </c>
      <c r="D132" s="1782"/>
      <c r="E132" s="1783"/>
      <c r="F132" s="209"/>
      <c r="G132" s="175"/>
      <c r="H132" s="175"/>
      <c r="I132" s="199"/>
      <c r="J132" s="175"/>
      <c r="K132" s="175"/>
      <c r="L132" s="175"/>
      <c r="M132" s="175"/>
      <c r="N132" s="209"/>
      <c r="O132" s="291"/>
      <c r="P132" s="717" t="s">
        <v>73</v>
      </c>
      <c r="Q132" s="1245" t="s">
        <v>593</v>
      </c>
      <c r="R132" s="1245"/>
      <c r="S132" s="1245"/>
      <c r="T132" s="1245"/>
      <c r="U132" s="1245"/>
      <c r="V132" s="1245"/>
      <c r="W132" s="1245"/>
      <c r="X132" s="1245"/>
      <c r="Y132" s="1245"/>
      <c r="Z132" s="1245"/>
      <c r="AA132" s="1245"/>
      <c r="AB132" s="1245"/>
      <c r="AC132" s="1245"/>
      <c r="AD132" s="1245"/>
      <c r="AE132" s="1245"/>
      <c r="AF132" s="1246"/>
      <c r="AG132" s="209"/>
      <c r="AH132" s="1190"/>
      <c r="AI132" s="1191"/>
      <c r="AJ132" s="209"/>
      <c r="AK132" s="290"/>
      <c r="AM132" s="937" t="e">
        <f t="shared" si="3"/>
        <v>#REF!</v>
      </c>
    </row>
    <row r="133" spans="1:39" ht="12.95" customHeight="1">
      <c r="A133" s="1242"/>
      <c r="B133" s="1784" t="s">
        <v>591</v>
      </c>
      <c r="C133" s="1785"/>
      <c r="D133" s="1785"/>
      <c r="E133" s="1786"/>
      <c r="F133" s="209"/>
      <c r="G133" s="175"/>
      <c r="H133" s="175"/>
      <c r="I133" s="199"/>
      <c r="J133" s="175"/>
      <c r="K133" s="175"/>
      <c r="L133" s="175"/>
      <c r="M133" s="175"/>
      <c r="N133" s="209"/>
      <c r="O133" s="287" t="s">
        <v>594</v>
      </c>
      <c r="P133" s="907" t="s">
        <v>73</v>
      </c>
      <c r="Q133" s="1413" t="s">
        <v>587</v>
      </c>
      <c r="R133" s="1413"/>
      <c r="S133" s="1413"/>
      <c r="T133" s="1413"/>
      <c r="U133" s="1413"/>
      <c r="V133" s="1413"/>
      <c r="W133" s="1413"/>
      <c r="X133" s="1413"/>
      <c r="Y133" s="1413"/>
      <c r="Z133" s="1413"/>
      <c r="AA133" s="1413"/>
      <c r="AB133" s="1413"/>
      <c r="AC133" s="1413"/>
      <c r="AD133" s="1413"/>
      <c r="AE133" s="1413"/>
      <c r="AF133" s="1414"/>
      <c r="AG133" s="209"/>
      <c r="AH133" s="1190"/>
      <c r="AI133" s="1191"/>
      <c r="AJ133" s="209"/>
      <c r="AK133" s="290"/>
      <c r="AM133" s="937" t="e">
        <f t="shared" si="3"/>
        <v>#REF!</v>
      </c>
    </row>
    <row r="134" spans="1:39" ht="12.95" customHeight="1">
      <c r="A134" s="1242"/>
      <c r="B134" s="175"/>
      <c r="C134" s="175"/>
      <c r="D134" s="175"/>
      <c r="E134" s="175"/>
      <c r="F134" s="209"/>
      <c r="G134" s="175"/>
      <c r="H134" s="175"/>
      <c r="I134" s="199"/>
      <c r="J134" s="175"/>
      <c r="K134" s="175"/>
      <c r="L134" s="175"/>
      <c r="M134" s="175"/>
      <c r="N134" s="209"/>
      <c r="O134" s="293" t="s">
        <v>595</v>
      </c>
      <c r="P134" s="907" t="s">
        <v>73</v>
      </c>
      <c r="Q134" s="1684" t="s">
        <v>593</v>
      </c>
      <c r="R134" s="1684"/>
      <c r="S134" s="1684"/>
      <c r="T134" s="1684"/>
      <c r="U134" s="1684"/>
      <c r="V134" s="1684"/>
      <c r="W134" s="1684"/>
      <c r="X134" s="1684"/>
      <c r="Y134" s="1684"/>
      <c r="Z134" s="1684"/>
      <c r="AA134" s="1684"/>
      <c r="AB134" s="1684"/>
      <c r="AC134" s="1684"/>
      <c r="AD134" s="1684"/>
      <c r="AE134" s="1684"/>
      <c r="AF134" s="1781"/>
      <c r="AG134" s="209"/>
      <c r="AH134" s="1190"/>
      <c r="AI134" s="1191"/>
      <c r="AJ134" s="209"/>
      <c r="AK134" s="290"/>
      <c r="AM134" s="937" t="e">
        <f t="shared" si="3"/>
        <v>#REF!</v>
      </c>
    </row>
    <row r="135" spans="1:39" ht="12.95" customHeight="1">
      <c r="A135" s="1242"/>
      <c r="B135" s="175"/>
      <c r="C135" s="175"/>
      <c r="D135" s="175"/>
      <c r="E135" s="175"/>
      <c r="F135" s="209"/>
      <c r="G135" s="175"/>
      <c r="H135" s="175"/>
      <c r="I135" s="199"/>
      <c r="J135" s="175"/>
      <c r="K135" s="175"/>
      <c r="L135" s="175"/>
      <c r="M135" s="175"/>
      <c r="N135" s="209"/>
      <c r="O135" s="291" t="s">
        <v>597</v>
      </c>
      <c r="P135" s="716" t="s">
        <v>73</v>
      </c>
      <c r="Q135" s="1245" t="s">
        <v>598</v>
      </c>
      <c r="R135" s="1245"/>
      <c r="S135" s="1245"/>
      <c r="T135" s="1245"/>
      <c r="U135" s="1245"/>
      <c r="V135" s="1245"/>
      <c r="W135" s="1245"/>
      <c r="X135" s="1245"/>
      <c r="Y135" s="1245"/>
      <c r="Z135" s="1245"/>
      <c r="AA135" s="1245"/>
      <c r="AB135" s="1245"/>
      <c r="AC135" s="1245"/>
      <c r="AD135" s="1245"/>
      <c r="AE135" s="1245"/>
      <c r="AF135" s="1246"/>
      <c r="AG135" s="209"/>
      <c r="AH135" s="1190"/>
      <c r="AI135" s="1191"/>
      <c r="AJ135" s="209"/>
      <c r="AK135" s="290"/>
      <c r="AM135" s="937" t="e">
        <f t="shared" si="3"/>
        <v>#REF!</v>
      </c>
    </row>
    <row r="136" spans="1:39" ht="12.95" customHeight="1">
      <c r="A136" s="1242"/>
      <c r="B136" s="175"/>
      <c r="C136" s="175"/>
      <c r="D136" s="175"/>
      <c r="E136" s="175"/>
      <c r="F136" s="209"/>
      <c r="G136" s="175"/>
      <c r="H136" s="175"/>
      <c r="I136" s="199"/>
      <c r="J136" s="175"/>
      <c r="K136" s="175"/>
      <c r="L136" s="175"/>
      <c r="M136" s="175"/>
      <c r="N136" s="209"/>
      <c r="O136" s="291" t="s">
        <v>595</v>
      </c>
      <c r="P136" s="907" t="s">
        <v>73</v>
      </c>
      <c r="Q136" s="1245" t="s">
        <v>599</v>
      </c>
      <c r="R136" s="1245"/>
      <c r="S136" s="1245"/>
      <c r="T136" s="1245"/>
      <c r="U136" s="1245"/>
      <c r="V136" s="1245"/>
      <c r="W136" s="1245"/>
      <c r="X136" s="1245"/>
      <c r="Y136" s="1245"/>
      <c r="Z136" s="1245"/>
      <c r="AA136" s="1245"/>
      <c r="AB136" s="1245"/>
      <c r="AC136" s="1245"/>
      <c r="AD136" s="1245"/>
      <c r="AE136" s="1245"/>
      <c r="AF136" s="1246"/>
      <c r="AG136" s="209"/>
      <c r="AH136" s="1190"/>
      <c r="AI136" s="1191"/>
      <c r="AJ136" s="209"/>
      <c r="AK136" s="290"/>
      <c r="AM136" s="937" t="e">
        <f t="shared" si="3"/>
        <v>#REF!</v>
      </c>
    </row>
    <row r="137" spans="1:39" ht="12.95" customHeight="1">
      <c r="A137" s="1242"/>
      <c r="B137" s="175"/>
      <c r="C137" s="175"/>
      <c r="D137" s="175"/>
      <c r="E137" s="175"/>
      <c r="F137" s="209"/>
      <c r="G137" s="175"/>
      <c r="H137" s="175"/>
      <c r="I137" s="199"/>
      <c r="J137" s="175"/>
      <c r="K137" s="175"/>
      <c r="L137" s="175"/>
      <c r="M137" s="175"/>
      <c r="N137" s="209"/>
      <c r="O137" s="293"/>
      <c r="P137" s="907" t="s">
        <v>73</v>
      </c>
      <c r="Q137" s="1245" t="s">
        <v>600</v>
      </c>
      <c r="R137" s="1245"/>
      <c r="S137" s="1245"/>
      <c r="T137" s="1245"/>
      <c r="U137" s="1245"/>
      <c r="V137" s="1245"/>
      <c r="W137" s="1245"/>
      <c r="X137" s="1245"/>
      <c r="Y137" s="1245"/>
      <c r="Z137" s="1245"/>
      <c r="AA137" s="1245"/>
      <c r="AB137" s="1245"/>
      <c r="AC137" s="1245"/>
      <c r="AD137" s="1245"/>
      <c r="AE137" s="1245"/>
      <c r="AF137" s="1246"/>
      <c r="AG137" s="209"/>
      <c r="AH137" s="1190"/>
      <c r="AI137" s="1191"/>
      <c r="AJ137" s="209"/>
      <c r="AK137" s="290"/>
      <c r="AM137" s="937" t="e">
        <f t="shared" si="3"/>
        <v>#REF!</v>
      </c>
    </row>
    <row r="138" spans="1:39" ht="12.95" customHeight="1">
      <c r="A138" s="1242"/>
      <c r="B138" s="175"/>
      <c r="C138" s="175"/>
      <c r="D138" s="175"/>
      <c r="E138" s="175"/>
      <c r="F138" s="209"/>
      <c r="G138" s="175"/>
      <c r="H138" s="175"/>
      <c r="I138" s="199"/>
      <c r="J138" s="175"/>
      <c r="K138" s="175"/>
      <c r="L138" s="175"/>
      <c r="M138" s="175"/>
      <c r="N138" s="718" t="s">
        <v>73</v>
      </c>
      <c r="O138" s="180" t="s">
        <v>602</v>
      </c>
      <c r="P138" s="274"/>
      <c r="Q138" s="274"/>
      <c r="R138" s="274"/>
      <c r="S138" s="274"/>
      <c r="T138" s="274"/>
      <c r="U138" s="274"/>
      <c r="V138" s="274"/>
      <c r="W138" s="274"/>
      <c r="X138" s="274"/>
      <c r="Y138" s="274"/>
      <c r="Z138" s="274"/>
      <c r="AA138" s="274"/>
      <c r="AB138" s="274"/>
      <c r="AC138" s="274"/>
      <c r="AD138" s="274"/>
      <c r="AE138" s="699"/>
      <c r="AF138" s="275"/>
      <c r="AG138" s="209"/>
      <c r="AH138" s="1190"/>
      <c r="AI138" s="1191"/>
      <c r="AJ138" s="209"/>
      <c r="AK138" s="290"/>
      <c r="AM138" s="937" t="e">
        <f t="shared" si="3"/>
        <v>#REF!</v>
      </c>
    </row>
    <row r="139" spans="1:39" ht="12.95" customHeight="1">
      <c r="A139" s="1242"/>
      <c r="B139" s="175"/>
      <c r="C139" s="175"/>
      <c r="D139" s="175"/>
      <c r="E139" s="175"/>
      <c r="F139" s="209"/>
      <c r="G139" s="175"/>
      <c r="H139" s="175"/>
      <c r="I139" s="199"/>
      <c r="J139" s="175"/>
      <c r="K139" s="175"/>
      <c r="L139" s="175"/>
      <c r="M139" s="175"/>
      <c r="N139" s="719" t="s">
        <v>73</v>
      </c>
      <c r="O139" s="327" t="s">
        <v>28</v>
      </c>
      <c r="P139" s="175"/>
      <c r="Q139" s="175"/>
      <c r="R139" s="175" t="s">
        <v>148</v>
      </c>
      <c r="S139" s="1788" t="s">
        <v>459</v>
      </c>
      <c r="T139" s="1788"/>
      <c r="U139" s="1788"/>
      <c r="V139" s="1788"/>
      <c r="W139" s="1788"/>
      <c r="X139" s="1788"/>
      <c r="Y139" s="1788"/>
      <c r="Z139" s="1788"/>
      <c r="AA139" s="1788"/>
      <c r="AB139" s="1788"/>
      <c r="AC139" s="1788"/>
      <c r="AD139" s="1788"/>
      <c r="AE139" s="1788"/>
      <c r="AF139" s="199" t="s">
        <v>238</v>
      </c>
      <c r="AG139" s="209"/>
      <c r="AH139" s="1190"/>
      <c r="AI139" s="1191"/>
      <c r="AJ139" s="209"/>
      <c r="AK139" s="290"/>
      <c r="AM139" s="937" t="e">
        <f t="shared" si="3"/>
        <v>#REF!</v>
      </c>
    </row>
    <row r="140" spans="1:39" ht="12.95" customHeight="1">
      <c r="A140" s="1242"/>
      <c r="B140" s="175"/>
      <c r="C140" s="175"/>
      <c r="D140" s="175"/>
      <c r="E140" s="175"/>
      <c r="F140" s="193" t="s">
        <v>603</v>
      </c>
      <c r="G140" s="194"/>
      <c r="H140" s="194"/>
      <c r="I140" s="225"/>
      <c r="J140" s="194" t="s">
        <v>1520</v>
      </c>
      <c r="K140" s="141"/>
      <c r="L140" s="194"/>
      <c r="M140" s="194"/>
      <c r="N140" s="720" t="s">
        <v>73</v>
      </c>
      <c r="O140" s="465" t="s">
        <v>605</v>
      </c>
      <c r="P140" s="465"/>
      <c r="Q140" s="465"/>
      <c r="R140" s="465"/>
      <c r="S140" s="465"/>
      <c r="T140" s="465"/>
      <c r="U140" s="465"/>
      <c r="V140" s="465"/>
      <c r="W140" s="465"/>
      <c r="X140" s="465"/>
      <c r="Y140" s="465"/>
      <c r="Z140" s="465"/>
      <c r="AA140" s="465"/>
      <c r="AB140" s="465"/>
      <c r="AC140" s="465"/>
      <c r="AD140" s="696"/>
      <c r="AE140" s="465"/>
      <c r="AF140" s="643"/>
      <c r="AG140" s="720" t="s">
        <v>73</v>
      </c>
      <c r="AH140" s="1215" t="s">
        <v>442</v>
      </c>
      <c r="AI140" s="1216"/>
      <c r="AJ140" s="209"/>
      <c r="AK140" s="290"/>
      <c r="AM140" s="937" t="e">
        <f t="shared" si="3"/>
        <v>#REF!</v>
      </c>
    </row>
    <row r="141" spans="1:39" ht="12.95" customHeight="1">
      <c r="A141" s="1242"/>
      <c r="B141" s="175"/>
      <c r="C141" s="175"/>
      <c r="D141" s="175"/>
      <c r="E141" s="175"/>
      <c r="F141" s="209"/>
      <c r="G141" s="175"/>
      <c r="H141" s="175"/>
      <c r="I141" s="199"/>
      <c r="J141" s="175" t="s">
        <v>1521</v>
      </c>
      <c r="L141" s="175"/>
      <c r="M141" s="175"/>
      <c r="N141" s="718" t="s">
        <v>73</v>
      </c>
      <c r="O141" s="175" t="s">
        <v>602</v>
      </c>
      <c r="P141" s="175"/>
      <c r="Q141" s="175"/>
      <c r="R141" s="175"/>
      <c r="S141" s="175"/>
      <c r="T141" s="175"/>
      <c r="U141" s="175"/>
      <c r="V141" s="175"/>
      <c r="W141" s="175"/>
      <c r="X141" s="175"/>
      <c r="Y141" s="175"/>
      <c r="Z141" s="175"/>
      <c r="AA141" s="175"/>
      <c r="AB141" s="175"/>
      <c r="AC141" s="175"/>
      <c r="AE141" s="175"/>
      <c r="AF141" s="199"/>
      <c r="AG141" s="718" t="s">
        <v>73</v>
      </c>
      <c r="AH141" s="1190" t="s">
        <v>510</v>
      </c>
      <c r="AI141" s="1191"/>
      <c r="AJ141" s="209"/>
      <c r="AK141" s="290"/>
      <c r="AM141" s="937" t="e">
        <f t="shared" si="3"/>
        <v>#REF!</v>
      </c>
    </row>
    <row r="142" spans="1:39" ht="12.95" customHeight="1">
      <c r="A142" s="1242"/>
      <c r="B142" s="175"/>
      <c r="C142" s="175"/>
      <c r="D142" s="175"/>
      <c r="E142" s="175"/>
      <c r="F142" s="209"/>
      <c r="G142" s="175"/>
      <c r="H142" s="175"/>
      <c r="I142" s="199"/>
      <c r="J142" s="175"/>
      <c r="K142" s="175"/>
      <c r="L142" s="175"/>
      <c r="M142" s="175"/>
      <c r="N142" s="718" t="s">
        <v>73</v>
      </c>
      <c r="O142" s="175" t="s">
        <v>607</v>
      </c>
      <c r="P142" s="175"/>
      <c r="Q142" s="175"/>
      <c r="R142" s="175"/>
      <c r="S142" s="175"/>
      <c r="T142" s="175"/>
      <c r="U142" s="175"/>
      <c r="V142" s="175"/>
      <c r="W142" s="175"/>
      <c r="X142" s="175"/>
      <c r="Y142" s="175"/>
      <c r="Z142" s="175"/>
      <c r="AA142" s="175"/>
      <c r="AB142" s="175"/>
      <c r="AC142" s="175"/>
      <c r="AE142" s="175"/>
      <c r="AF142" s="199"/>
      <c r="AG142" s="718" t="s">
        <v>73</v>
      </c>
      <c r="AH142" s="1190" t="s">
        <v>590</v>
      </c>
      <c r="AI142" s="1191"/>
      <c r="AJ142" s="209"/>
      <c r="AK142" s="290"/>
      <c r="AM142" s="937" t="e">
        <f t="shared" si="3"/>
        <v>#REF!</v>
      </c>
    </row>
    <row r="143" spans="1:39" ht="12.95" customHeight="1">
      <c r="A143" s="1242"/>
      <c r="B143" s="175"/>
      <c r="C143" s="175"/>
      <c r="D143" s="175"/>
      <c r="E143" s="175"/>
      <c r="F143" s="210"/>
      <c r="G143" s="211"/>
      <c r="H143" s="211"/>
      <c r="I143" s="246"/>
      <c r="J143" s="211"/>
      <c r="K143" s="211"/>
      <c r="L143" s="211"/>
      <c r="M143" s="211"/>
      <c r="N143" s="719" t="s">
        <v>73</v>
      </c>
      <c r="O143" s="211" t="s">
        <v>28</v>
      </c>
      <c r="P143" s="211"/>
      <c r="Q143" s="211"/>
      <c r="R143" s="211" t="s">
        <v>148</v>
      </c>
      <c r="S143" s="1787" t="s">
        <v>466</v>
      </c>
      <c r="T143" s="1787"/>
      <c r="U143" s="1787"/>
      <c r="V143" s="1787"/>
      <c r="W143" s="1787"/>
      <c r="X143" s="1787"/>
      <c r="Y143" s="1787"/>
      <c r="Z143" s="1787"/>
      <c r="AA143" s="1787"/>
      <c r="AB143" s="1787"/>
      <c r="AC143" s="1787"/>
      <c r="AD143" s="1787"/>
      <c r="AE143" s="1787"/>
      <c r="AF143" s="246" t="s">
        <v>238</v>
      </c>
      <c r="AG143" s="719" t="s">
        <v>73</v>
      </c>
      <c r="AH143" s="1171"/>
      <c r="AI143" s="1172"/>
      <c r="AJ143" s="209"/>
      <c r="AK143" s="290"/>
      <c r="AM143" s="937" t="e">
        <f t="shared" si="3"/>
        <v>#REF!</v>
      </c>
    </row>
    <row r="144" spans="1:39" ht="12.95" customHeight="1">
      <c r="A144" s="1242"/>
      <c r="B144" s="175"/>
      <c r="C144" s="175"/>
      <c r="D144" s="175"/>
      <c r="E144" s="175"/>
      <c r="F144" s="209" t="s">
        <v>1522</v>
      </c>
      <c r="G144" s="175"/>
      <c r="H144" s="175"/>
      <c r="I144" s="199"/>
      <c r="J144" s="1214" t="s">
        <v>1523</v>
      </c>
      <c r="K144" s="1215"/>
      <c r="L144" s="1215"/>
      <c r="M144" s="1216"/>
      <c r="N144" s="718" t="s">
        <v>73</v>
      </c>
      <c r="O144" s="175" t="s">
        <v>610</v>
      </c>
      <c r="P144" s="175"/>
      <c r="Q144" s="175"/>
      <c r="R144" s="721" t="s">
        <v>73</v>
      </c>
      <c r="S144" s="175" t="s">
        <v>611</v>
      </c>
      <c r="T144" s="175"/>
      <c r="U144" s="175"/>
      <c r="V144" s="175"/>
      <c r="W144" s="175"/>
      <c r="X144" s="175"/>
      <c r="Z144" s="721" t="s">
        <v>73</v>
      </c>
      <c r="AA144" s="175" t="s">
        <v>612</v>
      </c>
      <c r="AB144" s="175"/>
      <c r="AC144" s="175"/>
      <c r="AE144" s="175"/>
      <c r="AF144" s="199"/>
      <c r="AG144" s="907" t="s">
        <v>73</v>
      </c>
      <c r="AH144" s="1190" t="s">
        <v>442</v>
      </c>
      <c r="AI144" s="1191"/>
      <c r="AJ144" s="209"/>
      <c r="AK144" s="290"/>
      <c r="AM144" s="937" t="e">
        <f t="shared" si="3"/>
        <v>#REF!</v>
      </c>
    </row>
    <row r="145" spans="1:39" ht="12.95" customHeight="1">
      <c r="A145" s="1242"/>
      <c r="B145" s="175"/>
      <c r="C145" s="175"/>
      <c r="D145" s="175"/>
      <c r="E145" s="175"/>
      <c r="F145" s="209" t="s">
        <v>1524</v>
      </c>
      <c r="G145" s="175"/>
      <c r="H145" s="175"/>
      <c r="I145" s="199"/>
      <c r="J145" s="175"/>
      <c r="L145" s="175"/>
      <c r="M145" s="175"/>
      <c r="N145" s="209"/>
      <c r="O145" s="175"/>
      <c r="P145" s="175"/>
      <c r="Q145" s="175"/>
      <c r="R145" s="721" t="s">
        <v>73</v>
      </c>
      <c r="S145" s="175" t="s">
        <v>28</v>
      </c>
      <c r="T145" s="175"/>
      <c r="U145" s="175"/>
      <c r="V145" s="175"/>
      <c r="W145" s="175"/>
      <c r="X145" s="175"/>
      <c r="Y145" s="175"/>
      <c r="Z145" s="175"/>
      <c r="AA145" s="175"/>
      <c r="AB145" s="175"/>
      <c r="AC145" s="175"/>
      <c r="AE145" s="175"/>
      <c r="AF145" s="199"/>
      <c r="AG145" s="907" t="s">
        <v>73</v>
      </c>
      <c r="AH145" s="1190" t="s">
        <v>451</v>
      </c>
      <c r="AI145" s="1191"/>
      <c r="AJ145" s="209"/>
      <c r="AK145" s="290"/>
      <c r="AM145" s="937" t="e">
        <f t="shared" si="3"/>
        <v>#REF!</v>
      </c>
    </row>
    <row r="146" spans="1:39" ht="12.95" customHeight="1">
      <c r="A146" s="1242"/>
      <c r="B146" s="175"/>
      <c r="C146" s="175"/>
      <c r="D146" s="175"/>
      <c r="E146" s="175"/>
      <c r="F146" s="209"/>
      <c r="G146" s="175"/>
      <c r="H146" s="175"/>
      <c r="I146" s="199"/>
      <c r="J146" s="175"/>
      <c r="L146" s="175"/>
      <c r="M146" s="175"/>
      <c r="N146" s="223"/>
      <c r="O146" s="186" t="s">
        <v>626</v>
      </c>
      <c r="P146" s="186"/>
      <c r="Q146" s="186" t="s">
        <v>148</v>
      </c>
      <c r="R146" s="1791" t="s">
        <v>466</v>
      </c>
      <c r="S146" s="1791"/>
      <c r="T146" s="1791"/>
      <c r="U146" s="1791"/>
      <c r="V146" s="1791"/>
      <c r="W146" s="1791"/>
      <c r="X146" s="1791"/>
      <c r="Y146" s="1791"/>
      <c r="Z146" s="1791"/>
      <c r="AA146" s="1791"/>
      <c r="AB146" s="1791"/>
      <c r="AC146" s="1791"/>
      <c r="AD146" s="1791"/>
      <c r="AE146" s="1791"/>
      <c r="AF146" s="208" t="s">
        <v>238</v>
      </c>
      <c r="AG146" s="907" t="s">
        <v>73</v>
      </c>
      <c r="AH146" s="1190"/>
      <c r="AI146" s="1191"/>
      <c r="AJ146" s="209"/>
      <c r="AK146" s="290"/>
      <c r="AM146" s="937" t="e">
        <f t="shared" si="3"/>
        <v>#REF!</v>
      </c>
    </row>
    <row r="147" spans="1:39" ht="12.95" customHeight="1">
      <c r="A147" s="1242"/>
      <c r="B147" s="175"/>
      <c r="C147" s="175"/>
      <c r="D147" s="175"/>
      <c r="E147" s="175"/>
      <c r="F147" s="209"/>
      <c r="G147" s="175"/>
      <c r="H147" s="175"/>
      <c r="I147" s="199"/>
      <c r="J147" s="175"/>
      <c r="L147" s="175"/>
      <c r="M147" s="175"/>
      <c r="N147" s="209"/>
      <c r="O147" s="175" t="s">
        <v>617</v>
      </c>
      <c r="P147" s="175"/>
      <c r="Q147" s="175"/>
      <c r="R147" s="721" t="s">
        <v>73</v>
      </c>
      <c r="S147" s="175" t="s">
        <v>618</v>
      </c>
      <c r="T147" s="175"/>
      <c r="U147" s="175"/>
      <c r="V147" s="175"/>
      <c r="W147" s="175"/>
      <c r="X147" s="175"/>
      <c r="Y147" s="175"/>
      <c r="Z147" s="175"/>
      <c r="AA147" s="175"/>
      <c r="AB147" s="175"/>
      <c r="AC147" s="175"/>
      <c r="AE147" s="175"/>
      <c r="AF147" s="199"/>
      <c r="AG147" s="623"/>
      <c r="AH147" s="1190"/>
      <c r="AI147" s="1191"/>
      <c r="AJ147" s="209"/>
      <c r="AK147" s="290"/>
      <c r="AM147" s="937" t="e">
        <f t="shared" si="3"/>
        <v>#REF!</v>
      </c>
    </row>
    <row r="148" spans="1:39" ht="12.95" customHeight="1">
      <c r="A148" s="1242"/>
      <c r="B148" s="175"/>
      <c r="C148" s="175"/>
      <c r="D148" s="175"/>
      <c r="E148" s="175"/>
      <c r="F148" s="209"/>
      <c r="G148" s="175"/>
      <c r="H148" s="175"/>
      <c r="I148" s="199"/>
      <c r="J148" s="175"/>
      <c r="L148" s="175"/>
      <c r="M148" s="175"/>
      <c r="N148" s="209"/>
      <c r="O148" s="175"/>
      <c r="P148" s="175"/>
      <c r="Q148" s="175"/>
      <c r="R148" s="721" t="s">
        <v>73</v>
      </c>
      <c r="S148" s="175" t="s">
        <v>1525</v>
      </c>
      <c r="T148" s="175"/>
      <c r="U148" s="175"/>
      <c r="V148" s="175"/>
      <c r="W148" s="175"/>
      <c r="X148" s="175"/>
      <c r="Y148" s="175"/>
      <c r="Z148" s="175"/>
      <c r="AA148" s="175"/>
      <c r="AB148" s="175"/>
      <c r="AC148" s="175"/>
      <c r="AD148" s="175"/>
      <c r="AE148" s="175"/>
      <c r="AF148" s="630"/>
      <c r="AG148" s="623"/>
      <c r="AH148" s="1190"/>
      <c r="AI148" s="1191"/>
      <c r="AJ148" s="209"/>
      <c r="AK148" s="290"/>
      <c r="AM148" s="937" t="e">
        <f t="shared" si="3"/>
        <v>#REF!</v>
      </c>
    </row>
    <row r="149" spans="1:39" ht="12.95" customHeight="1">
      <c r="A149" s="1242"/>
      <c r="B149" s="175"/>
      <c r="C149" s="175"/>
      <c r="D149" s="175"/>
      <c r="E149" s="175"/>
      <c r="F149" s="193" t="s">
        <v>339</v>
      </c>
      <c r="G149" s="194"/>
      <c r="H149" s="194"/>
      <c r="I149" s="225"/>
      <c r="J149" s="194" t="s">
        <v>621</v>
      </c>
      <c r="K149" s="141"/>
      <c r="L149" s="194"/>
      <c r="M149" s="194"/>
      <c r="N149" s="193" t="s">
        <v>427</v>
      </c>
      <c r="O149" s="194" t="s">
        <v>622</v>
      </c>
      <c r="P149" s="194"/>
      <c r="Q149" s="194"/>
      <c r="R149" s="194"/>
      <c r="S149" s="194"/>
      <c r="T149" s="194"/>
      <c r="U149" s="194"/>
      <c r="V149" s="194" t="s">
        <v>148</v>
      </c>
      <c r="W149" s="722" t="s">
        <v>73</v>
      </c>
      <c r="X149" s="194" t="s">
        <v>75</v>
      </c>
      <c r="Y149" s="194"/>
      <c r="Z149" s="722" t="s">
        <v>73</v>
      </c>
      <c r="AA149" s="194" t="s">
        <v>1526</v>
      </c>
      <c r="AB149" s="194"/>
      <c r="AC149" s="194"/>
      <c r="AD149" s="141"/>
      <c r="AE149" s="194"/>
      <c r="AF149" s="225" t="s">
        <v>238</v>
      </c>
      <c r="AG149" s="720" t="s">
        <v>73</v>
      </c>
      <c r="AH149" s="1215" t="s">
        <v>510</v>
      </c>
      <c r="AI149" s="1216"/>
      <c r="AJ149" s="209"/>
      <c r="AK149" s="290"/>
      <c r="AM149" s="937" t="e">
        <f t="shared" si="3"/>
        <v>#REF!</v>
      </c>
    </row>
    <row r="150" spans="1:39" ht="12.95" customHeight="1">
      <c r="A150" s="1242"/>
      <c r="B150" s="175"/>
      <c r="C150" s="175"/>
      <c r="D150" s="175"/>
      <c r="E150" s="175"/>
      <c r="F150" s="209"/>
      <c r="G150" s="175"/>
      <c r="H150" s="175"/>
      <c r="I150" s="199"/>
      <c r="J150" s="175"/>
      <c r="L150" s="175"/>
      <c r="M150" s="175"/>
      <c r="N150" s="209"/>
      <c r="O150" s="721" t="s">
        <v>73</v>
      </c>
      <c r="P150" s="175" t="s">
        <v>624</v>
      </c>
      <c r="Q150" s="175"/>
      <c r="R150" s="175"/>
      <c r="S150" s="175"/>
      <c r="T150" s="721" t="s">
        <v>73</v>
      </c>
      <c r="U150" s="175" t="s">
        <v>625</v>
      </c>
      <c r="V150" s="175"/>
      <c r="W150" s="175"/>
      <c r="X150" s="175"/>
      <c r="Y150" s="721" t="s">
        <v>73</v>
      </c>
      <c r="Z150" s="175" t="s">
        <v>28</v>
      </c>
      <c r="AA150" s="175"/>
      <c r="AB150" s="175"/>
      <c r="AC150" s="175"/>
      <c r="AD150" s="175"/>
      <c r="AE150" s="175"/>
      <c r="AF150" s="630"/>
      <c r="AG150" s="718" t="s">
        <v>73</v>
      </c>
      <c r="AH150" s="1190"/>
      <c r="AI150" s="1191"/>
      <c r="AJ150" s="209"/>
      <c r="AK150" s="290"/>
      <c r="AM150" s="937" t="e">
        <f t="shared" si="3"/>
        <v>#REF!</v>
      </c>
    </row>
    <row r="151" spans="1:39" ht="12.95" customHeight="1">
      <c r="A151" s="1242"/>
      <c r="B151" s="175"/>
      <c r="C151" s="175"/>
      <c r="D151" s="175"/>
      <c r="E151" s="175"/>
      <c r="F151" s="210"/>
      <c r="G151" s="211"/>
      <c r="H151" s="211"/>
      <c r="I151" s="246"/>
      <c r="J151" s="211"/>
      <c r="K151" s="138"/>
      <c r="L151" s="211"/>
      <c r="M151" s="211"/>
      <c r="N151" s="210"/>
      <c r="O151" s="211" t="s">
        <v>626</v>
      </c>
      <c r="P151" s="211"/>
      <c r="Q151" s="211" t="s">
        <v>148</v>
      </c>
      <c r="R151" s="1787" t="s">
        <v>466</v>
      </c>
      <c r="S151" s="1787"/>
      <c r="T151" s="1787"/>
      <c r="U151" s="1787"/>
      <c r="V151" s="1787"/>
      <c r="W151" s="1787"/>
      <c r="X151" s="1787"/>
      <c r="Y151" s="1787"/>
      <c r="Z151" s="1787"/>
      <c r="AA151" s="1787"/>
      <c r="AB151" s="1787"/>
      <c r="AC151" s="1787"/>
      <c r="AD151" s="1787"/>
      <c r="AE151" s="1787"/>
      <c r="AF151" s="246" t="s">
        <v>238</v>
      </c>
      <c r="AG151" s="622"/>
      <c r="AH151" s="1171"/>
      <c r="AI151" s="1172"/>
      <c r="AJ151" s="209"/>
      <c r="AK151" s="290"/>
      <c r="AM151" s="937" t="e">
        <f t="shared" si="3"/>
        <v>#REF!</v>
      </c>
    </row>
    <row r="152" spans="1:39" ht="12.95" customHeight="1">
      <c r="A152" s="1242"/>
      <c r="B152" s="175"/>
      <c r="C152" s="175"/>
      <c r="D152" s="175"/>
      <c r="E152" s="175"/>
      <c r="F152" s="209" t="s">
        <v>627</v>
      </c>
      <c r="G152" s="175"/>
      <c r="H152" s="175"/>
      <c r="I152" s="199"/>
      <c r="J152" s="175" t="s">
        <v>627</v>
      </c>
      <c r="L152" s="175"/>
      <c r="M152" s="175"/>
      <c r="N152" s="723" t="s">
        <v>73</v>
      </c>
      <c r="O152" s="175" t="s">
        <v>1527</v>
      </c>
      <c r="P152" s="175"/>
      <c r="Q152" s="175"/>
      <c r="R152" s="175"/>
      <c r="S152" s="175"/>
      <c r="T152" s="175"/>
      <c r="U152" s="175"/>
      <c r="V152" s="175"/>
      <c r="W152" s="175"/>
      <c r="X152" s="175"/>
      <c r="Y152" s="175"/>
      <c r="Z152" s="175"/>
      <c r="AA152" s="175"/>
      <c r="AB152" s="175"/>
      <c r="AC152" s="175"/>
      <c r="AD152" s="175"/>
      <c r="AE152" s="175"/>
      <c r="AF152" s="630"/>
      <c r="AG152" s="622"/>
      <c r="AH152" s="1190"/>
      <c r="AI152" s="1191"/>
      <c r="AJ152" s="209"/>
      <c r="AK152" s="290"/>
      <c r="AM152" s="937" t="e">
        <f t="shared" si="3"/>
        <v>#REF!</v>
      </c>
    </row>
    <row r="153" spans="1:39" ht="12.95" customHeight="1">
      <c r="A153" s="1242"/>
      <c r="B153" s="175"/>
      <c r="C153" s="175"/>
      <c r="D153" s="175"/>
      <c r="E153" s="175"/>
      <c r="F153" s="193" t="s">
        <v>629</v>
      </c>
      <c r="G153" s="194"/>
      <c r="H153" s="194"/>
      <c r="I153" s="225"/>
      <c r="J153" s="194" t="s">
        <v>630</v>
      </c>
      <c r="K153" s="141"/>
      <c r="L153" s="194"/>
      <c r="M153" s="194"/>
      <c r="N153" s="718" t="s">
        <v>73</v>
      </c>
      <c r="O153" s="194" t="s">
        <v>631</v>
      </c>
      <c r="P153" s="194"/>
      <c r="Q153" s="194"/>
      <c r="R153" s="194" t="s">
        <v>632</v>
      </c>
      <c r="S153" s="722" t="s">
        <v>73</v>
      </c>
      <c r="T153" s="194" t="s">
        <v>633</v>
      </c>
      <c r="U153" s="194"/>
      <c r="V153" s="194"/>
      <c r="W153" s="194"/>
      <c r="X153" s="194"/>
      <c r="Y153" s="722" t="s">
        <v>73</v>
      </c>
      <c r="Z153" s="194" t="s">
        <v>634</v>
      </c>
      <c r="AA153" s="194"/>
      <c r="AB153" s="194"/>
      <c r="AC153" s="194"/>
      <c r="AD153" s="141"/>
      <c r="AE153" s="194"/>
      <c r="AF153" s="225" t="s">
        <v>238</v>
      </c>
      <c r="AG153" s="907" t="s">
        <v>73</v>
      </c>
      <c r="AH153" s="1215" t="s">
        <v>510</v>
      </c>
      <c r="AI153" s="1216"/>
      <c r="AJ153" s="209"/>
      <c r="AK153" s="290"/>
      <c r="AM153" s="937" t="e">
        <f t="shared" si="3"/>
        <v>#REF!</v>
      </c>
    </row>
    <row r="154" spans="1:39" ht="12.95" customHeight="1">
      <c r="A154" s="1242"/>
      <c r="B154" s="175"/>
      <c r="C154" s="175"/>
      <c r="D154" s="175"/>
      <c r="E154" s="175"/>
      <c r="F154" s="209" t="s">
        <v>635</v>
      </c>
      <c r="G154" s="175"/>
      <c r="H154" s="175"/>
      <c r="I154" s="199"/>
      <c r="J154" s="175" t="s">
        <v>1528</v>
      </c>
      <c r="L154" s="175"/>
      <c r="M154" s="175"/>
      <c r="N154" s="223"/>
      <c r="O154" s="186"/>
      <c r="P154" s="186"/>
      <c r="Q154" s="186"/>
      <c r="R154" s="186"/>
      <c r="S154" s="721" t="s">
        <v>73</v>
      </c>
      <c r="T154" s="175" t="s">
        <v>28</v>
      </c>
      <c r="U154" s="175"/>
      <c r="V154" s="175"/>
      <c r="W154" s="175" t="s">
        <v>148</v>
      </c>
      <c r="X154" s="1789"/>
      <c r="Y154" s="1789"/>
      <c r="Z154" s="1789"/>
      <c r="AA154" s="1789"/>
      <c r="AB154" s="1789"/>
      <c r="AC154" s="1789"/>
      <c r="AD154" s="1790"/>
      <c r="AE154" s="175" t="s">
        <v>1529</v>
      </c>
      <c r="AF154" s="630"/>
      <c r="AG154" s="907" t="s">
        <v>73</v>
      </c>
      <c r="AH154" s="1190" t="s">
        <v>590</v>
      </c>
      <c r="AI154" s="1191"/>
      <c r="AJ154" s="209"/>
      <c r="AK154" s="290"/>
      <c r="AM154" s="937" t="e">
        <f t="shared" si="3"/>
        <v>#REF!</v>
      </c>
    </row>
    <row r="155" spans="1:39" ht="12.95" customHeight="1">
      <c r="A155" s="1242"/>
      <c r="B155" s="175"/>
      <c r="C155" s="175"/>
      <c r="D155" s="175"/>
      <c r="E155" s="175"/>
      <c r="F155" s="209"/>
      <c r="G155" s="175"/>
      <c r="H155" s="175"/>
      <c r="I155" s="199"/>
      <c r="J155" s="1232" t="s">
        <v>1530</v>
      </c>
      <c r="K155" s="1233"/>
      <c r="L155" s="1233"/>
      <c r="M155" s="1234"/>
      <c r="N155" s="718" t="s">
        <v>73</v>
      </c>
      <c r="O155" s="175" t="s">
        <v>639</v>
      </c>
      <c r="P155" s="175"/>
      <c r="Q155" s="175"/>
      <c r="R155" s="175" t="s">
        <v>632</v>
      </c>
      <c r="S155" s="716" t="s">
        <v>73</v>
      </c>
      <c r="T155" s="180" t="s">
        <v>640</v>
      </c>
      <c r="U155" s="180"/>
      <c r="V155" s="180"/>
      <c r="W155" s="716" t="s">
        <v>73</v>
      </c>
      <c r="X155" s="180" t="s">
        <v>641</v>
      </c>
      <c r="Y155" s="180"/>
      <c r="Z155" s="180"/>
      <c r="AA155" s="180"/>
      <c r="AB155" s="716" t="s">
        <v>73</v>
      </c>
      <c r="AC155" s="180" t="s">
        <v>28</v>
      </c>
      <c r="AD155" s="181"/>
      <c r="AE155" s="180"/>
      <c r="AF155" s="201" t="s">
        <v>642</v>
      </c>
      <c r="AG155" s="907" t="s">
        <v>73</v>
      </c>
      <c r="AH155" s="1190"/>
      <c r="AI155" s="1191"/>
      <c r="AJ155" s="209"/>
      <c r="AK155" s="290"/>
      <c r="AM155" s="937" t="e">
        <f t="shared" si="3"/>
        <v>#REF!</v>
      </c>
    </row>
    <row r="156" spans="1:39" ht="12.95" customHeight="1">
      <c r="A156" s="1242"/>
      <c r="B156" s="175"/>
      <c r="C156" s="175"/>
      <c r="D156" s="175"/>
      <c r="E156" s="175"/>
      <c r="F156" s="210"/>
      <c r="G156" s="211"/>
      <c r="H156" s="211"/>
      <c r="I156" s="246"/>
      <c r="J156" s="211"/>
      <c r="K156" s="138"/>
      <c r="L156" s="211"/>
      <c r="M156" s="211"/>
      <c r="N156" s="719" t="s">
        <v>73</v>
      </c>
      <c r="O156" s="211" t="s">
        <v>643</v>
      </c>
      <c r="P156" s="211"/>
      <c r="Q156" s="211"/>
      <c r="R156" s="211"/>
      <c r="S156" s="211"/>
      <c r="T156" s="211"/>
      <c r="U156" s="211"/>
      <c r="V156" s="211"/>
      <c r="W156" s="211"/>
      <c r="X156" s="211"/>
      <c r="Y156" s="211"/>
      <c r="Z156" s="211"/>
      <c r="AA156" s="211"/>
      <c r="AB156" s="211"/>
      <c r="AC156" s="211"/>
      <c r="AD156" s="211"/>
      <c r="AE156" s="211"/>
      <c r="AF156" s="633"/>
      <c r="AG156" s="623"/>
      <c r="AH156" s="1171"/>
      <c r="AI156" s="1172"/>
      <c r="AJ156" s="209"/>
      <c r="AK156" s="290"/>
      <c r="AM156" s="937" t="e">
        <f t="shared" si="3"/>
        <v>#REF!</v>
      </c>
    </row>
    <row r="157" spans="1:39" ht="12.95" customHeight="1">
      <c r="A157" s="1242"/>
      <c r="B157" s="175"/>
      <c r="C157" s="175"/>
      <c r="D157" s="175"/>
      <c r="E157" s="175"/>
      <c r="F157" s="209" t="s">
        <v>1531</v>
      </c>
      <c r="G157" s="175"/>
      <c r="H157" s="175"/>
      <c r="I157" s="199"/>
      <c r="J157" s="175" t="s">
        <v>646</v>
      </c>
      <c r="L157" s="175"/>
      <c r="M157" s="175"/>
      <c r="N157" s="724" t="s">
        <v>73</v>
      </c>
      <c r="O157" s="1215" t="s">
        <v>647</v>
      </c>
      <c r="P157" s="1215"/>
      <c r="Q157" s="1215"/>
      <c r="R157" s="1215"/>
      <c r="S157" s="1215"/>
      <c r="T157" s="1215"/>
      <c r="U157" s="1215"/>
      <c r="V157" s="1215"/>
      <c r="W157" s="1215"/>
      <c r="X157" s="194"/>
      <c r="Y157" s="914"/>
      <c r="Z157" s="194"/>
      <c r="AA157" s="914"/>
      <c r="AB157" s="194"/>
      <c r="AC157" s="194"/>
      <c r="AD157" s="194"/>
      <c r="AE157" s="194"/>
      <c r="AF157" s="194"/>
      <c r="AG157" s="720" t="s">
        <v>73</v>
      </c>
      <c r="AH157" s="1190" t="s">
        <v>648</v>
      </c>
      <c r="AI157" s="1191"/>
      <c r="AJ157" s="209"/>
      <c r="AK157" s="290"/>
      <c r="AM157" s="937" t="e">
        <f t="shared" si="3"/>
        <v>#REF!</v>
      </c>
    </row>
    <row r="158" spans="1:39" ht="12.95" customHeight="1">
      <c r="A158" s="1242"/>
      <c r="B158" s="175"/>
      <c r="C158" s="175"/>
      <c r="D158" s="175"/>
      <c r="E158" s="175"/>
      <c r="F158" s="209" t="s">
        <v>1532</v>
      </c>
      <c r="G158" s="175"/>
      <c r="H158" s="175"/>
      <c r="I158" s="199"/>
      <c r="J158" s="175" t="s">
        <v>1533</v>
      </c>
      <c r="L158" s="175"/>
      <c r="M158" s="175"/>
      <c r="N158" s="725" t="s">
        <v>73</v>
      </c>
      <c r="O158" s="1233" t="s">
        <v>651</v>
      </c>
      <c r="P158" s="1233"/>
      <c r="Q158" s="1233"/>
      <c r="R158" s="1233"/>
      <c r="S158" s="1233"/>
      <c r="T158" s="1233"/>
      <c r="U158" s="1233"/>
      <c r="V158" s="1233"/>
      <c r="W158" s="1233"/>
      <c r="X158" s="180"/>
      <c r="Y158" s="318"/>
      <c r="Z158" s="180"/>
      <c r="AA158" s="318"/>
      <c r="AB158" s="180"/>
      <c r="AC158" s="180"/>
      <c r="AD158" s="180"/>
      <c r="AE158" s="180"/>
      <c r="AF158" s="180"/>
      <c r="AG158" s="718" t="s">
        <v>73</v>
      </c>
      <c r="AH158" s="1190"/>
      <c r="AI158" s="1191"/>
      <c r="AJ158" s="209"/>
      <c r="AK158" s="290"/>
      <c r="AM158" s="937" t="e">
        <f t="shared" si="3"/>
        <v>#REF!</v>
      </c>
    </row>
    <row r="159" spans="1:39" ht="12.95" customHeight="1">
      <c r="A159" s="1242"/>
      <c r="B159" s="175"/>
      <c r="C159" s="175"/>
      <c r="D159" s="175"/>
      <c r="E159" s="175"/>
      <c r="F159" s="209"/>
      <c r="G159" s="175"/>
      <c r="H159" s="175"/>
      <c r="I159" s="199"/>
      <c r="J159" s="175"/>
      <c r="L159" s="175"/>
      <c r="M159" s="175"/>
      <c r="N159" s="259"/>
      <c r="O159" s="211" t="s">
        <v>652</v>
      </c>
      <c r="P159" s="211"/>
      <c r="Q159" s="211"/>
      <c r="R159" s="211"/>
      <c r="S159" s="211"/>
      <c r="T159" s="211"/>
      <c r="U159" s="211" t="s">
        <v>148</v>
      </c>
      <c r="V159" s="726" t="s">
        <v>73</v>
      </c>
      <c r="W159" s="211" t="s">
        <v>75</v>
      </c>
      <c r="X159" s="211" t="s">
        <v>238</v>
      </c>
      <c r="Y159" s="323"/>
      <c r="Z159" s="211"/>
      <c r="AA159" s="323"/>
      <c r="AB159" s="211"/>
      <c r="AC159" s="211"/>
      <c r="AD159" s="211"/>
      <c r="AE159" s="211"/>
      <c r="AF159" s="211"/>
      <c r="AG159" s="609"/>
      <c r="AH159" s="1171"/>
      <c r="AI159" s="1172"/>
      <c r="AJ159" s="209"/>
      <c r="AK159" s="290"/>
      <c r="AM159" s="937" t="e">
        <f t="shared" si="3"/>
        <v>#REF!</v>
      </c>
    </row>
    <row r="160" spans="1:39" ht="12.95" customHeight="1">
      <c r="A160" s="1242"/>
      <c r="B160" s="175"/>
      <c r="C160" s="175"/>
      <c r="D160" s="175"/>
      <c r="E160" s="175"/>
      <c r="F160" s="193" t="s">
        <v>1534</v>
      </c>
      <c r="G160" s="194"/>
      <c r="H160" s="194"/>
      <c r="I160" s="225"/>
      <c r="J160" s="194"/>
      <c r="K160" s="141"/>
      <c r="L160" s="194"/>
      <c r="M160" s="194"/>
      <c r="N160" s="720" t="s">
        <v>73</v>
      </c>
      <c r="O160" s="194" t="s">
        <v>654</v>
      </c>
      <c r="P160" s="194"/>
      <c r="Q160" s="194"/>
      <c r="R160" s="194"/>
      <c r="S160" s="194"/>
      <c r="T160" s="194"/>
      <c r="U160" s="194"/>
      <c r="V160" s="194"/>
      <c r="W160" s="194"/>
      <c r="X160" s="194"/>
      <c r="Y160" s="194"/>
      <c r="Z160" s="194"/>
      <c r="AA160" s="194"/>
      <c r="AB160" s="194"/>
      <c r="AC160" s="194"/>
      <c r="AD160" s="194"/>
      <c r="AE160" s="194"/>
      <c r="AF160" s="668"/>
      <c r="AG160" s="720" t="s">
        <v>73</v>
      </c>
      <c r="AH160" s="1215" t="s">
        <v>1535</v>
      </c>
      <c r="AI160" s="1216"/>
      <c r="AJ160" s="209"/>
      <c r="AK160" s="290"/>
      <c r="AM160" s="937" t="e">
        <f t="shared" si="3"/>
        <v>#REF!</v>
      </c>
    </row>
    <row r="161" spans="1:94" ht="12.95" customHeight="1">
      <c r="A161" s="1242"/>
      <c r="B161" s="175"/>
      <c r="C161" s="175"/>
      <c r="D161" s="175"/>
      <c r="E161" s="175"/>
      <c r="F161" s="210"/>
      <c r="G161" s="211"/>
      <c r="H161" s="211"/>
      <c r="I161" s="246"/>
      <c r="J161" s="211"/>
      <c r="K161" s="138"/>
      <c r="L161" s="211"/>
      <c r="M161" s="211"/>
      <c r="N161" s="210"/>
      <c r="O161" s="211" t="s">
        <v>655</v>
      </c>
      <c r="P161" s="211"/>
      <c r="Q161" s="211"/>
      <c r="R161" s="211"/>
      <c r="S161" s="211"/>
      <c r="T161" s="211"/>
      <c r="U161" s="211"/>
      <c r="V161" s="211"/>
      <c r="W161" s="211"/>
      <c r="X161" s="211"/>
      <c r="Y161" s="211"/>
      <c r="Z161" s="211"/>
      <c r="AA161" s="211"/>
      <c r="AB161" s="211"/>
      <c r="AC161" s="211"/>
      <c r="AD161" s="211"/>
      <c r="AE161" s="211"/>
      <c r="AF161" s="633"/>
      <c r="AG161" s="719" t="s">
        <v>73</v>
      </c>
      <c r="AH161" s="1171" t="s">
        <v>1536</v>
      </c>
      <c r="AI161" s="1172"/>
      <c r="AJ161" s="209"/>
      <c r="AK161" s="290"/>
      <c r="AM161" s="937" t="e">
        <f t="shared" si="3"/>
        <v>#REF!</v>
      </c>
    </row>
    <row r="162" spans="1:94" ht="12.95" customHeight="1">
      <c r="A162" s="1242"/>
      <c r="B162" s="175"/>
      <c r="C162" s="175"/>
      <c r="D162" s="175"/>
      <c r="E162" s="175"/>
      <c r="F162" s="209" t="s">
        <v>1537</v>
      </c>
      <c r="G162" s="175"/>
      <c r="H162" s="175"/>
      <c r="I162" s="199"/>
      <c r="J162" s="1213" t="s">
        <v>1538</v>
      </c>
      <c r="K162" s="1205"/>
      <c r="L162" s="1205"/>
      <c r="M162" s="1206"/>
      <c r="N162" s="723" t="s">
        <v>73</v>
      </c>
      <c r="O162" s="175" t="s">
        <v>1539</v>
      </c>
      <c r="P162" s="175"/>
      <c r="Q162" s="175"/>
      <c r="R162" s="175"/>
      <c r="S162" s="175"/>
      <c r="T162" s="175"/>
      <c r="U162" s="175"/>
      <c r="V162" s="175"/>
      <c r="W162" s="175"/>
      <c r="X162" s="175"/>
      <c r="Y162" s="175"/>
      <c r="Z162" s="175"/>
      <c r="AA162" s="175"/>
      <c r="AB162" s="175"/>
      <c r="AC162" s="175"/>
      <c r="AD162" s="175"/>
      <c r="AE162" s="175"/>
      <c r="AF162" s="630"/>
      <c r="AG162" s="622"/>
      <c r="AH162" s="1190"/>
      <c r="AI162" s="1191"/>
      <c r="AJ162" s="209"/>
      <c r="AK162" s="290"/>
      <c r="AM162" s="937" t="e">
        <f t="shared" si="3"/>
        <v>#REF!</v>
      </c>
    </row>
    <row r="163" spans="1:94" ht="12.95" customHeight="1">
      <c r="A163" s="1242"/>
      <c r="B163" s="175"/>
      <c r="C163" s="175"/>
      <c r="D163" s="175"/>
      <c r="E163" s="175"/>
      <c r="F163" s="193" t="s">
        <v>1540</v>
      </c>
      <c r="G163" s="194"/>
      <c r="H163" s="194"/>
      <c r="I163" s="225"/>
      <c r="J163" s="194" t="s">
        <v>1541</v>
      </c>
      <c r="K163" s="141"/>
      <c r="L163" s="194"/>
      <c r="M163" s="194"/>
      <c r="N163" s="193" t="s">
        <v>427</v>
      </c>
      <c r="O163" s="194" t="s">
        <v>1542</v>
      </c>
      <c r="P163" s="194"/>
      <c r="Q163" s="194"/>
      <c r="R163" s="194"/>
      <c r="S163" s="194"/>
      <c r="T163" s="194"/>
      <c r="U163" s="194"/>
      <c r="V163" s="194"/>
      <c r="W163" s="194"/>
      <c r="X163" s="194"/>
      <c r="Y163" s="194"/>
      <c r="Z163" s="194"/>
      <c r="AA163" s="194"/>
      <c r="AB163" s="194"/>
      <c r="AC163" s="194"/>
      <c r="AD163" s="194"/>
      <c r="AE163" s="194"/>
      <c r="AF163" s="668"/>
      <c r="AG163" s="907" t="s">
        <v>73</v>
      </c>
      <c r="AH163" s="1215" t="s">
        <v>451</v>
      </c>
      <c r="AI163" s="1216"/>
      <c r="AJ163" s="209"/>
      <c r="AK163" s="290"/>
      <c r="AM163" s="937" t="e">
        <f t="shared" si="3"/>
        <v>#REF!</v>
      </c>
    </row>
    <row r="164" spans="1:94" ht="12.95" customHeight="1">
      <c r="A164" s="1242"/>
      <c r="B164" s="175"/>
      <c r="C164" s="175"/>
      <c r="D164" s="175"/>
      <c r="E164" s="175"/>
      <c r="F164" s="209"/>
      <c r="G164" s="175"/>
      <c r="H164" s="175"/>
      <c r="I164" s="199"/>
      <c r="J164" s="175"/>
      <c r="L164" s="175"/>
      <c r="M164" s="175"/>
      <c r="N164" s="209"/>
      <c r="O164" s="721" t="s">
        <v>73</v>
      </c>
      <c r="P164" s="175" t="s">
        <v>1543</v>
      </c>
      <c r="Q164" s="175"/>
      <c r="R164" s="175"/>
      <c r="S164" s="175"/>
      <c r="T164" s="175"/>
      <c r="U164" s="175"/>
      <c r="V164" s="175"/>
      <c r="W164" s="175"/>
      <c r="X164" s="175"/>
      <c r="Y164" s="175"/>
      <c r="Z164" s="175"/>
      <c r="AA164" s="175"/>
      <c r="AB164" s="175"/>
      <c r="AC164" s="175"/>
      <c r="AD164" s="175"/>
      <c r="AE164" s="175"/>
      <c r="AF164" s="630"/>
      <c r="AG164" s="907" t="s">
        <v>73</v>
      </c>
      <c r="AH164" s="1190"/>
      <c r="AI164" s="1191"/>
      <c r="AJ164" s="209"/>
      <c r="AK164" s="290"/>
      <c r="AM164" s="937" t="e">
        <f t="shared" si="3"/>
        <v>#REF!</v>
      </c>
    </row>
    <row r="165" spans="1:94" ht="12.95" customHeight="1">
      <c r="A165" s="1242"/>
      <c r="B165" s="175"/>
      <c r="C165" s="175"/>
      <c r="D165" s="175"/>
      <c r="E165" s="175"/>
      <c r="F165" s="209"/>
      <c r="G165" s="175"/>
      <c r="H165" s="175"/>
      <c r="I165" s="199"/>
      <c r="J165" s="175" t="s">
        <v>1544</v>
      </c>
      <c r="L165" s="175"/>
      <c r="M165" s="175"/>
      <c r="N165" s="209" t="s">
        <v>427</v>
      </c>
      <c r="O165" s="175" t="s">
        <v>1545</v>
      </c>
      <c r="P165" s="175"/>
      <c r="Q165" s="175"/>
      <c r="R165" s="175"/>
      <c r="S165" s="175"/>
      <c r="T165" s="175"/>
      <c r="U165" s="175"/>
      <c r="V165" s="175"/>
      <c r="W165" s="175"/>
      <c r="X165" s="175"/>
      <c r="Y165" s="175"/>
      <c r="Z165" s="175"/>
      <c r="AA165" s="175"/>
      <c r="AB165" s="175"/>
      <c r="AC165" s="175"/>
      <c r="AD165" s="175"/>
      <c r="AE165" s="175"/>
      <c r="AF165" s="630"/>
      <c r="AG165" s="209"/>
      <c r="AH165" s="1190"/>
      <c r="AI165" s="1191"/>
      <c r="AJ165" s="209"/>
      <c r="AK165" s="290"/>
      <c r="AM165" s="937" t="e">
        <f t="shared" si="3"/>
        <v>#REF!</v>
      </c>
    </row>
    <row r="166" spans="1:94" ht="12.95" customHeight="1">
      <c r="A166" s="1242"/>
      <c r="B166" s="175"/>
      <c r="C166" s="175"/>
      <c r="D166" s="175"/>
      <c r="E166" s="175"/>
      <c r="F166" s="209"/>
      <c r="G166" s="175"/>
      <c r="H166" s="175"/>
      <c r="I166" s="199"/>
      <c r="J166" s="175"/>
      <c r="L166" s="175"/>
      <c r="M166" s="175"/>
      <c r="N166" s="209"/>
      <c r="O166" s="721" t="s">
        <v>73</v>
      </c>
      <c r="P166" s="175" t="s">
        <v>1546</v>
      </c>
      <c r="Q166" s="175"/>
      <c r="R166" s="175"/>
      <c r="S166" s="175"/>
      <c r="T166" s="175"/>
      <c r="U166" s="175"/>
      <c r="V166" s="175"/>
      <c r="W166" s="175"/>
      <c r="X166" s="175"/>
      <c r="Y166" s="175"/>
      <c r="Z166" s="175"/>
      <c r="AA166" s="175"/>
      <c r="AB166" s="175"/>
      <c r="AC166" s="175"/>
      <c r="AD166" s="175"/>
      <c r="AE166" s="175"/>
      <c r="AF166" s="630"/>
      <c r="AG166" s="209"/>
      <c r="AH166" s="1190"/>
      <c r="AI166" s="1191"/>
      <c r="AJ166" s="209"/>
      <c r="AK166" s="290"/>
      <c r="AM166" s="937" t="e">
        <f t="shared" si="3"/>
        <v>#REF!</v>
      </c>
    </row>
    <row r="167" spans="1:94" ht="12.95" customHeight="1">
      <c r="A167" s="1242"/>
      <c r="B167" s="175"/>
      <c r="C167" s="175"/>
      <c r="D167" s="175"/>
      <c r="E167" s="175"/>
      <c r="F167" s="209"/>
      <c r="G167" s="175"/>
      <c r="H167" s="175"/>
      <c r="I167" s="199"/>
      <c r="J167" s="175" t="s">
        <v>1547</v>
      </c>
      <c r="L167" s="175"/>
      <c r="M167" s="175"/>
      <c r="N167" s="209" t="s">
        <v>427</v>
      </c>
      <c r="O167" s="175" t="s">
        <v>1548</v>
      </c>
      <c r="P167" s="175"/>
      <c r="Q167" s="175"/>
      <c r="R167" s="175"/>
      <c r="S167" s="175"/>
      <c r="T167" s="175"/>
      <c r="U167" s="175"/>
      <c r="V167" s="175"/>
      <c r="W167" s="175"/>
      <c r="Z167" s="175" t="s">
        <v>148</v>
      </c>
      <c r="AA167" s="721" t="s">
        <v>73</v>
      </c>
      <c r="AB167" s="175" t="s">
        <v>1549</v>
      </c>
      <c r="AC167" s="175"/>
      <c r="AD167" s="721" t="s">
        <v>73</v>
      </c>
      <c r="AE167" s="175" t="s">
        <v>1550</v>
      </c>
      <c r="AF167" s="199" t="s">
        <v>238</v>
      </c>
      <c r="AG167" s="209"/>
      <c r="AH167" s="1190"/>
      <c r="AI167" s="1191"/>
      <c r="AJ167" s="209"/>
      <c r="AK167" s="290"/>
      <c r="AM167" s="937" t="e">
        <f t="shared" si="3"/>
        <v>#REF!</v>
      </c>
    </row>
    <row r="168" spans="1:94" ht="12.95" customHeight="1">
      <c r="A168" s="1242"/>
      <c r="B168" s="175"/>
      <c r="C168" s="175"/>
      <c r="D168" s="175"/>
      <c r="E168" s="175"/>
      <c r="F168" s="209"/>
      <c r="G168" s="175"/>
      <c r="H168" s="175"/>
      <c r="I168" s="199"/>
      <c r="J168" s="175" t="s">
        <v>1551</v>
      </c>
      <c r="L168" s="175"/>
      <c r="M168" s="175"/>
      <c r="N168" s="209" t="s">
        <v>427</v>
      </c>
      <c r="O168" s="175" t="s">
        <v>1552</v>
      </c>
      <c r="P168" s="175"/>
      <c r="Q168" s="175"/>
      <c r="R168" s="175"/>
      <c r="S168" s="175"/>
      <c r="T168" s="175"/>
      <c r="U168" s="175"/>
      <c r="V168" s="175"/>
      <c r="W168" s="175"/>
      <c r="X168" s="175"/>
      <c r="Y168" s="175"/>
      <c r="Z168" s="175"/>
      <c r="AA168" s="175"/>
      <c r="AB168" s="175"/>
      <c r="AC168" s="175"/>
      <c r="AD168" s="175"/>
      <c r="AE168" s="175"/>
      <c r="AF168" s="630"/>
      <c r="AG168" s="209"/>
      <c r="AH168" s="1190"/>
      <c r="AI168" s="1191"/>
      <c r="AJ168" s="209"/>
      <c r="AK168" s="290"/>
      <c r="AM168" s="937" t="e">
        <f t="shared" si="3"/>
        <v>#REF!</v>
      </c>
    </row>
    <row r="169" spans="1:94" ht="12.95" customHeight="1" thickBot="1">
      <c r="A169" s="1243"/>
      <c r="B169" s="235"/>
      <c r="C169" s="235"/>
      <c r="D169" s="235"/>
      <c r="E169" s="235"/>
      <c r="F169" s="230"/>
      <c r="G169" s="235"/>
      <c r="H169" s="235"/>
      <c r="I169" s="231"/>
      <c r="J169" s="235"/>
      <c r="K169" s="159"/>
      <c r="L169" s="235"/>
      <c r="M169" s="235"/>
      <c r="N169" s="230"/>
      <c r="O169" s="235" t="s">
        <v>397</v>
      </c>
      <c r="P169" s="727" t="s">
        <v>73</v>
      </c>
      <c r="Q169" s="235" t="s">
        <v>1</v>
      </c>
      <c r="R169" s="235"/>
      <c r="S169" s="727" t="s">
        <v>73</v>
      </c>
      <c r="T169" s="235" t="s">
        <v>75</v>
      </c>
      <c r="U169" s="235" t="s">
        <v>148</v>
      </c>
      <c r="V169" s="1792"/>
      <c r="W169" s="1792"/>
      <c r="X169" s="1792"/>
      <c r="Y169" s="1792"/>
      <c r="Z169" s="1792"/>
      <c r="AA169" s="1792"/>
      <c r="AB169" s="1792"/>
      <c r="AC169" s="1792"/>
      <c r="AD169" s="235" t="s">
        <v>1553</v>
      </c>
      <c r="AE169" s="235"/>
      <c r="AF169" s="728"/>
      <c r="AG169" s="230"/>
      <c r="AH169" s="1445"/>
      <c r="AI169" s="1446"/>
      <c r="AJ169" s="230"/>
      <c r="AK169" s="324"/>
      <c r="AM169" s="937" t="e">
        <f t="shared" si="3"/>
        <v>#REF!</v>
      </c>
    </row>
    <row r="170" spans="1:94" ht="18.75" customHeight="1">
      <c r="A170" s="175" t="s">
        <v>1554</v>
      </c>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M170" s="937" t="e">
        <f t="shared" si="3"/>
        <v>#REF!</v>
      </c>
    </row>
    <row r="171" spans="1:94" s="117" customFormat="1" ht="12.95" customHeight="1">
      <c r="A171" s="746"/>
      <c r="B171" s="916"/>
      <c r="C171" s="916"/>
      <c r="D171" s="916"/>
      <c r="E171" s="916"/>
      <c r="F171" s="175"/>
      <c r="G171" s="175"/>
      <c r="H171" s="175"/>
      <c r="I171" s="175"/>
      <c r="J171" s="175"/>
      <c r="K171" s="175"/>
      <c r="L171" s="175"/>
      <c r="M171" s="175"/>
      <c r="N171" s="175"/>
      <c r="O171" s="175"/>
      <c r="P171" s="429"/>
      <c r="Q171" s="175"/>
      <c r="R171" s="175"/>
      <c r="S171" s="175"/>
      <c r="T171" s="175"/>
      <c r="U171" s="175"/>
      <c r="V171" s="175"/>
      <c r="W171" s="175"/>
      <c r="X171" s="175"/>
      <c r="Y171" s="175"/>
      <c r="Z171" s="175"/>
      <c r="AA171" s="175"/>
      <c r="AB171" s="175"/>
      <c r="AC171" s="175"/>
      <c r="AD171" s="175"/>
      <c r="AE171" s="175"/>
      <c r="AF171" s="175"/>
      <c r="AG171" s="119"/>
      <c r="AH171" s="175"/>
      <c r="AI171" s="899"/>
      <c r="AJ171" s="175"/>
      <c r="AK171" s="119"/>
      <c r="AL171" s="587">
        <v>5</v>
      </c>
      <c r="AM171" s="923">
        <v>1</v>
      </c>
      <c r="AN171" s="918"/>
      <c r="AO171" s="921"/>
      <c r="AP171" s="921"/>
      <c r="AQ171" s="921"/>
      <c r="AR171" s="921"/>
      <c r="AS171" s="921"/>
      <c r="AT171" s="921"/>
      <c r="AU171" s="921"/>
      <c r="AV171" s="921"/>
      <c r="AW171" s="921"/>
      <c r="AX171" s="919"/>
      <c r="AY171" s="920"/>
      <c r="CN171" s="263"/>
      <c r="CO171" s="263"/>
      <c r="CP171" s="263"/>
    </row>
    <row r="172" spans="1:94" ht="12.95" customHeight="1" thickBot="1">
      <c r="A172" s="172" t="s">
        <v>1577</v>
      </c>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900" t="s">
        <v>1578</v>
      </c>
      <c r="AM172" s="937">
        <f>AM171</f>
        <v>1</v>
      </c>
      <c r="CN172" s="117"/>
      <c r="CO172" s="117"/>
      <c r="CP172" s="117"/>
    </row>
    <row r="173" spans="1:94" ht="12.95" customHeight="1">
      <c r="A173" s="455"/>
      <c r="B173" s="1255" t="s">
        <v>1512</v>
      </c>
      <c r="C173" s="1256"/>
      <c r="D173" s="1256"/>
      <c r="E173" s="1257"/>
      <c r="F173" s="1255" t="s">
        <v>324</v>
      </c>
      <c r="G173" s="1256"/>
      <c r="H173" s="1256"/>
      <c r="I173" s="1257"/>
      <c r="J173" s="1256" t="s">
        <v>325</v>
      </c>
      <c r="K173" s="1256"/>
      <c r="L173" s="1256"/>
      <c r="M173" s="1256"/>
      <c r="N173" s="1256"/>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438" t="s">
        <v>1513</v>
      </c>
      <c r="AK173" s="1758"/>
      <c r="AM173" s="937">
        <f t="shared" ref="AM173:AM205" si="4">AM172</f>
        <v>1</v>
      </c>
      <c r="CN173" s="117"/>
      <c r="CO173" s="117"/>
      <c r="CP173" s="117"/>
    </row>
    <row r="174" spans="1:94" ht="12.95" customHeight="1">
      <c r="A174" s="729"/>
      <c r="B174" s="1574"/>
      <c r="C174" s="1757"/>
      <c r="D174" s="1757"/>
      <c r="E174" s="1575"/>
      <c r="F174" s="1574"/>
      <c r="G174" s="1757"/>
      <c r="H174" s="1757"/>
      <c r="I174" s="1575"/>
      <c r="J174" s="1761" t="s">
        <v>328</v>
      </c>
      <c r="K174" s="1761"/>
      <c r="L174" s="1761"/>
      <c r="M174" s="1761"/>
      <c r="N174" s="1762" t="s">
        <v>329</v>
      </c>
      <c r="O174" s="1761"/>
      <c r="P174" s="1761"/>
      <c r="Q174" s="1761"/>
      <c r="R174" s="1761"/>
      <c r="S174" s="1761"/>
      <c r="T174" s="1761"/>
      <c r="U174" s="1761"/>
      <c r="V174" s="1761"/>
      <c r="W174" s="1761"/>
      <c r="X174" s="1761"/>
      <c r="Y174" s="1761"/>
      <c r="Z174" s="1761"/>
      <c r="AA174" s="1761"/>
      <c r="AB174" s="1761"/>
      <c r="AC174" s="1761"/>
      <c r="AD174" s="1761"/>
      <c r="AE174" s="1761"/>
      <c r="AF174" s="1763"/>
      <c r="AG174" s="310" t="s">
        <v>330</v>
      </c>
      <c r="AH174" s="310"/>
      <c r="AI174" s="632"/>
      <c r="AJ174" s="1759"/>
      <c r="AK174" s="1760"/>
      <c r="AM174" s="937">
        <f t="shared" si="4"/>
        <v>1</v>
      </c>
    </row>
    <row r="175" spans="1:94" ht="12.95" customHeight="1">
      <c r="A175" s="1239" t="s">
        <v>1514</v>
      </c>
      <c r="B175" s="175" t="s">
        <v>1380</v>
      </c>
      <c r="C175" s="175"/>
      <c r="D175" s="175"/>
      <c r="E175" s="175"/>
      <c r="F175" s="715" t="s">
        <v>73</v>
      </c>
      <c r="G175" s="175" t="s">
        <v>1579</v>
      </c>
      <c r="H175" s="175"/>
      <c r="I175" s="199"/>
      <c r="J175" s="175" t="s">
        <v>1580</v>
      </c>
      <c r="L175" s="175"/>
      <c r="M175" s="175"/>
      <c r="N175" s="715" t="s">
        <v>73</v>
      </c>
      <c r="O175" s="175" t="s">
        <v>1581</v>
      </c>
      <c r="Q175" s="175"/>
      <c r="R175" s="175"/>
      <c r="S175" s="175"/>
      <c r="T175" s="175"/>
      <c r="U175" s="175"/>
      <c r="V175" s="175"/>
      <c r="W175" s="175"/>
      <c r="X175" s="175"/>
      <c r="Y175" s="175"/>
      <c r="Z175" s="175"/>
      <c r="AA175" s="175"/>
      <c r="AB175" s="175"/>
      <c r="AC175" s="175"/>
      <c r="AD175" s="175"/>
      <c r="AE175" s="175"/>
      <c r="AF175" s="199"/>
      <c r="AG175" s="715" t="s">
        <v>73</v>
      </c>
      <c r="AH175" s="1190" t="s">
        <v>1582</v>
      </c>
      <c r="AI175" s="1190"/>
      <c r="AJ175" s="209"/>
      <c r="AK175" s="290"/>
      <c r="AM175" s="937">
        <f t="shared" si="4"/>
        <v>1</v>
      </c>
    </row>
    <row r="176" spans="1:94" ht="12.95" customHeight="1">
      <c r="A176" s="1239"/>
      <c r="B176" s="175" t="s">
        <v>1583</v>
      </c>
      <c r="C176" s="175"/>
      <c r="D176" s="175"/>
      <c r="E176" s="175"/>
      <c r="F176" s="209"/>
      <c r="G176" s="175" t="s">
        <v>1584</v>
      </c>
      <c r="H176" s="175"/>
      <c r="I176" s="199"/>
      <c r="J176" s="175" t="s">
        <v>1585</v>
      </c>
      <c r="L176" s="175"/>
      <c r="M176" s="175"/>
      <c r="N176" s="747" t="s">
        <v>73</v>
      </c>
      <c r="O176" s="180" t="s">
        <v>343</v>
      </c>
      <c r="P176" s="181"/>
      <c r="Q176" s="180"/>
      <c r="R176" s="180"/>
      <c r="S176" s="180"/>
      <c r="T176" s="180"/>
      <c r="U176" s="180"/>
      <c r="V176" s="180"/>
      <c r="W176" s="180"/>
      <c r="X176" s="180"/>
      <c r="Y176" s="180"/>
      <c r="Z176" s="180"/>
      <c r="AA176" s="180"/>
      <c r="AB176" s="180"/>
      <c r="AC176" s="180"/>
      <c r="AD176" s="180"/>
      <c r="AE176" s="180"/>
      <c r="AF176" s="1794" t="s">
        <v>344</v>
      </c>
      <c r="AG176" s="718" t="s">
        <v>73</v>
      </c>
      <c r="AH176" s="1190" t="s">
        <v>1283</v>
      </c>
      <c r="AI176" s="1190"/>
      <c r="AJ176" s="209"/>
      <c r="AK176" s="290"/>
      <c r="AM176" s="937">
        <f t="shared" si="4"/>
        <v>1</v>
      </c>
    </row>
    <row r="177" spans="1:42" ht="12.95" customHeight="1">
      <c r="A177" s="1239"/>
      <c r="B177" s="175"/>
      <c r="C177" s="175"/>
      <c r="D177" s="175"/>
      <c r="E177" s="175"/>
      <c r="F177" s="209"/>
      <c r="G177" s="175" t="s">
        <v>1586</v>
      </c>
      <c r="H177" s="175"/>
      <c r="I177" s="199"/>
      <c r="J177" s="175"/>
      <c r="L177" s="175"/>
      <c r="M177" s="175"/>
      <c r="N177" s="223"/>
      <c r="O177" s="748" t="s">
        <v>73</v>
      </c>
      <c r="P177" s="186" t="s">
        <v>350</v>
      </c>
      <c r="Q177" s="186"/>
      <c r="R177" s="186"/>
      <c r="S177" s="186"/>
      <c r="T177" s="186"/>
      <c r="U177" s="186"/>
      <c r="V177" s="186"/>
      <c r="W177" s="186"/>
      <c r="X177" s="186"/>
      <c r="Y177" s="186"/>
      <c r="Z177" s="186"/>
      <c r="AA177" s="186"/>
      <c r="AB177" s="186"/>
      <c r="AC177" s="186"/>
      <c r="AD177" s="186"/>
      <c r="AE177" s="186"/>
      <c r="AF177" s="1795"/>
      <c r="AG177" s="718" t="s">
        <v>73</v>
      </c>
      <c r="AH177" s="1190"/>
      <c r="AI177" s="1190"/>
      <c r="AJ177" s="209"/>
      <c r="AK177" s="290"/>
      <c r="AM177" s="937">
        <f t="shared" si="4"/>
        <v>1</v>
      </c>
    </row>
    <row r="178" spans="1:42" ht="12.95" customHeight="1">
      <c r="A178" s="1239"/>
      <c r="B178" s="908" t="e">
        <f>B132</f>
        <v>#REF!</v>
      </c>
      <c r="C178" s="1782" t="s">
        <v>1587</v>
      </c>
      <c r="D178" s="1782" t="e">
        <f>#REF!</f>
        <v>#REF!</v>
      </c>
      <c r="E178" s="1783" t="e">
        <f>#REF!</f>
        <v>#REF!</v>
      </c>
      <c r="F178" s="209"/>
      <c r="G178" s="175"/>
      <c r="H178" s="175"/>
      <c r="I178" s="199"/>
      <c r="J178" s="175"/>
      <c r="L178" s="175"/>
      <c r="M178" s="175"/>
      <c r="N178" s="749" t="s">
        <v>73</v>
      </c>
      <c r="O178" s="1233" t="s">
        <v>353</v>
      </c>
      <c r="P178" s="1233"/>
      <c r="Q178" s="1233"/>
      <c r="R178" s="1233"/>
      <c r="S178" s="1233"/>
      <c r="T178" s="1233"/>
      <c r="U178" s="1233"/>
      <c r="V178" s="1233"/>
      <c r="W178" s="1233"/>
      <c r="X178" s="1233"/>
      <c r="Y178" s="1233"/>
      <c r="Z178" s="1233"/>
      <c r="AA178" s="1233"/>
      <c r="AB178" s="1233"/>
      <c r="AC178" s="1233"/>
      <c r="AD178" s="1233"/>
      <c r="AE178" s="1233"/>
      <c r="AF178" s="1794" t="s">
        <v>354</v>
      </c>
      <c r="AG178" s="718" t="s">
        <v>73</v>
      </c>
      <c r="AH178" s="1190"/>
      <c r="AI178" s="1190"/>
      <c r="AJ178" s="209"/>
      <c r="AK178" s="290"/>
      <c r="AM178" s="937">
        <f t="shared" si="4"/>
        <v>1</v>
      </c>
      <c r="AO178" s="918" t="s">
        <v>1588</v>
      </c>
    </row>
    <row r="179" spans="1:42" ht="12.95" customHeight="1">
      <c r="A179" s="1239"/>
      <c r="B179" s="432" t="s">
        <v>347</v>
      </c>
      <c r="C179" s="432"/>
      <c r="D179" s="432"/>
      <c r="E179" s="750"/>
      <c r="F179" s="718" t="s">
        <v>73</v>
      </c>
      <c r="G179" s="175" t="s">
        <v>1589</v>
      </c>
      <c r="H179" s="175"/>
      <c r="I179" s="199"/>
      <c r="J179" s="175"/>
      <c r="L179" s="175"/>
      <c r="M179" s="175"/>
      <c r="N179" s="751" t="s">
        <v>73</v>
      </c>
      <c r="O179" s="1684" t="s">
        <v>356</v>
      </c>
      <c r="P179" s="1684"/>
      <c r="Q179" s="1684"/>
      <c r="R179" s="1684"/>
      <c r="S179" s="1684"/>
      <c r="T179" s="1684"/>
      <c r="U179" s="1684"/>
      <c r="V179" s="1684"/>
      <c r="W179" s="1684"/>
      <c r="X179" s="1684"/>
      <c r="Y179" s="1684"/>
      <c r="Z179" s="1684"/>
      <c r="AA179" s="1684"/>
      <c r="AB179" s="1684"/>
      <c r="AC179" s="1684"/>
      <c r="AD179" s="1684"/>
      <c r="AE179" s="1684"/>
      <c r="AF179" s="1795"/>
      <c r="AG179" s="609"/>
      <c r="AH179" s="896"/>
      <c r="AI179" s="896"/>
      <c r="AJ179" s="209"/>
      <c r="AK179" s="290"/>
      <c r="AM179" s="937">
        <f t="shared" si="4"/>
        <v>1</v>
      </c>
      <c r="AO179" s="918" t="s">
        <v>283</v>
      </c>
      <c r="AP179" s="940" t="e">
        <f>IF(#REF!=FALSE,0,IF(F180="■",3,0))</f>
        <v>#REF!</v>
      </c>
    </row>
    <row r="180" spans="1:42" ht="12.95" customHeight="1">
      <c r="A180" s="1239"/>
      <c r="B180" s="175"/>
      <c r="C180" s="175"/>
      <c r="D180" s="175"/>
      <c r="E180" s="175"/>
      <c r="F180" s="718" t="s">
        <v>225</v>
      </c>
      <c r="G180" s="175" t="s">
        <v>1590</v>
      </c>
      <c r="H180" s="175"/>
      <c r="I180" s="199"/>
      <c r="J180" s="175"/>
      <c r="L180" s="175"/>
      <c r="M180" s="175"/>
      <c r="N180" s="718" t="s">
        <v>73</v>
      </c>
      <c r="O180" s="175" t="s">
        <v>28</v>
      </c>
      <c r="Q180" s="175"/>
      <c r="R180" s="175"/>
      <c r="S180" s="175" t="s">
        <v>148</v>
      </c>
      <c r="T180" s="1796"/>
      <c r="U180" s="1796"/>
      <c r="V180" s="1796"/>
      <c r="W180" s="1796"/>
      <c r="X180" s="1796"/>
      <c r="Y180" s="1796"/>
      <c r="Z180" s="1796"/>
      <c r="AA180" s="1796"/>
      <c r="AB180" s="1796"/>
      <c r="AC180" s="1796"/>
      <c r="AD180" s="1796"/>
      <c r="AE180" s="1796"/>
      <c r="AF180" s="199" t="s">
        <v>238</v>
      </c>
      <c r="AG180" s="609"/>
      <c r="AH180" s="1190"/>
      <c r="AI180" s="1190"/>
      <c r="AJ180" s="209"/>
      <c r="AK180" s="290"/>
      <c r="AM180" s="937">
        <f t="shared" si="4"/>
        <v>1</v>
      </c>
      <c r="AO180" s="918" t="s">
        <v>286</v>
      </c>
      <c r="AP180" s="940" t="e">
        <f>IF(#REF!=FALSE,0,IF(F179="■",2,0))</f>
        <v>#REF!</v>
      </c>
    </row>
    <row r="181" spans="1:42" ht="12.95" customHeight="1" thickBot="1">
      <c r="A181" s="1239"/>
      <c r="B181" s="175"/>
      <c r="C181" s="175"/>
      <c r="D181" s="175"/>
      <c r="E181" s="175"/>
      <c r="F181" s="209"/>
      <c r="G181" s="175"/>
      <c r="H181" s="175"/>
      <c r="I181" s="199"/>
      <c r="J181" s="222" t="s">
        <v>364</v>
      </c>
      <c r="K181" s="181"/>
      <c r="L181" s="180"/>
      <c r="M181" s="180"/>
      <c r="N181" s="749" t="s">
        <v>73</v>
      </c>
      <c r="O181" s="180" t="s">
        <v>365</v>
      </c>
      <c r="P181" s="181"/>
      <c r="Q181" s="180"/>
      <c r="R181" s="180"/>
      <c r="S181" s="180"/>
      <c r="T181" s="180"/>
      <c r="U181" s="180"/>
      <c r="V181" s="180"/>
      <c r="W181" s="180"/>
      <c r="X181" s="180"/>
      <c r="Y181" s="180"/>
      <c r="Z181" s="180"/>
      <c r="AA181" s="180"/>
      <c r="AB181" s="180"/>
      <c r="AC181" s="180"/>
      <c r="AD181" s="180"/>
      <c r="AE181" s="181"/>
      <c r="AF181" s="201"/>
      <c r="AG181" s="175"/>
      <c r="AH181" s="1190"/>
      <c r="AI181" s="1190"/>
      <c r="AJ181" s="209"/>
      <c r="AK181" s="290"/>
      <c r="AM181" s="937">
        <f t="shared" si="4"/>
        <v>1</v>
      </c>
      <c r="AO181" s="918" t="s">
        <v>375</v>
      </c>
      <c r="AP181" s="940" t="e">
        <f>IF(#REF!=FALSE,0,IF(F191="■",-3,0))</f>
        <v>#REF!</v>
      </c>
    </row>
    <row r="182" spans="1:42" ht="12.95" customHeight="1" thickBot="1">
      <c r="A182" s="1239"/>
      <c r="B182" s="175"/>
      <c r="C182" s="175"/>
      <c r="D182" s="175"/>
      <c r="E182" s="175"/>
      <c r="F182" s="209"/>
      <c r="G182" s="263"/>
      <c r="H182" s="175"/>
      <c r="I182" s="199"/>
      <c r="J182" s="175"/>
      <c r="L182" s="175"/>
      <c r="M182" s="175"/>
      <c r="N182" s="718" t="s">
        <v>73</v>
      </c>
      <c r="O182" s="175" t="s">
        <v>369</v>
      </c>
      <c r="Q182" s="175"/>
      <c r="R182" s="175"/>
      <c r="S182" s="175"/>
      <c r="T182" s="175"/>
      <c r="U182" s="175"/>
      <c r="V182" s="175"/>
      <c r="W182" s="175"/>
      <c r="X182" s="175"/>
      <c r="Y182" s="175"/>
      <c r="Z182" s="175"/>
      <c r="AA182" s="175"/>
      <c r="AB182" s="175"/>
      <c r="AC182" s="175"/>
      <c r="AD182" s="175"/>
      <c r="AF182" s="199"/>
      <c r="AG182" s="175"/>
      <c r="AH182" s="1190"/>
      <c r="AI182" s="1190"/>
      <c r="AJ182" s="209"/>
      <c r="AK182" s="290"/>
      <c r="AM182" s="937">
        <f t="shared" si="4"/>
        <v>1</v>
      </c>
      <c r="AP182" s="941" t="e">
        <f>SUM(AP179:AP181)</f>
        <v>#REF!</v>
      </c>
    </row>
    <row r="183" spans="1:42" ht="12.95" customHeight="1">
      <c r="A183" s="1239"/>
      <c r="B183" s="175"/>
      <c r="C183" s="175"/>
      <c r="D183" s="175"/>
      <c r="E183" s="175"/>
      <c r="F183" s="209"/>
      <c r="G183" s="263"/>
      <c r="H183" s="175"/>
      <c r="I183" s="199"/>
      <c r="J183" s="175"/>
      <c r="L183" s="175"/>
      <c r="M183" s="175"/>
      <c r="N183" s="718" t="s">
        <v>73</v>
      </c>
      <c r="O183" s="175" t="s">
        <v>372</v>
      </c>
      <c r="Q183" s="175"/>
      <c r="R183" s="175"/>
      <c r="S183" s="175" t="s">
        <v>148</v>
      </c>
      <c r="T183" s="1793"/>
      <c r="U183" s="1793"/>
      <c r="V183" s="1793"/>
      <c r="W183" s="1793"/>
      <c r="X183" s="1793"/>
      <c r="Y183" s="1793"/>
      <c r="Z183" s="1793"/>
      <c r="AA183" s="1793"/>
      <c r="AB183" s="1793"/>
      <c r="AC183" s="1793"/>
      <c r="AD183" s="1793"/>
      <c r="AE183" s="1793"/>
      <c r="AF183" s="199" t="s">
        <v>238</v>
      </c>
      <c r="AG183" s="175"/>
      <c r="AH183" s="1190"/>
      <c r="AI183" s="1190"/>
      <c r="AJ183" s="209"/>
      <c r="AK183" s="290"/>
      <c r="AM183" s="937">
        <f t="shared" si="4"/>
        <v>1</v>
      </c>
    </row>
    <row r="184" spans="1:42" ht="12.95" customHeight="1">
      <c r="A184" s="1239"/>
      <c r="B184" s="175"/>
      <c r="C184" s="175"/>
      <c r="D184" s="175"/>
      <c r="E184" s="175"/>
      <c r="F184" s="209"/>
      <c r="G184" s="175"/>
      <c r="H184" s="175"/>
      <c r="I184" s="199"/>
      <c r="J184" s="175"/>
      <c r="L184" s="175"/>
      <c r="M184" s="175"/>
      <c r="N184" s="751" t="s">
        <v>73</v>
      </c>
      <c r="O184" s="175" t="s">
        <v>28</v>
      </c>
      <c r="Q184" s="175"/>
      <c r="R184" s="175"/>
      <c r="S184" s="175" t="s">
        <v>148</v>
      </c>
      <c r="T184" s="1796"/>
      <c r="U184" s="1796"/>
      <c r="V184" s="1796"/>
      <c r="W184" s="1796"/>
      <c r="X184" s="1796"/>
      <c r="Y184" s="1796"/>
      <c r="Z184" s="1796"/>
      <c r="AA184" s="1796"/>
      <c r="AB184" s="1796"/>
      <c r="AC184" s="1796"/>
      <c r="AD184" s="1796"/>
      <c r="AE184" s="1796"/>
      <c r="AF184" s="199" t="s">
        <v>238</v>
      </c>
      <c r="AG184" s="175"/>
      <c r="AH184" s="1190"/>
      <c r="AI184" s="1190"/>
      <c r="AJ184" s="209"/>
      <c r="AK184" s="290"/>
      <c r="AM184" s="937">
        <f t="shared" si="4"/>
        <v>1</v>
      </c>
    </row>
    <row r="185" spans="1:42" ht="12.95" customHeight="1">
      <c r="A185" s="1239"/>
      <c r="B185" s="175"/>
      <c r="C185" s="175"/>
      <c r="D185" s="175"/>
      <c r="E185" s="175"/>
      <c r="F185" s="209"/>
      <c r="G185" s="175"/>
      <c r="H185" s="175"/>
      <c r="I185" s="199"/>
      <c r="J185" s="222" t="s">
        <v>379</v>
      </c>
      <c r="K185" s="181"/>
      <c r="L185" s="180"/>
      <c r="M185" s="180"/>
      <c r="N185" s="718" t="s">
        <v>73</v>
      </c>
      <c r="O185" s="180" t="s">
        <v>369</v>
      </c>
      <c r="P185" s="181"/>
      <c r="Q185" s="180"/>
      <c r="R185" s="180"/>
      <c r="S185" s="180"/>
      <c r="T185" s="180"/>
      <c r="U185" s="180"/>
      <c r="V185" s="180"/>
      <c r="W185" s="180"/>
      <c r="X185" s="180"/>
      <c r="Y185" s="180"/>
      <c r="Z185" s="180"/>
      <c r="AA185" s="180"/>
      <c r="AB185" s="180"/>
      <c r="AC185" s="180"/>
      <c r="AD185" s="180"/>
      <c r="AE185" s="181"/>
      <c r="AF185" s="201"/>
      <c r="AG185" s="175"/>
      <c r="AH185" s="1190"/>
      <c r="AI185" s="1190"/>
      <c r="AJ185" s="209"/>
      <c r="AK185" s="290"/>
      <c r="AM185" s="937">
        <f t="shared" si="4"/>
        <v>1</v>
      </c>
    </row>
    <row r="186" spans="1:42" ht="12.95" customHeight="1">
      <c r="A186" s="1239"/>
      <c r="B186" s="175"/>
      <c r="C186" s="175"/>
      <c r="D186" s="175"/>
      <c r="E186" s="175"/>
      <c r="F186" s="209"/>
      <c r="G186" s="175"/>
      <c r="H186" s="175"/>
      <c r="I186" s="199"/>
      <c r="J186" s="209"/>
      <c r="L186" s="175"/>
      <c r="M186" s="175"/>
      <c r="N186" s="718" t="s">
        <v>73</v>
      </c>
      <c r="O186" s="175" t="s">
        <v>372</v>
      </c>
      <c r="Q186" s="175"/>
      <c r="R186" s="175"/>
      <c r="S186" s="175" t="s">
        <v>148</v>
      </c>
      <c r="T186" s="1793"/>
      <c r="U186" s="1793"/>
      <c r="V186" s="1793"/>
      <c r="W186" s="1793"/>
      <c r="X186" s="1793"/>
      <c r="Y186" s="1793"/>
      <c r="Z186" s="1793"/>
      <c r="AA186" s="1793"/>
      <c r="AB186" s="1793"/>
      <c r="AC186" s="1793"/>
      <c r="AD186" s="1793"/>
      <c r="AE186" s="1793"/>
      <c r="AF186" s="199" t="s">
        <v>238</v>
      </c>
      <c r="AG186" s="175"/>
      <c r="AH186" s="1190"/>
      <c r="AI186" s="1190"/>
      <c r="AJ186" s="209"/>
      <c r="AK186" s="290"/>
      <c r="AM186" s="937">
        <f t="shared" si="4"/>
        <v>1</v>
      </c>
    </row>
    <row r="187" spans="1:42" ht="12.95" customHeight="1">
      <c r="A187" s="1239"/>
      <c r="B187" s="175"/>
      <c r="C187" s="175"/>
      <c r="D187" s="175"/>
      <c r="E187" s="175"/>
      <c r="F187" s="209"/>
      <c r="G187" s="175"/>
      <c r="H187" s="175"/>
      <c r="I187" s="199"/>
      <c r="J187" s="223"/>
      <c r="K187" s="752"/>
      <c r="L187" s="186"/>
      <c r="M187" s="186"/>
      <c r="N187" s="718" t="s">
        <v>73</v>
      </c>
      <c r="O187" s="186" t="s">
        <v>28</v>
      </c>
      <c r="P187" s="752"/>
      <c r="Q187" s="186"/>
      <c r="R187" s="186"/>
      <c r="S187" s="186" t="s">
        <v>148</v>
      </c>
      <c r="T187" s="1796"/>
      <c r="U187" s="1796"/>
      <c r="V187" s="1796"/>
      <c r="W187" s="1796"/>
      <c r="X187" s="1796"/>
      <c r="Y187" s="1796"/>
      <c r="Z187" s="1796"/>
      <c r="AA187" s="1796"/>
      <c r="AB187" s="1796"/>
      <c r="AC187" s="1796"/>
      <c r="AD187" s="1796"/>
      <c r="AE187" s="1796"/>
      <c r="AF187" s="208" t="s">
        <v>238</v>
      </c>
      <c r="AG187" s="175"/>
      <c r="AH187" s="1190"/>
      <c r="AI187" s="1190"/>
      <c r="AJ187" s="209"/>
      <c r="AK187" s="290"/>
      <c r="AM187" s="937">
        <f t="shared" si="4"/>
        <v>1</v>
      </c>
    </row>
    <row r="188" spans="1:42" ht="12.95" customHeight="1">
      <c r="A188" s="1239"/>
      <c r="B188" s="175"/>
      <c r="C188" s="175"/>
      <c r="D188" s="175"/>
      <c r="E188" s="175"/>
      <c r="F188" s="209"/>
      <c r="G188" s="175"/>
      <c r="H188" s="175"/>
      <c r="I188" s="199"/>
      <c r="J188" s="1190" t="s">
        <v>1538</v>
      </c>
      <c r="K188" s="1190"/>
      <c r="L188" s="1190"/>
      <c r="M188" s="1190"/>
      <c r="N188" s="753" t="s">
        <v>73</v>
      </c>
      <c r="O188" s="175" t="s">
        <v>1591</v>
      </c>
      <c r="Q188" s="175"/>
      <c r="R188" s="175"/>
      <c r="S188" s="175"/>
      <c r="T188" s="175"/>
      <c r="U188" s="175"/>
      <c r="V188" s="175"/>
      <c r="W188" s="175"/>
      <c r="X188" s="175"/>
      <c r="Y188" s="175"/>
      <c r="Z188" s="175"/>
      <c r="AA188" s="175"/>
      <c r="AB188" s="175"/>
      <c r="AC188" s="175"/>
      <c r="AD188" s="175"/>
      <c r="AE188" s="175"/>
      <c r="AF188" s="199"/>
      <c r="AG188" s="175"/>
      <c r="AH188" s="1190"/>
      <c r="AI188" s="1190"/>
      <c r="AJ188" s="209"/>
      <c r="AK188" s="290"/>
      <c r="AM188" s="937">
        <f t="shared" si="4"/>
        <v>1</v>
      </c>
    </row>
    <row r="189" spans="1:42" ht="12.95" customHeight="1">
      <c r="A189" s="1239"/>
      <c r="B189" s="175"/>
      <c r="C189" s="175"/>
      <c r="D189" s="175"/>
      <c r="E189" s="175"/>
      <c r="F189" s="720" t="s">
        <v>73</v>
      </c>
      <c r="G189" s="905" t="s">
        <v>1592</v>
      </c>
      <c r="H189" s="897"/>
      <c r="I189" s="898"/>
      <c r="J189" s="194" t="s">
        <v>1593</v>
      </c>
      <c r="K189" s="141"/>
      <c r="L189" s="194"/>
      <c r="M189" s="194"/>
      <c r="N189" s="718" t="s">
        <v>73</v>
      </c>
      <c r="O189" s="194" t="s">
        <v>1594</v>
      </c>
      <c r="P189" s="141"/>
      <c r="Q189" s="194"/>
      <c r="R189" s="194"/>
      <c r="S189" s="194"/>
      <c r="T189" s="194"/>
      <c r="U189" s="194"/>
      <c r="V189" s="194"/>
      <c r="W189" s="194"/>
      <c r="X189" s="194"/>
      <c r="Y189" s="194"/>
      <c r="Z189" s="194"/>
      <c r="AA189" s="194"/>
      <c r="AB189" s="194"/>
      <c r="AC189" s="194"/>
      <c r="AD189" s="194"/>
      <c r="AE189" s="194"/>
      <c r="AF189" s="225"/>
      <c r="AG189" s="720" t="s">
        <v>73</v>
      </c>
      <c r="AH189" s="1215" t="s">
        <v>1283</v>
      </c>
      <c r="AI189" s="1215"/>
      <c r="AJ189" s="209"/>
      <c r="AK189" s="290"/>
      <c r="AM189" s="937">
        <f t="shared" si="4"/>
        <v>1</v>
      </c>
    </row>
    <row r="190" spans="1:42" ht="12.95" customHeight="1">
      <c r="A190" s="1239"/>
      <c r="B190" s="175"/>
      <c r="C190" s="175"/>
      <c r="D190" s="175"/>
      <c r="E190" s="175"/>
      <c r="F190" s="210"/>
      <c r="G190" s="211" t="s">
        <v>1595</v>
      </c>
      <c r="H190" s="211"/>
      <c r="I190" s="246"/>
      <c r="J190" s="211" t="s">
        <v>1596</v>
      </c>
      <c r="K190" s="138"/>
      <c r="L190" s="211"/>
      <c r="M190" s="211"/>
      <c r="N190" s="718" t="s">
        <v>73</v>
      </c>
      <c r="O190" s="211" t="s">
        <v>1597</v>
      </c>
      <c r="P190" s="138"/>
      <c r="Q190" s="211"/>
      <c r="R190" s="211"/>
      <c r="S190" s="211"/>
      <c r="T190" s="211"/>
      <c r="U190" s="211"/>
      <c r="V190" s="211"/>
      <c r="W190" s="211"/>
      <c r="X190" s="211"/>
      <c r="Y190" s="211"/>
      <c r="Z190" s="211"/>
      <c r="AA190" s="211"/>
      <c r="AB190" s="211"/>
      <c r="AC190" s="211"/>
      <c r="AD190" s="211"/>
      <c r="AE190" s="211"/>
      <c r="AF190" s="246"/>
      <c r="AG190" s="719" t="s">
        <v>73</v>
      </c>
      <c r="AH190" s="1171"/>
      <c r="AI190" s="1171"/>
      <c r="AJ190" s="209"/>
      <c r="AK190" s="290"/>
      <c r="AM190" s="937">
        <f t="shared" si="4"/>
        <v>1</v>
      </c>
    </row>
    <row r="191" spans="1:42" ht="12.95" customHeight="1">
      <c r="A191" s="1239"/>
      <c r="B191" s="175"/>
      <c r="C191" s="175"/>
      <c r="D191" s="175"/>
      <c r="E191" s="175"/>
      <c r="F191" s="720" t="s">
        <v>73</v>
      </c>
      <c r="G191" s="175" t="s">
        <v>1598</v>
      </c>
      <c r="H191" s="175"/>
      <c r="I191" s="199"/>
      <c r="J191" s="175" t="s">
        <v>1599</v>
      </c>
      <c r="L191" s="175"/>
      <c r="M191" s="175"/>
      <c r="N191" s="720" t="s">
        <v>73</v>
      </c>
      <c r="O191" s="175" t="s">
        <v>384</v>
      </c>
      <c r="Q191" s="175"/>
      <c r="R191" s="175"/>
      <c r="S191" s="175"/>
      <c r="T191" s="175"/>
      <c r="U191" s="175"/>
      <c r="V191" s="175"/>
      <c r="W191" s="175"/>
      <c r="X191" s="175"/>
      <c r="Y191" s="175"/>
      <c r="Z191" s="175"/>
      <c r="AA191" s="175"/>
      <c r="AB191" s="175"/>
      <c r="AC191" s="175"/>
      <c r="AD191" s="175"/>
      <c r="AE191" s="175"/>
      <c r="AF191" s="199"/>
      <c r="AG191" s="720" t="s">
        <v>73</v>
      </c>
      <c r="AH191" s="1190" t="s">
        <v>1582</v>
      </c>
      <c r="AI191" s="1190"/>
      <c r="AJ191" s="209"/>
      <c r="AK191" s="290"/>
      <c r="AM191" s="937">
        <f t="shared" si="4"/>
        <v>1</v>
      </c>
    </row>
    <row r="192" spans="1:42" ht="12.95" customHeight="1">
      <c r="A192" s="1239"/>
      <c r="B192" s="175"/>
      <c r="C192" s="175"/>
      <c r="D192" s="175"/>
      <c r="E192" s="175"/>
      <c r="F192" s="623"/>
      <c r="G192" s="175" t="s">
        <v>1600</v>
      </c>
      <c r="H192" s="175"/>
      <c r="I192" s="199"/>
      <c r="J192" s="175"/>
      <c r="L192" s="175"/>
      <c r="M192" s="175"/>
      <c r="N192" s="719" t="s">
        <v>73</v>
      </c>
      <c r="O192" s="175" t="s">
        <v>1601</v>
      </c>
      <c r="Q192" s="175"/>
      <c r="R192" s="175"/>
      <c r="S192" s="175"/>
      <c r="T192" s="175"/>
      <c r="U192" s="175"/>
      <c r="V192" s="175"/>
      <c r="W192" s="175"/>
      <c r="X192" s="175"/>
      <c r="Y192" s="175"/>
      <c r="Z192" s="175"/>
      <c r="AA192" s="175"/>
      <c r="AB192" s="175"/>
      <c r="AC192" s="175"/>
      <c r="AD192" s="175"/>
      <c r="AE192" s="175"/>
      <c r="AF192" s="199"/>
      <c r="AG192" s="718" t="s">
        <v>73</v>
      </c>
      <c r="AH192" s="1190" t="s">
        <v>1283</v>
      </c>
      <c r="AI192" s="1190"/>
      <c r="AJ192" s="209"/>
      <c r="AK192" s="290"/>
      <c r="AM192" s="937">
        <f t="shared" si="4"/>
        <v>1</v>
      </c>
    </row>
    <row r="193" spans="1:94" ht="12.95" customHeight="1">
      <c r="A193" s="1239"/>
      <c r="B193" s="175"/>
      <c r="C193" s="175"/>
      <c r="D193" s="175"/>
      <c r="E193" s="175"/>
      <c r="F193" s="209"/>
      <c r="G193" s="175" t="s">
        <v>1602</v>
      </c>
      <c r="H193" s="175"/>
      <c r="I193" s="199"/>
      <c r="J193" s="1214" t="s">
        <v>1538</v>
      </c>
      <c r="K193" s="1215"/>
      <c r="L193" s="1215"/>
      <c r="M193" s="1215"/>
      <c r="N193" s="718" t="s">
        <v>73</v>
      </c>
      <c r="O193" s="194" t="s">
        <v>1591</v>
      </c>
      <c r="P193" s="141"/>
      <c r="Q193" s="194"/>
      <c r="R193" s="194"/>
      <c r="S193" s="194"/>
      <c r="T193" s="194"/>
      <c r="U193" s="194"/>
      <c r="V193" s="194"/>
      <c r="W193" s="194"/>
      <c r="X193" s="194"/>
      <c r="Y193" s="194"/>
      <c r="Z193" s="194"/>
      <c r="AA193" s="194"/>
      <c r="AB193" s="194"/>
      <c r="AC193" s="194"/>
      <c r="AD193" s="194"/>
      <c r="AE193" s="194"/>
      <c r="AF193" s="225"/>
      <c r="AG193" s="718" t="s">
        <v>73</v>
      </c>
      <c r="AH193" s="1190"/>
      <c r="AI193" s="1190"/>
      <c r="AJ193" s="209"/>
      <c r="AK193" s="290"/>
      <c r="AM193" s="937">
        <f t="shared" si="4"/>
        <v>1</v>
      </c>
    </row>
    <row r="194" spans="1:94" ht="12.95" customHeight="1">
      <c r="A194" s="1239"/>
      <c r="B194" s="175"/>
      <c r="C194" s="175"/>
      <c r="D194" s="175"/>
      <c r="E194" s="175"/>
      <c r="F194" s="209"/>
      <c r="G194" s="175" t="s">
        <v>1603</v>
      </c>
      <c r="H194" s="175"/>
      <c r="I194" s="199"/>
      <c r="J194" s="175"/>
      <c r="L194" s="175"/>
      <c r="M194" s="175"/>
      <c r="N194" s="209"/>
      <c r="O194" s="175"/>
      <c r="Q194" s="175"/>
      <c r="R194" s="175"/>
      <c r="S194" s="175"/>
      <c r="T194" s="175"/>
      <c r="U194" s="175"/>
      <c r="V194" s="175"/>
      <c r="W194" s="175"/>
      <c r="X194" s="175"/>
      <c r="Y194" s="175"/>
      <c r="Z194" s="175"/>
      <c r="AA194" s="175"/>
      <c r="AB194" s="175"/>
      <c r="AC194" s="175"/>
      <c r="AD194" s="175"/>
      <c r="AE194" s="175"/>
      <c r="AF194" s="199"/>
      <c r="AH194" s="1190"/>
      <c r="AI194" s="1190"/>
      <c r="AJ194" s="209"/>
      <c r="AK194" s="290"/>
      <c r="AM194" s="937">
        <f t="shared" si="4"/>
        <v>1</v>
      </c>
    </row>
    <row r="195" spans="1:94" ht="12.95" customHeight="1">
      <c r="A195" s="1239"/>
      <c r="B195" s="893" t="s">
        <v>2350</v>
      </c>
      <c r="C195" s="194"/>
      <c r="D195" s="194"/>
      <c r="E195" s="194"/>
      <c r="F195" s="193" t="s">
        <v>658</v>
      </c>
      <c r="G195" s="194"/>
      <c r="H195" s="194"/>
      <c r="I195" s="225"/>
      <c r="J195" s="735" t="s">
        <v>633</v>
      </c>
      <c r="K195" s="141"/>
      <c r="L195" s="194"/>
      <c r="M195" s="194"/>
      <c r="N195" s="754" t="s">
        <v>73</v>
      </c>
      <c r="O195" s="194" t="s">
        <v>659</v>
      </c>
      <c r="P195" s="141"/>
      <c r="Q195" s="194"/>
      <c r="R195" s="194"/>
      <c r="S195" s="194"/>
      <c r="T195" s="194"/>
      <c r="U195" s="194"/>
      <c r="V195" s="194"/>
      <c r="W195" s="194"/>
      <c r="X195" s="194"/>
      <c r="Y195" s="194"/>
      <c r="Z195" s="194"/>
      <c r="AA195" s="194"/>
      <c r="AB195" s="194"/>
      <c r="AC195" s="194"/>
      <c r="AD195" s="194"/>
      <c r="AE195" s="194"/>
      <c r="AF195" s="225"/>
      <c r="AG195" s="720" t="s">
        <v>73</v>
      </c>
      <c r="AH195" s="1215" t="s">
        <v>451</v>
      </c>
      <c r="AI195" s="1215"/>
      <c r="AJ195" s="193"/>
      <c r="AK195" s="307"/>
      <c r="AM195" s="937">
        <f t="shared" si="4"/>
        <v>1</v>
      </c>
    </row>
    <row r="196" spans="1:94" ht="12.95" customHeight="1">
      <c r="A196" s="1239"/>
      <c r="B196" s="209" t="s">
        <v>1605</v>
      </c>
      <c r="C196" s="891"/>
      <c r="D196" s="891"/>
      <c r="E196" s="891"/>
      <c r="F196" s="209"/>
      <c r="G196" s="891"/>
      <c r="H196" s="891"/>
      <c r="I196" s="199"/>
      <c r="J196" s="892" t="s">
        <v>661</v>
      </c>
      <c r="K196" s="848"/>
      <c r="L196" s="891"/>
      <c r="M196" s="891"/>
      <c r="N196" s="209"/>
      <c r="O196" s="891"/>
      <c r="P196" s="848"/>
      <c r="Q196" s="891"/>
      <c r="R196" s="891"/>
      <c r="S196" s="891"/>
      <c r="T196" s="891"/>
      <c r="U196" s="891"/>
      <c r="V196" s="891"/>
      <c r="W196" s="891"/>
      <c r="X196" s="891"/>
      <c r="Y196" s="891"/>
      <c r="Z196" s="891"/>
      <c r="AA196" s="891"/>
      <c r="AB196" s="891"/>
      <c r="AC196" s="891"/>
      <c r="AD196" s="891"/>
      <c r="AE196" s="891"/>
      <c r="AF196" s="199"/>
      <c r="AG196" s="719" t="s">
        <v>73</v>
      </c>
      <c r="AH196" s="1800"/>
      <c r="AI196" s="1800"/>
      <c r="AJ196" s="209"/>
      <c r="AK196" s="290"/>
      <c r="AM196" s="937">
        <f t="shared" si="4"/>
        <v>1</v>
      </c>
    </row>
    <row r="197" spans="1:94" ht="12.95" customHeight="1">
      <c r="A197" s="1239"/>
      <c r="B197" s="175" t="s">
        <v>1606</v>
      </c>
      <c r="C197" s="175"/>
      <c r="D197" s="175"/>
      <c r="E197" s="175"/>
      <c r="F197" s="193" t="s">
        <v>1607</v>
      </c>
      <c r="G197" s="194"/>
      <c r="H197" s="194"/>
      <c r="I197" s="225"/>
      <c r="J197" s="194" t="s">
        <v>664</v>
      </c>
      <c r="K197" s="141"/>
      <c r="L197" s="194"/>
      <c r="M197" s="194"/>
      <c r="N197" s="193"/>
      <c r="O197" s="194" t="s">
        <v>665</v>
      </c>
      <c r="P197" s="141"/>
      <c r="Q197" s="194"/>
      <c r="R197" s="194"/>
      <c r="S197" s="194"/>
      <c r="T197" s="194"/>
      <c r="U197" s="194"/>
      <c r="V197" s="194"/>
      <c r="W197" s="194"/>
      <c r="X197" s="194"/>
      <c r="Y197" s="194"/>
      <c r="Z197" s="194"/>
      <c r="AA197" s="194"/>
      <c r="AB197" s="194"/>
      <c r="AC197" s="194"/>
      <c r="AD197" s="194"/>
      <c r="AE197" s="194"/>
      <c r="AF197" s="225"/>
      <c r="AG197" s="720" t="s">
        <v>73</v>
      </c>
      <c r="AH197" s="1215" t="s">
        <v>666</v>
      </c>
      <c r="AI197" s="1216"/>
      <c r="AJ197" s="209"/>
      <c r="AK197" s="290"/>
      <c r="AM197" s="937">
        <f t="shared" si="4"/>
        <v>1</v>
      </c>
    </row>
    <row r="198" spans="1:94" ht="12.95" customHeight="1">
      <c r="A198" s="1239"/>
      <c r="B198" s="175" t="s">
        <v>1608</v>
      </c>
      <c r="C198" s="175"/>
      <c r="D198" s="175"/>
      <c r="E198" s="175"/>
      <c r="F198" s="210"/>
      <c r="G198" s="211"/>
      <c r="H198" s="211"/>
      <c r="I198" s="246"/>
      <c r="J198" s="211" t="s">
        <v>669</v>
      </c>
      <c r="K198" s="138"/>
      <c r="L198" s="211"/>
      <c r="M198" s="211"/>
      <c r="N198" s="210"/>
      <c r="O198" s="211"/>
      <c r="P198" s="757" t="s">
        <v>73</v>
      </c>
      <c r="Q198" s="211" t="s">
        <v>1</v>
      </c>
      <c r="R198" s="211"/>
      <c r="S198" s="757" t="s">
        <v>73</v>
      </c>
      <c r="T198" s="211" t="s">
        <v>670</v>
      </c>
      <c r="U198" s="211"/>
      <c r="V198" s="211"/>
      <c r="W198" s="211"/>
      <c r="X198" s="211"/>
      <c r="Y198" s="211"/>
      <c r="Z198" s="211"/>
      <c r="AA198" s="211"/>
      <c r="AB198" s="757" t="s">
        <v>73</v>
      </c>
      <c r="AC198" s="138"/>
      <c r="AD198" s="211"/>
      <c r="AE198" s="211"/>
      <c r="AF198" s="518" t="s">
        <v>623</v>
      </c>
      <c r="AG198" s="719" t="s">
        <v>73</v>
      </c>
      <c r="AH198" s="1171"/>
      <c r="AI198" s="1172"/>
      <c r="AJ198" s="209"/>
      <c r="AK198" s="290"/>
      <c r="AM198" s="937">
        <f t="shared" si="4"/>
        <v>1</v>
      </c>
    </row>
    <row r="199" spans="1:94" ht="12.95" customHeight="1">
      <c r="A199" s="1239"/>
      <c r="B199" s="175"/>
      <c r="C199" s="175"/>
      <c r="D199" s="175"/>
      <c r="E199" s="175"/>
      <c r="F199" s="209" t="s">
        <v>671</v>
      </c>
      <c r="G199" s="175"/>
      <c r="H199" s="175"/>
      <c r="I199" s="199"/>
      <c r="J199" s="175" t="s">
        <v>672</v>
      </c>
      <c r="L199" s="175"/>
      <c r="M199" s="175"/>
      <c r="N199" s="718" t="s">
        <v>73</v>
      </c>
      <c r="O199" s="175" t="s">
        <v>673</v>
      </c>
      <c r="Q199" s="175"/>
      <c r="R199" s="175"/>
      <c r="S199" s="175"/>
      <c r="T199" s="175"/>
      <c r="U199" s="175"/>
      <c r="V199" s="175"/>
      <c r="W199" s="175"/>
      <c r="X199" s="175"/>
      <c r="Y199" s="175"/>
      <c r="Z199" s="175"/>
      <c r="AA199" s="175"/>
      <c r="AB199" s="175"/>
      <c r="AC199" s="175"/>
      <c r="AD199" s="175"/>
      <c r="AE199" s="175"/>
      <c r="AF199" s="199"/>
      <c r="AG199" s="720" t="s">
        <v>73</v>
      </c>
      <c r="AH199" s="1190" t="s">
        <v>442</v>
      </c>
      <c r="AI199" s="1190"/>
      <c r="AJ199" s="209"/>
      <c r="AK199" s="290"/>
      <c r="AM199" s="937">
        <f t="shared" si="4"/>
        <v>1</v>
      </c>
    </row>
    <row r="200" spans="1:94" ht="12.95" customHeight="1">
      <c r="A200" s="1239"/>
      <c r="B200" s="175"/>
      <c r="C200" s="175"/>
      <c r="D200" s="175"/>
      <c r="E200" s="175"/>
      <c r="F200" s="209" t="s">
        <v>674</v>
      </c>
      <c r="G200" s="175"/>
      <c r="H200" s="175"/>
      <c r="I200" s="199"/>
      <c r="J200" s="451" t="s">
        <v>675</v>
      </c>
      <c r="K200" s="758"/>
      <c r="L200" s="327"/>
      <c r="M200" s="327"/>
      <c r="N200" s="753" t="s">
        <v>73</v>
      </c>
      <c r="O200" s="327" t="s">
        <v>676</v>
      </c>
      <c r="P200" s="758"/>
      <c r="Q200" s="327"/>
      <c r="R200" s="327"/>
      <c r="S200" s="327"/>
      <c r="T200" s="327"/>
      <c r="U200" s="327"/>
      <c r="V200" s="327"/>
      <c r="W200" s="327"/>
      <c r="X200" s="327"/>
      <c r="Y200" s="327"/>
      <c r="Z200" s="327"/>
      <c r="AA200" s="327"/>
      <c r="AB200" s="327"/>
      <c r="AC200" s="327"/>
      <c r="AD200" s="327"/>
      <c r="AE200" s="327"/>
      <c r="AF200" s="329"/>
      <c r="AG200" s="719" t="s">
        <v>73</v>
      </c>
      <c r="AH200" s="1190"/>
      <c r="AI200" s="1190"/>
      <c r="AJ200" s="209"/>
      <c r="AK200" s="290"/>
      <c r="AM200" s="937">
        <f t="shared" si="4"/>
        <v>1</v>
      </c>
    </row>
    <row r="201" spans="1:94" ht="12.95" customHeight="1">
      <c r="A201" s="1239"/>
      <c r="B201" s="175"/>
      <c r="C201" s="175"/>
      <c r="D201" s="175"/>
      <c r="E201" s="175"/>
      <c r="F201" s="193" t="s">
        <v>1609</v>
      </c>
      <c r="G201" s="194"/>
      <c r="H201" s="194"/>
      <c r="I201" s="225"/>
      <c r="J201" s="194" t="s">
        <v>671</v>
      </c>
      <c r="K201" s="141"/>
      <c r="L201" s="194"/>
      <c r="M201" s="194"/>
      <c r="N201" s="720" t="s">
        <v>73</v>
      </c>
      <c r="O201" s="194" t="s">
        <v>678</v>
      </c>
      <c r="P201" s="141"/>
      <c r="Q201" s="194"/>
      <c r="R201" s="194"/>
      <c r="S201" s="194"/>
      <c r="T201" s="194"/>
      <c r="U201" s="194"/>
      <c r="V201" s="194"/>
      <c r="W201" s="194"/>
      <c r="X201" s="194"/>
      <c r="Y201" s="194"/>
      <c r="Z201" s="194"/>
      <c r="AA201" s="194"/>
      <c r="AB201" s="194"/>
      <c r="AC201" s="194"/>
      <c r="AD201" s="194"/>
      <c r="AE201" s="194"/>
      <c r="AF201" s="225"/>
      <c r="AG201" s="720" t="s">
        <v>73</v>
      </c>
      <c r="AH201" s="1215" t="s">
        <v>451</v>
      </c>
      <c r="AI201" s="1216"/>
      <c r="AJ201" s="209"/>
      <c r="AK201" s="290"/>
      <c r="AM201" s="937">
        <f t="shared" si="4"/>
        <v>1</v>
      </c>
    </row>
    <row r="202" spans="1:94" ht="12.95" customHeight="1">
      <c r="A202" s="1239"/>
      <c r="B202" s="175"/>
      <c r="C202" s="175"/>
      <c r="D202" s="175"/>
      <c r="E202" s="175"/>
      <c r="F202" s="210"/>
      <c r="G202" s="211"/>
      <c r="H202" s="211"/>
      <c r="I202" s="246"/>
      <c r="J202" s="211" t="s">
        <v>679</v>
      </c>
      <c r="K202" s="138"/>
      <c r="L202" s="211"/>
      <c r="M202" s="211"/>
      <c r="N202" s="210"/>
      <c r="O202" s="211"/>
      <c r="P202" s="138"/>
      <c r="Q202" s="211"/>
      <c r="R202" s="211"/>
      <c r="S202" s="211"/>
      <c r="T202" s="211"/>
      <c r="U202" s="211"/>
      <c r="V202" s="211"/>
      <c r="W202" s="211"/>
      <c r="X202" s="211"/>
      <c r="Y202" s="211"/>
      <c r="Z202" s="211"/>
      <c r="AA202" s="211"/>
      <c r="AB202" s="211"/>
      <c r="AC202" s="211"/>
      <c r="AD202" s="211"/>
      <c r="AE202" s="211"/>
      <c r="AF202" s="246"/>
      <c r="AG202" s="719" t="s">
        <v>73</v>
      </c>
      <c r="AH202" s="1171"/>
      <c r="AI202" s="1172"/>
      <c r="AJ202" s="209"/>
      <c r="AK202" s="290"/>
      <c r="AM202" s="937">
        <f t="shared" si="4"/>
        <v>1</v>
      </c>
    </row>
    <row r="203" spans="1:94" ht="12.95" customHeight="1">
      <c r="A203" s="1239"/>
      <c r="B203" s="175"/>
      <c r="C203" s="175"/>
      <c r="D203" s="175"/>
      <c r="E203" s="175"/>
      <c r="F203" s="209" t="s">
        <v>1610</v>
      </c>
      <c r="G203" s="175"/>
      <c r="H203" s="175"/>
      <c r="I203" s="199"/>
      <c r="J203" s="1284" t="s">
        <v>681</v>
      </c>
      <c r="K203" s="1284"/>
      <c r="L203" s="1284"/>
      <c r="M203" s="1284"/>
      <c r="N203" s="720" t="s">
        <v>73</v>
      </c>
      <c r="O203" s="175" t="s">
        <v>682</v>
      </c>
      <c r="Q203" s="175"/>
      <c r="R203" s="175"/>
      <c r="S203" s="175"/>
      <c r="T203" s="175"/>
      <c r="U203" s="175"/>
      <c r="V203" s="175"/>
      <c r="W203" s="175"/>
      <c r="X203" s="175"/>
      <c r="Y203" s="175"/>
      <c r="Z203" s="175"/>
      <c r="AA203" s="175"/>
      <c r="AB203" s="175"/>
      <c r="AC203" s="175"/>
      <c r="AD203" s="175"/>
      <c r="AE203" s="175"/>
      <c r="AF203" s="199"/>
      <c r="AG203" s="720" t="s">
        <v>73</v>
      </c>
      <c r="AH203" s="1190" t="s">
        <v>451</v>
      </c>
      <c r="AI203" s="1190"/>
      <c r="AJ203" s="209"/>
      <c r="AK203" s="290"/>
      <c r="AM203" s="937">
        <f t="shared" si="4"/>
        <v>1</v>
      </c>
    </row>
    <row r="204" spans="1:94" ht="12.95" customHeight="1" thickBot="1">
      <c r="A204" s="1240"/>
      <c r="B204" s="235"/>
      <c r="C204" s="235"/>
      <c r="D204" s="235"/>
      <c r="E204" s="235"/>
      <c r="F204" s="230"/>
      <c r="G204" s="235"/>
      <c r="H204" s="235"/>
      <c r="I204" s="231"/>
      <c r="J204" s="499" t="s">
        <v>684</v>
      </c>
      <c r="K204" s="159"/>
      <c r="L204" s="235"/>
      <c r="M204" s="235"/>
      <c r="N204" s="230"/>
      <c r="O204" s="235"/>
      <c r="P204" s="159"/>
      <c r="Q204" s="235"/>
      <c r="R204" s="235"/>
      <c r="S204" s="235"/>
      <c r="T204" s="235"/>
      <c r="U204" s="235"/>
      <c r="V204" s="235"/>
      <c r="W204" s="235"/>
      <c r="X204" s="235"/>
      <c r="Y204" s="235"/>
      <c r="Z204" s="235"/>
      <c r="AA204" s="235"/>
      <c r="AB204" s="235"/>
      <c r="AC204" s="235"/>
      <c r="AD204" s="235"/>
      <c r="AE204" s="235"/>
      <c r="AF204" s="231"/>
      <c r="AG204" s="759" t="s">
        <v>73</v>
      </c>
      <c r="AH204" s="1445"/>
      <c r="AI204" s="1445"/>
      <c r="AJ204" s="230"/>
      <c r="AK204" s="324"/>
      <c r="AM204" s="937">
        <f t="shared" si="4"/>
        <v>1</v>
      </c>
    </row>
    <row r="205" spans="1:94" ht="13.5" customHeight="1">
      <c r="A205" s="175" t="s">
        <v>1554</v>
      </c>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M205" s="937">
        <f t="shared" si="4"/>
        <v>1</v>
      </c>
    </row>
    <row r="206" spans="1:94" s="117" customFormat="1" ht="12.95" customHeight="1">
      <c r="A206" s="746"/>
      <c r="B206" s="916"/>
      <c r="C206" s="916"/>
      <c r="D206" s="916"/>
      <c r="E206" s="916"/>
      <c r="F206" s="175"/>
      <c r="G206" s="175"/>
      <c r="H206" s="175"/>
      <c r="I206" s="175"/>
      <c r="J206" s="175"/>
      <c r="K206" s="175"/>
      <c r="L206" s="175"/>
      <c r="M206" s="175"/>
      <c r="N206" s="175"/>
      <c r="O206" s="175"/>
      <c r="P206" s="429"/>
      <c r="Q206" s="175"/>
      <c r="R206" s="175"/>
      <c r="S206" s="175"/>
      <c r="T206" s="175"/>
      <c r="U206" s="175"/>
      <c r="V206" s="175"/>
      <c r="W206" s="175"/>
      <c r="X206" s="175"/>
      <c r="Y206" s="175"/>
      <c r="Z206" s="175"/>
      <c r="AA206" s="175"/>
      <c r="AB206" s="175"/>
      <c r="AC206" s="175"/>
      <c r="AD206" s="175"/>
      <c r="AE206" s="175"/>
      <c r="AF206" s="175"/>
      <c r="AG206" s="119"/>
      <c r="AH206" s="175"/>
      <c r="AI206" s="899"/>
      <c r="AJ206" s="175"/>
      <c r="AK206" s="119"/>
      <c r="AL206" s="587">
        <v>6</v>
      </c>
      <c r="AM206" s="923">
        <v>1</v>
      </c>
      <c r="AN206" s="918"/>
      <c r="AO206" s="921"/>
      <c r="AP206" s="921"/>
      <c r="AQ206" s="921"/>
      <c r="AR206" s="921"/>
      <c r="AS206" s="921"/>
      <c r="AT206" s="921"/>
      <c r="AU206" s="921"/>
      <c r="AV206" s="921"/>
      <c r="AW206" s="921"/>
      <c r="AX206" s="919"/>
      <c r="AY206" s="920"/>
      <c r="CN206" s="263"/>
      <c r="CO206" s="263"/>
      <c r="CP206" s="263"/>
    </row>
    <row r="207" spans="1:94" ht="12.95" customHeight="1" thickBot="1">
      <c r="A207" s="760" t="s">
        <v>1611</v>
      </c>
      <c r="AK207" s="903" t="s">
        <v>778</v>
      </c>
      <c r="AM207" s="937">
        <f>AM206</f>
        <v>1</v>
      </c>
    </row>
    <row r="208" spans="1:94" ht="12.95" customHeight="1">
      <c r="A208" s="455"/>
      <c r="B208" s="1255" t="s">
        <v>1512</v>
      </c>
      <c r="C208" s="1256"/>
      <c r="D208" s="1256"/>
      <c r="E208" s="1257"/>
      <c r="F208" s="1255" t="s">
        <v>324</v>
      </c>
      <c r="G208" s="1256"/>
      <c r="H208" s="1256"/>
      <c r="I208" s="1257"/>
      <c r="J208" s="1256" t="s">
        <v>325</v>
      </c>
      <c r="K208" s="1256"/>
      <c r="L208" s="1256"/>
      <c r="M208" s="1256"/>
      <c r="N208" s="1256"/>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438" t="s">
        <v>1513</v>
      </c>
      <c r="AK208" s="1758"/>
      <c r="AM208" s="937">
        <f t="shared" ref="AM208:AM260" si="5">AM207</f>
        <v>1</v>
      </c>
    </row>
    <row r="209" spans="1:39" ht="12.95" customHeight="1">
      <c r="A209" s="729"/>
      <c r="B209" s="1574"/>
      <c r="C209" s="1757"/>
      <c r="D209" s="1757"/>
      <c r="E209" s="1575"/>
      <c r="F209" s="1574"/>
      <c r="G209" s="1757"/>
      <c r="H209" s="1757"/>
      <c r="I209" s="1575"/>
      <c r="J209" s="1799" t="s">
        <v>328</v>
      </c>
      <c r="K209" s="1799"/>
      <c r="L209" s="1799"/>
      <c r="M209" s="1799"/>
      <c r="N209" s="1566" t="s">
        <v>329</v>
      </c>
      <c r="O209" s="1799"/>
      <c r="P209" s="1799"/>
      <c r="Q209" s="1799"/>
      <c r="R209" s="1799"/>
      <c r="S209" s="1799"/>
      <c r="T209" s="1799"/>
      <c r="U209" s="1799"/>
      <c r="V209" s="1799"/>
      <c r="W209" s="1799"/>
      <c r="X209" s="1799"/>
      <c r="Y209" s="1799"/>
      <c r="Z209" s="1799"/>
      <c r="AA209" s="1799"/>
      <c r="AB209" s="1799"/>
      <c r="AC209" s="1799"/>
      <c r="AD209" s="1799"/>
      <c r="AE209" s="1799"/>
      <c r="AF209" s="1799"/>
      <c r="AG209" s="193" t="s">
        <v>330</v>
      </c>
      <c r="AH209" s="194"/>
      <c r="AI209" s="668"/>
      <c r="AJ209" s="1797"/>
      <c r="AK209" s="1798"/>
      <c r="AM209" s="937">
        <f t="shared" si="5"/>
        <v>1</v>
      </c>
    </row>
    <row r="210" spans="1:39" ht="12.95" customHeight="1">
      <c r="A210" s="1812" t="s">
        <v>1612</v>
      </c>
      <c r="B210" s="894" t="s">
        <v>2351</v>
      </c>
      <c r="C210" s="762"/>
      <c r="D210" s="762"/>
      <c r="E210" s="763"/>
      <c r="F210" s="209" t="s">
        <v>1614</v>
      </c>
      <c r="G210" s="194"/>
      <c r="I210" s="668"/>
      <c r="J210" s="1214" t="s">
        <v>1615</v>
      </c>
      <c r="K210" s="1215"/>
      <c r="L210" s="1215"/>
      <c r="M210" s="1216"/>
      <c r="N210" s="764" t="s">
        <v>529</v>
      </c>
      <c r="O210" s="194" t="s">
        <v>785</v>
      </c>
      <c r="P210" s="194"/>
      <c r="Q210" s="194"/>
      <c r="R210" s="194"/>
      <c r="S210" s="194"/>
      <c r="T210" s="194"/>
      <c r="U210" s="194"/>
      <c r="V210" s="194"/>
      <c r="W210" s="194"/>
      <c r="X210" s="194"/>
      <c r="Y210" s="194"/>
      <c r="Z210" s="194"/>
      <c r="AA210" s="194"/>
      <c r="AB210" s="194"/>
      <c r="AC210" s="194"/>
      <c r="AD210" s="194"/>
      <c r="AE210" s="194"/>
      <c r="AF210" s="225"/>
      <c r="AG210" s="720" t="s">
        <v>73</v>
      </c>
      <c r="AH210" s="1215" t="s">
        <v>442</v>
      </c>
      <c r="AI210" s="1216"/>
      <c r="AJ210" s="193"/>
      <c r="AK210" s="307"/>
      <c r="AM210" s="937">
        <f t="shared" si="5"/>
        <v>1</v>
      </c>
    </row>
    <row r="211" spans="1:39" ht="12.95" customHeight="1">
      <c r="A211" s="1239"/>
      <c r="B211" s="202" t="s">
        <v>1616</v>
      </c>
      <c r="F211" s="209" t="s">
        <v>1617</v>
      </c>
      <c r="I211" s="630"/>
      <c r="J211" s="175" t="s">
        <v>1618</v>
      </c>
      <c r="L211" s="175"/>
      <c r="M211" s="175"/>
      <c r="N211" s="209"/>
      <c r="O211" s="765" t="s">
        <v>73</v>
      </c>
      <c r="P211" s="432" t="s">
        <v>787</v>
      </c>
      <c r="Q211" s="186"/>
      <c r="R211" s="186"/>
      <c r="S211" s="186"/>
      <c r="T211" s="766"/>
      <c r="U211" s="766"/>
      <c r="V211" s="767" t="s">
        <v>73</v>
      </c>
      <c r="W211" s="186" t="s">
        <v>789</v>
      </c>
      <c r="X211" s="186"/>
      <c r="Y211" s="186"/>
      <c r="Z211" s="186"/>
      <c r="AA211" s="175"/>
      <c r="AB211" s="175"/>
      <c r="AC211" s="175"/>
      <c r="AD211" s="175"/>
      <c r="AE211" s="175"/>
      <c r="AF211" s="199"/>
      <c r="AG211" s="718" t="s">
        <v>73</v>
      </c>
      <c r="AH211" s="1190" t="s">
        <v>788</v>
      </c>
      <c r="AI211" s="1191"/>
      <c r="AJ211" s="209"/>
      <c r="AK211" s="290"/>
      <c r="AM211" s="937">
        <f t="shared" si="5"/>
        <v>1</v>
      </c>
    </row>
    <row r="212" spans="1:39" ht="12.95" customHeight="1">
      <c r="A212" s="1239"/>
      <c r="B212" s="202" t="s">
        <v>1619</v>
      </c>
      <c r="E212" s="630"/>
      <c r="F212" s="718" t="s">
        <v>73</v>
      </c>
      <c r="G212" s="175" t="s">
        <v>2363</v>
      </c>
      <c r="I212" s="630"/>
      <c r="J212" s="175"/>
      <c r="K212" s="175"/>
      <c r="L212" s="175"/>
      <c r="M212" s="175"/>
      <c r="N212" s="440" t="s">
        <v>529</v>
      </c>
      <c r="O212" s="441" t="s">
        <v>792</v>
      </c>
      <c r="P212" s="274"/>
      <c r="Q212" s="274"/>
      <c r="R212" s="274"/>
      <c r="S212" s="274"/>
      <c r="T212" s="274"/>
      <c r="U212" s="274"/>
      <c r="V212" s="768" t="s">
        <v>73</v>
      </c>
      <c r="W212" s="274" t="s">
        <v>793</v>
      </c>
      <c r="X212" s="274"/>
      <c r="Y212" s="274"/>
      <c r="Z212" s="274"/>
      <c r="AA212" s="274"/>
      <c r="AB212" s="274"/>
      <c r="AC212" s="274"/>
      <c r="AD212" s="274"/>
      <c r="AE212" s="274"/>
      <c r="AF212" s="275"/>
      <c r="AG212" s="718" t="s">
        <v>73</v>
      </c>
      <c r="AH212" s="1190" t="s">
        <v>1283</v>
      </c>
      <c r="AI212" s="1191"/>
      <c r="AJ212" s="209"/>
      <c r="AK212" s="290"/>
      <c r="AM212" s="937">
        <f t="shared" si="5"/>
        <v>1</v>
      </c>
    </row>
    <row r="213" spans="1:39" ht="12.95" customHeight="1">
      <c r="A213" s="1239"/>
      <c r="B213" s="175" t="s">
        <v>148</v>
      </c>
      <c r="C213" s="899" t="e">
        <f>地域区分</f>
        <v>#REF!</v>
      </c>
      <c r="D213" s="175" t="s">
        <v>4</v>
      </c>
      <c r="F213" s="718" t="s">
        <v>73</v>
      </c>
      <c r="G213" s="175" t="s">
        <v>1620</v>
      </c>
      <c r="I213" s="630"/>
      <c r="J213" s="175"/>
      <c r="K213" s="175"/>
      <c r="L213" s="175"/>
      <c r="M213" s="175"/>
      <c r="N213" s="187" t="s">
        <v>529</v>
      </c>
      <c r="O213" s="432" t="s">
        <v>795</v>
      </c>
      <c r="P213" s="175"/>
      <c r="Q213" s="175"/>
      <c r="R213" s="175"/>
      <c r="S213" s="175"/>
      <c r="T213" s="175"/>
      <c r="U213" s="175"/>
      <c r="V213" s="726" t="s">
        <v>73</v>
      </c>
      <c r="W213" s="175" t="s">
        <v>796</v>
      </c>
      <c r="X213" s="175"/>
      <c r="Y213" s="175"/>
      <c r="Z213" s="175"/>
      <c r="AA213" s="175"/>
      <c r="AB213" s="175"/>
      <c r="AC213" s="175"/>
      <c r="AD213" s="175"/>
      <c r="AE213" s="175"/>
      <c r="AF213" s="199"/>
      <c r="AG213" s="718" t="s">
        <v>73</v>
      </c>
      <c r="AH213" s="1190"/>
      <c r="AI213" s="1191"/>
      <c r="AJ213" s="209"/>
      <c r="AK213" s="290"/>
      <c r="AM213" s="937">
        <f t="shared" si="5"/>
        <v>1</v>
      </c>
    </row>
    <row r="214" spans="1:39" ht="12.95" customHeight="1">
      <c r="A214" s="1239"/>
      <c r="B214" s="175"/>
      <c r="C214" s="203" t="s">
        <v>1621</v>
      </c>
      <c r="D214" s="203"/>
      <c r="E214" s="630"/>
      <c r="F214" s="209"/>
      <c r="G214" s="175"/>
      <c r="I214" s="199"/>
      <c r="J214" s="1813" t="s">
        <v>1622</v>
      </c>
      <c r="K214" s="1814"/>
      <c r="L214" s="1814"/>
      <c r="M214" s="1815"/>
      <c r="N214" s="769" t="s">
        <v>1623</v>
      </c>
      <c r="O214" s="466"/>
      <c r="P214" s="466"/>
      <c r="Q214" s="770"/>
      <c r="R214" s="720" t="s">
        <v>73</v>
      </c>
      <c r="S214" s="194" t="s">
        <v>1624</v>
      </c>
      <c r="T214" s="194"/>
      <c r="U214" s="194"/>
      <c r="V214" s="194"/>
      <c r="W214" s="194"/>
      <c r="X214" s="194"/>
      <c r="Y214" s="194"/>
      <c r="Z214" s="194"/>
      <c r="AA214" s="194"/>
      <c r="AB214" s="194"/>
      <c r="AC214" s="194"/>
      <c r="AD214" s="194"/>
      <c r="AE214" s="194"/>
      <c r="AF214" s="225"/>
      <c r="AG214" s="175"/>
      <c r="AH214" s="1190"/>
      <c r="AI214" s="1190"/>
      <c r="AJ214" s="209"/>
      <c r="AK214" s="290"/>
      <c r="AM214" s="937">
        <f t="shared" si="5"/>
        <v>1</v>
      </c>
    </row>
    <row r="215" spans="1:39" ht="12.95" customHeight="1">
      <c r="A215" s="1239"/>
      <c r="F215" s="209"/>
      <c r="G215" s="175"/>
      <c r="I215" s="199"/>
      <c r="J215" s="1424"/>
      <c r="K215" s="1425"/>
      <c r="L215" s="1425"/>
      <c r="M215" s="1426"/>
      <c r="N215" s="730" t="s">
        <v>1625</v>
      </c>
      <c r="O215" s="432"/>
      <c r="P215" s="432"/>
      <c r="Q215" s="750"/>
      <c r="R215" s="175"/>
      <c r="S215" s="175" t="s">
        <v>1626</v>
      </c>
      <c r="T215" s="175"/>
      <c r="U215" s="175"/>
      <c r="V215" s="175"/>
      <c r="W215" s="175"/>
      <c r="X215" s="175"/>
      <c r="Y215" s="175"/>
      <c r="Z215" s="175"/>
      <c r="AA215" s="175"/>
      <c r="AB215" s="175"/>
      <c r="AC215" s="175"/>
      <c r="AD215" s="175"/>
      <c r="AE215" s="175"/>
      <c r="AF215" s="199"/>
      <c r="AG215" s="175"/>
      <c r="AH215" s="1190"/>
      <c r="AI215" s="1190"/>
      <c r="AJ215" s="209"/>
      <c r="AK215" s="290"/>
      <c r="AM215" s="937">
        <f t="shared" si="5"/>
        <v>1</v>
      </c>
    </row>
    <row r="216" spans="1:39" ht="12.95" customHeight="1">
      <c r="A216" s="1239"/>
      <c r="E216" s="175"/>
      <c r="F216" s="209"/>
      <c r="G216" s="175"/>
      <c r="H216" s="175"/>
      <c r="I216" s="199"/>
      <c r="J216" s="1424"/>
      <c r="K216" s="1425"/>
      <c r="L216" s="1425"/>
      <c r="M216" s="1426"/>
      <c r="N216" s="730" t="s">
        <v>1627</v>
      </c>
      <c r="O216" s="432"/>
      <c r="P216" s="432"/>
      <c r="Q216" s="750"/>
      <c r="R216" s="718" t="s">
        <v>73</v>
      </c>
      <c r="S216" s="175" t="s">
        <v>1628</v>
      </c>
      <c r="T216" s="175"/>
      <c r="U216" s="175"/>
      <c r="V216" s="175"/>
      <c r="W216" s="175"/>
      <c r="X216" s="175"/>
      <c r="Y216" s="175"/>
      <c r="Z216" s="175"/>
      <c r="AA216" s="175"/>
      <c r="AB216" s="175"/>
      <c r="AC216" s="175"/>
      <c r="AD216" s="175"/>
      <c r="AE216" s="175"/>
      <c r="AF216" s="199"/>
      <c r="AG216" s="175"/>
      <c r="AH216" s="1190"/>
      <c r="AI216" s="1190"/>
      <c r="AJ216" s="209"/>
      <c r="AK216" s="290"/>
      <c r="AM216" s="937">
        <f t="shared" si="5"/>
        <v>1</v>
      </c>
    </row>
    <row r="217" spans="1:39" ht="12.95" customHeight="1">
      <c r="A217" s="1239"/>
      <c r="B217" s="771"/>
      <c r="C217" s="175"/>
      <c r="D217" s="175"/>
      <c r="E217" s="175"/>
      <c r="F217" s="209"/>
      <c r="G217" s="175"/>
      <c r="H217" s="175"/>
      <c r="I217" s="199"/>
      <c r="J217" s="1816"/>
      <c r="K217" s="1817"/>
      <c r="L217" s="1817"/>
      <c r="M217" s="1818"/>
      <c r="N217" s="772" t="s">
        <v>1629</v>
      </c>
      <c r="O217" s="773"/>
      <c r="P217" s="773"/>
      <c r="Q217" s="774"/>
      <c r="R217" s="211"/>
      <c r="S217" s="211" t="s">
        <v>1630</v>
      </c>
      <c r="T217" s="211"/>
      <c r="U217" s="211"/>
      <c r="V217" s="211"/>
      <c r="W217" s="211"/>
      <c r="X217" s="211"/>
      <c r="Y217" s="211"/>
      <c r="Z217" s="211"/>
      <c r="AA217" s="211"/>
      <c r="AB217" s="211"/>
      <c r="AC217" s="211"/>
      <c r="AD217" s="211"/>
      <c r="AE217" s="211"/>
      <c r="AF217" s="246"/>
      <c r="AG217" s="175"/>
      <c r="AH217" s="1190"/>
      <c r="AI217" s="1190"/>
      <c r="AJ217" s="209"/>
      <c r="AK217" s="290"/>
      <c r="AM217" s="937">
        <f t="shared" si="5"/>
        <v>1</v>
      </c>
    </row>
    <row r="218" spans="1:39" ht="12.95" customHeight="1">
      <c r="A218" s="1239"/>
      <c r="B218" s="771"/>
      <c r="C218" s="175"/>
      <c r="D218" s="175"/>
      <c r="E218" s="175"/>
      <c r="F218" s="209"/>
      <c r="G218" s="175"/>
      <c r="H218" s="175"/>
      <c r="I218" s="199"/>
      <c r="J218" s="175" t="s">
        <v>1631</v>
      </c>
      <c r="L218" s="175"/>
      <c r="M218" s="175"/>
      <c r="N218" s="209" t="s">
        <v>1632</v>
      </c>
      <c r="P218" s="175"/>
      <c r="Q218" s="199"/>
      <c r="R218" s="175"/>
      <c r="S218" s="734" t="s">
        <v>73</v>
      </c>
      <c r="T218" s="175" t="s">
        <v>813</v>
      </c>
      <c r="V218" s="175"/>
      <c r="W218" s="175"/>
      <c r="X218" s="175"/>
      <c r="Y218" s="175"/>
      <c r="Z218" s="175"/>
      <c r="AA218" s="175"/>
      <c r="AB218" s="175"/>
      <c r="AC218" s="175"/>
      <c r="AD218" s="175"/>
      <c r="AE218" s="175"/>
      <c r="AF218" s="199"/>
      <c r="AG218" s="175"/>
      <c r="AH218" s="1190"/>
      <c r="AI218" s="1190"/>
      <c r="AJ218" s="209"/>
      <c r="AK218" s="290"/>
      <c r="AM218" s="937">
        <f t="shared" si="5"/>
        <v>1</v>
      </c>
    </row>
    <row r="219" spans="1:39" ht="12.95" customHeight="1">
      <c r="A219" s="1239"/>
      <c r="B219" s="771"/>
      <c r="C219" s="175"/>
      <c r="D219" s="175"/>
      <c r="E219" s="175"/>
      <c r="F219" s="209"/>
      <c r="G219" s="175"/>
      <c r="H219" s="175"/>
      <c r="I219" s="199"/>
      <c r="J219" s="175" t="s">
        <v>1633</v>
      </c>
      <c r="L219" s="175"/>
      <c r="M219" s="175"/>
      <c r="N219" s="223"/>
      <c r="O219" s="752"/>
      <c r="P219" s="186"/>
      <c r="Q219" s="208"/>
      <c r="R219" s="186"/>
      <c r="S219" s="717" t="s">
        <v>73</v>
      </c>
      <c r="T219" s="186" t="s">
        <v>1634</v>
      </c>
      <c r="U219" s="752"/>
      <c r="V219" s="186"/>
      <c r="W219" s="186"/>
      <c r="X219" s="186"/>
      <c r="Y219" s="186"/>
      <c r="Z219" s="186"/>
      <c r="AA219" s="186"/>
      <c r="AB219" s="186"/>
      <c r="AC219" s="186"/>
      <c r="AD219" s="186"/>
      <c r="AE219" s="186"/>
      <c r="AF219" s="208"/>
      <c r="AG219" s="175"/>
      <c r="AH219" s="1190"/>
      <c r="AI219" s="1190"/>
      <c r="AJ219" s="209"/>
      <c r="AK219" s="290"/>
      <c r="AM219" s="937">
        <f t="shared" si="5"/>
        <v>1</v>
      </c>
    </row>
    <row r="220" spans="1:39" ht="12.95" customHeight="1">
      <c r="A220" s="1239"/>
      <c r="B220" s="771"/>
      <c r="C220" s="175"/>
      <c r="D220" s="175"/>
      <c r="E220" s="175"/>
      <c r="F220" s="209"/>
      <c r="G220" s="175"/>
      <c r="H220" s="175"/>
      <c r="I220" s="199"/>
      <c r="J220" s="175"/>
      <c r="K220" s="175"/>
      <c r="L220" s="175"/>
      <c r="M220" s="175"/>
      <c r="N220" s="209" t="s">
        <v>1635</v>
      </c>
      <c r="P220" s="175"/>
      <c r="Q220" s="199"/>
      <c r="R220" s="175" t="s">
        <v>818</v>
      </c>
      <c r="T220" s="175"/>
      <c r="V220" s="175"/>
      <c r="W220" s="175"/>
      <c r="X220" s="175"/>
      <c r="Y220" s="175"/>
      <c r="Z220" s="175"/>
      <c r="AA220" s="175"/>
      <c r="AB220" s="175"/>
      <c r="AC220" s="175"/>
      <c r="AD220" s="175"/>
      <c r="AE220" s="175"/>
      <c r="AF220" s="199"/>
      <c r="AG220" s="175"/>
      <c r="AH220" s="1190"/>
      <c r="AI220" s="1190"/>
      <c r="AJ220" s="209"/>
      <c r="AK220" s="290"/>
      <c r="AM220" s="937">
        <f t="shared" si="5"/>
        <v>1</v>
      </c>
    </row>
    <row r="221" spans="1:39" ht="12.95" customHeight="1">
      <c r="A221" s="1239"/>
      <c r="B221" s="771"/>
      <c r="C221" s="175"/>
      <c r="D221" s="175"/>
      <c r="E221" s="175"/>
      <c r="F221" s="209"/>
      <c r="G221" s="175"/>
      <c r="H221" s="175"/>
      <c r="I221" s="199"/>
      <c r="J221" s="175"/>
      <c r="K221" s="175"/>
      <c r="L221" s="175"/>
      <c r="M221" s="175"/>
      <c r="N221" s="209"/>
      <c r="O221" s="175"/>
      <c r="P221" s="175"/>
      <c r="Q221" s="199"/>
      <c r="R221" s="175"/>
      <c r="S221" s="721" t="s">
        <v>73</v>
      </c>
      <c r="T221" s="175" t="s">
        <v>821</v>
      </c>
      <c r="V221" s="175"/>
      <c r="W221" s="175"/>
      <c r="X221" s="175"/>
      <c r="Y221" s="175"/>
      <c r="Z221" s="175"/>
      <c r="AA221" s="721" t="s">
        <v>73</v>
      </c>
      <c r="AB221" s="175" t="s">
        <v>822</v>
      </c>
      <c r="AC221" s="175"/>
      <c r="AD221" s="175"/>
      <c r="AE221" s="175"/>
      <c r="AF221" s="199"/>
      <c r="AG221" s="175"/>
      <c r="AH221" s="1190"/>
      <c r="AI221" s="1190"/>
      <c r="AJ221" s="209"/>
      <c r="AK221" s="290"/>
      <c r="AM221" s="937">
        <f t="shared" si="5"/>
        <v>1</v>
      </c>
    </row>
    <row r="222" spans="1:39" ht="12.95" customHeight="1">
      <c r="A222" s="1239"/>
      <c r="B222" s="771"/>
      <c r="C222" s="175"/>
      <c r="D222" s="175"/>
      <c r="E222" s="175"/>
      <c r="F222" s="209"/>
      <c r="G222" s="175"/>
      <c r="H222" s="175"/>
      <c r="I222" s="199"/>
      <c r="J222" s="175"/>
      <c r="K222" s="175"/>
      <c r="L222" s="175"/>
      <c r="M222" s="175"/>
      <c r="N222" s="209"/>
      <c r="O222" s="175"/>
      <c r="P222" s="175"/>
      <c r="Q222" s="246"/>
      <c r="R222" s="175"/>
      <c r="S222" s="721" t="s">
        <v>73</v>
      </c>
      <c r="T222" s="175" t="s">
        <v>823</v>
      </c>
      <c r="V222" s="175"/>
      <c r="W222" s="175"/>
      <c r="X222" s="175"/>
      <c r="Y222" s="175"/>
      <c r="Z222" s="175"/>
      <c r="AA222" s="721" t="s">
        <v>73</v>
      </c>
      <c r="AB222" s="175" t="s">
        <v>824</v>
      </c>
      <c r="AC222" s="175"/>
      <c r="AD222" s="175"/>
      <c r="AE222" s="175"/>
      <c r="AF222" s="199"/>
      <c r="AG222" s="175"/>
      <c r="AH222" s="1190"/>
      <c r="AI222" s="1190"/>
      <c r="AJ222" s="209"/>
      <c r="AK222" s="290"/>
      <c r="AM222" s="937">
        <f t="shared" si="5"/>
        <v>1</v>
      </c>
    </row>
    <row r="223" spans="1:39" ht="12.95" customHeight="1">
      <c r="A223" s="1239"/>
      <c r="B223" s="771"/>
      <c r="C223" s="175"/>
      <c r="D223" s="175"/>
      <c r="E223" s="175"/>
      <c r="F223" s="209"/>
      <c r="G223" s="175"/>
      <c r="H223" s="175"/>
      <c r="I223" s="199"/>
      <c r="J223" s="1214" t="s">
        <v>1636</v>
      </c>
      <c r="K223" s="1215"/>
      <c r="L223" s="1215"/>
      <c r="M223" s="1216"/>
      <c r="N223" s="1214" t="s">
        <v>832</v>
      </c>
      <c r="O223" s="1215"/>
      <c r="P223" s="1215"/>
      <c r="Q223" s="1215"/>
      <c r="R223" s="193" t="s">
        <v>427</v>
      </c>
      <c r="S223" s="194" t="s">
        <v>833</v>
      </c>
      <c r="T223" s="194"/>
      <c r="U223" s="194"/>
      <c r="V223" s="194"/>
      <c r="W223" s="194"/>
      <c r="X223" s="194"/>
      <c r="Y223" s="194"/>
      <c r="Z223" s="194" t="s">
        <v>764</v>
      </c>
      <c r="AA223" s="775" t="s">
        <v>73</v>
      </c>
      <c r="AB223" s="194" t="s">
        <v>0</v>
      </c>
      <c r="AC223" s="194"/>
      <c r="AD223" s="775" t="s">
        <v>73</v>
      </c>
      <c r="AE223" s="912" t="s">
        <v>1637</v>
      </c>
      <c r="AF223" s="776" t="s">
        <v>4</v>
      </c>
      <c r="AG223" s="720" t="s">
        <v>73</v>
      </c>
      <c r="AH223" s="1215" t="s">
        <v>442</v>
      </c>
      <c r="AI223" s="1215"/>
      <c r="AJ223" s="193"/>
      <c r="AK223" s="307"/>
      <c r="AM223" s="937">
        <f t="shared" si="5"/>
        <v>1</v>
      </c>
    </row>
    <row r="224" spans="1:39" ht="12.95" customHeight="1">
      <c r="A224" s="1239"/>
      <c r="B224" s="771"/>
      <c r="C224" s="175"/>
      <c r="D224" s="175"/>
      <c r="E224" s="175"/>
      <c r="F224" s="209"/>
      <c r="G224" s="175"/>
      <c r="H224" s="175"/>
      <c r="I224" s="199"/>
      <c r="J224" s="175"/>
      <c r="L224" s="175"/>
      <c r="M224" s="175"/>
      <c r="N224" s="1214" t="s">
        <v>1638</v>
      </c>
      <c r="O224" s="1215"/>
      <c r="P224" s="1215"/>
      <c r="Q224" s="1215"/>
      <c r="R224" s="193" t="s">
        <v>427</v>
      </c>
      <c r="S224" s="194" t="s">
        <v>838</v>
      </c>
      <c r="T224" s="194"/>
      <c r="U224" s="194"/>
      <c r="V224" s="194"/>
      <c r="W224" s="194"/>
      <c r="X224" s="194"/>
      <c r="Y224" s="141"/>
      <c r="Z224" s="194" t="s">
        <v>148</v>
      </c>
      <c r="AA224" s="722" t="s">
        <v>73</v>
      </c>
      <c r="AB224" s="194" t="s">
        <v>0</v>
      </c>
      <c r="AC224" s="194"/>
      <c r="AD224" s="722" t="s">
        <v>73</v>
      </c>
      <c r="AE224" s="912" t="s">
        <v>1637</v>
      </c>
      <c r="AF224" s="776" t="s">
        <v>4</v>
      </c>
      <c r="AG224" s="718" t="s">
        <v>73</v>
      </c>
      <c r="AH224" s="1190" t="s">
        <v>788</v>
      </c>
      <c r="AI224" s="1190"/>
      <c r="AJ224" s="209"/>
      <c r="AK224" s="290"/>
      <c r="AM224" s="937">
        <f t="shared" si="5"/>
        <v>1</v>
      </c>
    </row>
    <row r="225" spans="1:39" ht="12.95" customHeight="1">
      <c r="A225" s="1239"/>
      <c r="B225" s="771"/>
      <c r="C225" s="175"/>
      <c r="D225" s="175"/>
      <c r="E225" s="175"/>
      <c r="F225" s="209"/>
      <c r="G225" s="175"/>
      <c r="H225" s="175"/>
      <c r="I225" s="199"/>
      <c r="J225" s="175"/>
      <c r="K225" s="175"/>
      <c r="L225" s="175"/>
      <c r="M225" s="175"/>
      <c r="N225" s="210"/>
      <c r="O225" s="211"/>
      <c r="P225" s="211"/>
      <c r="Q225" s="211"/>
      <c r="R225" s="777" t="s">
        <v>73</v>
      </c>
      <c r="S225" s="211" t="s">
        <v>1639</v>
      </c>
      <c r="T225" s="211"/>
      <c r="U225" s="211"/>
      <c r="V225" s="211"/>
      <c r="W225" s="211"/>
      <c r="X225" s="211"/>
      <c r="Y225" s="211"/>
      <c r="Z225" s="211"/>
      <c r="AA225" s="211"/>
      <c r="AB225" s="211"/>
      <c r="AC225" s="211"/>
      <c r="AD225" s="211"/>
      <c r="AE225" s="211"/>
      <c r="AF225" s="246"/>
      <c r="AG225" s="718" t="s">
        <v>73</v>
      </c>
      <c r="AH225" s="1190"/>
      <c r="AI225" s="1190"/>
      <c r="AJ225" s="209"/>
      <c r="AK225" s="290"/>
      <c r="AM225" s="937">
        <f t="shared" si="5"/>
        <v>1</v>
      </c>
    </row>
    <row r="226" spans="1:39" ht="12.95" customHeight="1">
      <c r="A226" s="1239"/>
      <c r="B226" s="771"/>
      <c r="C226" s="175"/>
      <c r="D226" s="175"/>
      <c r="E226" s="175"/>
      <c r="F226" s="209"/>
      <c r="G226" s="175"/>
      <c r="H226" s="175"/>
      <c r="I226" s="199"/>
      <c r="J226" s="175"/>
      <c r="K226" s="175"/>
      <c r="L226" s="175"/>
      <c r="M226" s="175"/>
      <c r="N226" s="1189" t="s">
        <v>1640</v>
      </c>
      <c r="O226" s="1190"/>
      <c r="P226" s="1190"/>
      <c r="Q226" s="1190"/>
      <c r="R226" s="209" t="s">
        <v>427</v>
      </c>
      <c r="S226" s="175" t="s">
        <v>843</v>
      </c>
      <c r="T226" s="175"/>
      <c r="U226" s="175"/>
      <c r="V226" s="175"/>
      <c r="W226" s="175"/>
      <c r="X226" s="175"/>
      <c r="Z226" s="175" t="s">
        <v>148</v>
      </c>
      <c r="AA226" s="722" t="s">
        <v>73</v>
      </c>
      <c r="AB226" s="194" t="s">
        <v>0</v>
      </c>
      <c r="AC226" s="194"/>
      <c r="AD226" s="722" t="s">
        <v>73</v>
      </c>
      <c r="AE226" s="912" t="s">
        <v>1637</v>
      </c>
      <c r="AF226" s="776" t="s">
        <v>4</v>
      </c>
      <c r="AG226" s="718" t="s">
        <v>73</v>
      </c>
      <c r="AH226" s="1190"/>
      <c r="AI226" s="1190"/>
      <c r="AJ226" s="209"/>
      <c r="AK226" s="290"/>
      <c r="AM226" s="937">
        <f t="shared" si="5"/>
        <v>1</v>
      </c>
    </row>
    <row r="227" spans="1:39" ht="12.95" customHeight="1">
      <c r="A227" s="1239"/>
      <c r="B227" s="771"/>
      <c r="C227" s="175"/>
      <c r="D227" s="175"/>
      <c r="E227" s="175"/>
      <c r="F227" s="209"/>
      <c r="G227" s="175"/>
      <c r="H227" s="175"/>
      <c r="I227" s="199"/>
      <c r="J227" s="175"/>
      <c r="K227" s="175"/>
      <c r="L227" s="175"/>
      <c r="M227" s="175"/>
      <c r="N227" s="209"/>
      <c r="O227" s="175"/>
      <c r="P227" s="175"/>
      <c r="Q227" s="175"/>
      <c r="R227" s="209" t="s">
        <v>427</v>
      </c>
      <c r="S227" s="175" t="s">
        <v>845</v>
      </c>
      <c r="T227" s="175"/>
      <c r="U227" s="175"/>
      <c r="V227" s="175"/>
      <c r="W227" s="175"/>
      <c r="X227" s="175"/>
      <c r="Z227" s="175" t="s">
        <v>148</v>
      </c>
      <c r="AA227" s="721" t="s">
        <v>73</v>
      </c>
      <c r="AB227" s="175" t="s">
        <v>0</v>
      </c>
      <c r="AC227" s="175"/>
      <c r="AD227" s="721" t="s">
        <v>73</v>
      </c>
      <c r="AE227" s="899" t="s">
        <v>1637</v>
      </c>
      <c r="AF227" s="742" t="s">
        <v>4</v>
      </c>
      <c r="AH227" s="1190"/>
      <c r="AI227" s="1190"/>
      <c r="AJ227" s="209"/>
      <c r="AK227" s="290"/>
      <c r="AM227" s="937">
        <f t="shared" si="5"/>
        <v>1</v>
      </c>
    </row>
    <row r="228" spans="1:39" ht="12.95" customHeight="1">
      <c r="A228" s="1239"/>
      <c r="B228" s="771"/>
      <c r="C228" s="175"/>
      <c r="D228" s="175"/>
      <c r="E228" s="175"/>
      <c r="F228" s="209"/>
      <c r="G228" s="175"/>
      <c r="H228" s="175"/>
      <c r="I228" s="199"/>
      <c r="J228" s="175"/>
      <c r="K228" s="175"/>
      <c r="L228" s="175"/>
      <c r="M228" s="175"/>
      <c r="N228" s="209"/>
      <c r="O228" s="175"/>
      <c r="P228" s="175"/>
      <c r="Q228" s="175"/>
      <c r="R228" s="778" t="s">
        <v>73</v>
      </c>
      <c r="S228" s="175" t="s">
        <v>1639</v>
      </c>
      <c r="T228" s="175"/>
      <c r="U228" s="175"/>
      <c r="V228" s="175"/>
      <c r="W228" s="175"/>
      <c r="X228" s="175"/>
      <c r="Y228" s="175"/>
      <c r="Z228" s="175"/>
      <c r="AA228" s="175"/>
      <c r="AB228" s="175"/>
      <c r="AC228" s="175"/>
      <c r="AD228" s="175"/>
      <c r="AE228" s="175"/>
      <c r="AF228" s="199"/>
      <c r="AH228" s="1190"/>
      <c r="AI228" s="1190"/>
      <c r="AJ228" s="209"/>
      <c r="AK228" s="290"/>
      <c r="AM228" s="937">
        <f t="shared" si="5"/>
        <v>1</v>
      </c>
    </row>
    <row r="229" spans="1:39" ht="12.95" customHeight="1">
      <c r="A229" s="1239"/>
      <c r="B229" s="771"/>
      <c r="C229" s="175"/>
      <c r="D229" s="175"/>
      <c r="E229" s="175"/>
      <c r="F229" s="1801" t="s">
        <v>1641</v>
      </c>
      <c r="G229" s="1641"/>
      <c r="H229" s="1641"/>
      <c r="I229" s="1642"/>
      <c r="J229" s="194" t="s">
        <v>849</v>
      </c>
      <c r="K229" s="194"/>
      <c r="L229" s="194"/>
      <c r="M229" s="194"/>
      <c r="N229" s="1802" t="s">
        <v>459</v>
      </c>
      <c r="O229" s="1803"/>
      <c r="P229" s="1803"/>
      <c r="Q229" s="1803"/>
      <c r="R229" s="1803"/>
      <c r="S229" s="1803"/>
      <c r="T229" s="1803"/>
      <c r="U229" s="1803"/>
      <c r="V229" s="1803"/>
      <c r="W229" s="1803"/>
      <c r="X229" s="1803"/>
      <c r="Y229" s="1803"/>
      <c r="Z229" s="1803"/>
      <c r="AA229" s="1803"/>
      <c r="AB229" s="1803"/>
      <c r="AC229" s="1803"/>
      <c r="AD229" s="1803"/>
      <c r="AE229" s="1803"/>
      <c r="AF229" s="779"/>
      <c r="AG229" s="720" t="s">
        <v>73</v>
      </c>
      <c r="AH229" s="1215" t="s">
        <v>451</v>
      </c>
      <c r="AI229" s="1215"/>
      <c r="AJ229" s="193"/>
      <c r="AK229" s="307"/>
      <c r="AM229" s="937">
        <f t="shared" si="5"/>
        <v>1</v>
      </c>
    </row>
    <row r="230" spans="1:39" ht="12.95" customHeight="1">
      <c r="A230" s="1239"/>
      <c r="B230" s="771"/>
      <c r="C230" s="175"/>
      <c r="D230" s="175"/>
      <c r="E230" s="175"/>
      <c r="F230" s="1378" t="s">
        <v>1642</v>
      </c>
      <c r="G230" s="1284"/>
      <c r="H230" s="1284"/>
      <c r="I230" s="1379"/>
      <c r="J230" s="186"/>
      <c r="K230" s="186"/>
      <c r="L230" s="186"/>
      <c r="M230" s="186"/>
      <c r="N230" s="1804" t="s">
        <v>459</v>
      </c>
      <c r="O230" s="1805"/>
      <c r="P230" s="1805"/>
      <c r="Q230" s="1805"/>
      <c r="R230" s="1805"/>
      <c r="S230" s="1805"/>
      <c r="T230" s="1805"/>
      <c r="U230" s="1805"/>
      <c r="V230" s="1805"/>
      <c r="W230" s="1805"/>
      <c r="X230" s="1805"/>
      <c r="Y230" s="1805"/>
      <c r="Z230" s="1805"/>
      <c r="AA230" s="1805"/>
      <c r="AB230" s="1805"/>
      <c r="AC230" s="1805"/>
      <c r="AD230" s="1805"/>
      <c r="AE230" s="1805"/>
      <c r="AF230" s="780"/>
      <c r="AG230" s="718" t="s">
        <v>73</v>
      </c>
      <c r="AH230" s="1190" t="s">
        <v>1283</v>
      </c>
      <c r="AI230" s="1190"/>
      <c r="AJ230" s="209"/>
      <c r="AK230" s="290"/>
      <c r="AM230" s="937">
        <f t="shared" si="5"/>
        <v>1</v>
      </c>
    </row>
    <row r="231" spans="1:39" ht="12.95" customHeight="1">
      <c r="A231" s="1239"/>
      <c r="B231" s="771"/>
      <c r="C231" s="175"/>
      <c r="D231" s="175"/>
      <c r="E231" s="175"/>
      <c r="F231" s="209"/>
      <c r="G231" s="175"/>
      <c r="H231" s="175"/>
      <c r="I231" s="199"/>
      <c r="J231" s="175" t="s">
        <v>1643</v>
      </c>
      <c r="K231" s="175"/>
      <c r="L231" s="175"/>
      <c r="M231" s="175"/>
      <c r="N231" s="1819" t="s">
        <v>466</v>
      </c>
      <c r="O231" s="1820"/>
      <c r="P231" s="1820"/>
      <c r="Q231" s="1820"/>
      <c r="R231" s="1820"/>
      <c r="S231" s="1820"/>
      <c r="T231" s="1820"/>
      <c r="U231" s="1820"/>
      <c r="V231" s="1820"/>
      <c r="W231" s="1820"/>
      <c r="X231" s="1820"/>
      <c r="Y231" s="1820"/>
      <c r="Z231" s="1820"/>
      <c r="AA231" s="1820"/>
      <c r="AB231" s="1820"/>
      <c r="AC231" s="1820"/>
      <c r="AD231" s="1820"/>
      <c r="AE231" s="1820"/>
      <c r="AF231" s="781"/>
      <c r="AG231" s="718" t="s">
        <v>73</v>
      </c>
      <c r="AH231" s="1190"/>
      <c r="AI231" s="1190"/>
      <c r="AJ231" s="209"/>
      <c r="AK231" s="290"/>
      <c r="AM231" s="937">
        <f t="shared" si="5"/>
        <v>1</v>
      </c>
    </row>
    <row r="232" spans="1:39" ht="13.5" customHeight="1" thickBot="1">
      <c r="A232" s="1240"/>
      <c r="B232" s="782"/>
      <c r="C232" s="235"/>
      <c r="D232" s="235"/>
      <c r="E232" s="235"/>
      <c r="F232" s="230"/>
      <c r="G232" s="235"/>
      <c r="H232" s="235"/>
      <c r="I232" s="231"/>
      <c r="J232" s="235" t="s">
        <v>1644</v>
      </c>
      <c r="K232" s="235"/>
      <c r="L232" s="235"/>
      <c r="M232" s="235"/>
      <c r="N232" s="1821" t="s">
        <v>466</v>
      </c>
      <c r="O232" s="1822"/>
      <c r="P232" s="1822"/>
      <c r="Q232" s="1822"/>
      <c r="R232" s="1822"/>
      <c r="S232" s="1822"/>
      <c r="T232" s="1822"/>
      <c r="U232" s="1822"/>
      <c r="V232" s="1822"/>
      <c r="W232" s="1822"/>
      <c r="X232" s="1822"/>
      <c r="Y232" s="1822"/>
      <c r="Z232" s="1822"/>
      <c r="AA232" s="1822"/>
      <c r="AB232" s="1822"/>
      <c r="AC232" s="1822"/>
      <c r="AD232" s="1822"/>
      <c r="AE232" s="1822"/>
      <c r="AF232" s="783"/>
      <c r="AG232" s="235"/>
      <c r="AH232" s="1445"/>
      <c r="AI232" s="1445"/>
      <c r="AJ232" s="230"/>
      <c r="AK232" s="324"/>
      <c r="AM232" s="937">
        <f t="shared" si="5"/>
        <v>1</v>
      </c>
    </row>
    <row r="233" spans="1:39" ht="12.9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M233" s="937">
        <f t="shared" si="5"/>
        <v>1</v>
      </c>
    </row>
    <row r="234" spans="1:39" ht="12.95" customHeight="1" thickBot="1">
      <c r="A234" s="175" t="s">
        <v>1239</v>
      </c>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M234" s="937">
        <f t="shared" si="5"/>
        <v>1</v>
      </c>
    </row>
    <row r="235" spans="1:39" ht="12.95" customHeight="1">
      <c r="A235" s="1827" t="s">
        <v>1240</v>
      </c>
      <c r="B235" s="1179"/>
      <c r="C235" s="1179"/>
      <c r="D235" s="1179"/>
      <c r="E235" s="1255" t="s">
        <v>1241</v>
      </c>
      <c r="F235" s="1256"/>
      <c r="G235" s="1256"/>
      <c r="H235" s="1256"/>
      <c r="I235" s="1256"/>
      <c r="J235" s="1256"/>
      <c r="K235" s="1256"/>
      <c r="L235" s="1256"/>
      <c r="M235" s="1256"/>
      <c r="N235" s="1256"/>
      <c r="O235" s="1256"/>
      <c r="P235" s="1256"/>
      <c r="Q235" s="1256"/>
      <c r="R235" s="1256"/>
      <c r="S235" s="1256"/>
      <c r="T235" s="1256"/>
      <c r="U235" s="1256"/>
      <c r="V235" s="1256"/>
      <c r="W235" s="1256"/>
      <c r="X235" s="1256"/>
      <c r="Y235" s="1257"/>
      <c r="Z235" s="1255" t="s">
        <v>1242</v>
      </c>
      <c r="AA235" s="1256"/>
      <c r="AB235" s="1256"/>
      <c r="AC235" s="1256"/>
      <c r="AD235" s="1256"/>
      <c r="AE235" s="1256"/>
      <c r="AF235" s="1256"/>
      <c r="AG235" s="1257"/>
      <c r="AH235" s="1179" t="s">
        <v>1243</v>
      </c>
      <c r="AI235" s="1179"/>
      <c r="AJ235" s="1179"/>
      <c r="AK235" s="1806"/>
      <c r="AM235" s="937">
        <f t="shared" si="5"/>
        <v>1</v>
      </c>
    </row>
    <row r="236" spans="1:39" ht="12.95" customHeight="1">
      <c r="A236" s="1807" t="s">
        <v>466</v>
      </c>
      <c r="B236" s="1808"/>
      <c r="C236" s="1808"/>
      <c r="D236" s="1808"/>
      <c r="E236" s="754" t="s">
        <v>73</v>
      </c>
      <c r="F236" s="1641" t="s">
        <v>1244</v>
      </c>
      <c r="G236" s="1641"/>
      <c r="H236" s="1641"/>
      <c r="I236" s="1641"/>
      <c r="J236" s="1641"/>
      <c r="K236" s="755" t="s">
        <v>73</v>
      </c>
      <c r="L236" s="1641" t="s">
        <v>1245</v>
      </c>
      <c r="M236" s="1641"/>
      <c r="N236" s="1641"/>
      <c r="O236" s="1641"/>
      <c r="P236" s="1641"/>
      <c r="Q236" s="1641"/>
      <c r="R236" s="1641"/>
      <c r="S236" s="755" t="s">
        <v>73</v>
      </c>
      <c r="T236" s="1641" t="s">
        <v>1246</v>
      </c>
      <c r="U236" s="1641"/>
      <c r="V236" s="1641"/>
      <c r="W236" s="1641"/>
      <c r="X236" s="1641"/>
      <c r="Y236" s="738"/>
      <c r="Z236" s="1809"/>
      <c r="AA236" s="1808"/>
      <c r="AB236" s="1808"/>
      <c r="AC236" s="1808"/>
      <c r="AD236" s="1808"/>
      <c r="AE236" s="1808"/>
      <c r="AF236" s="1808"/>
      <c r="AG236" s="1810"/>
      <c r="AH236" s="754" t="s">
        <v>73</v>
      </c>
      <c r="AI236" s="1236" t="s">
        <v>1247</v>
      </c>
      <c r="AJ236" s="1236"/>
      <c r="AK236" s="1811"/>
      <c r="AM236" s="937">
        <f t="shared" si="5"/>
        <v>1</v>
      </c>
    </row>
    <row r="237" spans="1:39" ht="12.95" customHeight="1">
      <c r="A237" s="1823" t="s">
        <v>466</v>
      </c>
      <c r="B237" s="1789"/>
      <c r="C237" s="1789"/>
      <c r="D237" s="1789"/>
      <c r="E237" s="718" t="s">
        <v>73</v>
      </c>
      <c r="F237" s="1285" t="s">
        <v>1244</v>
      </c>
      <c r="G237" s="1285"/>
      <c r="H237" s="1285"/>
      <c r="I237" s="1285"/>
      <c r="J237" s="1285"/>
      <c r="K237" s="907" t="s">
        <v>73</v>
      </c>
      <c r="L237" s="1285" t="s">
        <v>1245</v>
      </c>
      <c r="M237" s="1285"/>
      <c r="N237" s="1285"/>
      <c r="O237" s="1285"/>
      <c r="P237" s="1285"/>
      <c r="Q237" s="1285"/>
      <c r="R237" s="1285"/>
      <c r="S237" s="907" t="s">
        <v>73</v>
      </c>
      <c r="T237" s="1285" t="s">
        <v>1246</v>
      </c>
      <c r="U237" s="1285"/>
      <c r="V237" s="1285"/>
      <c r="W237" s="1285"/>
      <c r="X237" s="1285"/>
      <c r="Y237" s="915"/>
      <c r="Z237" s="1824"/>
      <c r="AA237" s="1789"/>
      <c r="AB237" s="1789"/>
      <c r="AC237" s="1789"/>
      <c r="AD237" s="1789"/>
      <c r="AE237" s="1789"/>
      <c r="AF237" s="1789"/>
      <c r="AG237" s="1825"/>
      <c r="AH237" s="718" t="s">
        <v>73</v>
      </c>
      <c r="AI237" s="1181" t="s">
        <v>1247</v>
      </c>
      <c r="AJ237" s="1181"/>
      <c r="AK237" s="1826"/>
      <c r="AM237" s="937">
        <f t="shared" si="5"/>
        <v>1</v>
      </c>
    </row>
    <row r="238" spans="1:39" ht="12.95" customHeight="1">
      <c r="A238" s="1823" t="s">
        <v>466</v>
      </c>
      <c r="B238" s="1789"/>
      <c r="C238" s="1789"/>
      <c r="D238" s="1789"/>
      <c r="E238" s="718" t="s">
        <v>73</v>
      </c>
      <c r="F238" s="1285" t="s">
        <v>1244</v>
      </c>
      <c r="G238" s="1285"/>
      <c r="H238" s="1285"/>
      <c r="I238" s="1285"/>
      <c r="J238" s="1285"/>
      <c r="K238" s="907" t="s">
        <v>73</v>
      </c>
      <c r="L238" s="1285" t="s">
        <v>1245</v>
      </c>
      <c r="M238" s="1285"/>
      <c r="N238" s="1285"/>
      <c r="O238" s="1285"/>
      <c r="P238" s="1285"/>
      <c r="Q238" s="1285"/>
      <c r="R238" s="1285"/>
      <c r="S238" s="907" t="s">
        <v>73</v>
      </c>
      <c r="T238" s="1285" t="s">
        <v>1246</v>
      </c>
      <c r="U238" s="1285"/>
      <c r="V238" s="1285"/>
      <c r="W238" s="1285"/>
      <c r="X238" s="1285"/>
      <c r="Y238" s="915"/>
      <c r="Z238" s="1824"/>
      <c r="AA238" s="1789"/>
      <c r="AB238" s="1789"/>
      <c r="AC238" s="1789"/>
      <c r="AD238" s="1789"/>
      <c r="AE238" s="1789"/>
      <c r="AF238" s="1789"/>
      <c r="AG238" s="1825"/>
      <c r="AH238" s="718" t="s">
        <v>73</v>
      </c>
      <c r="AI238" s="1181" t="s">
        <v>1247</v>
      </c>
      <c r="AJ238" s="1181"/>
      <c r="AK238" s="1826"/>
      <c r="AM238" s="937">
        <f t="shared" si="5"/>
        <v>1</v>
      </c>
    </row>
    <row r="239" spans="1:39" ht="12.95" customHeight="1">
      <c r="A239" s="1823" t="s">
        <v>466</v>
      </c>
      <c r="B239" s="1789"/>
      <c r="C239" s="1789"/>
      <c r="D239" s="1789"/>
      <c r="E239" s="718" t="s">
        <v>73</v>
      </c>
      <c r="F239" s="1285" t="s">
        <v>1244</v>
      </c>
      <c r="G239" s="1285"/>
      <c r="H239" s="1285"/>
      <c r="I239" s="1285"/>
      <c r="J239" s="1285"/>
      <c r="K239" s="907" t="s">
        <v>73</v>
      </c>
      <c r="L239" s="1285" t="s">
        <v>1245</v>
      </c>
      <c r="M239" s="1285"/>
      <c r="N239" s="1285"/>
      <c r="O239" s="1285"/>
      <c r="P239" s="1285"/>
      <c r="Q239" s="1285"/>
      <c r="R239" s="1285"/>
      <c r="S239" s="907" t="s">
        <v>73</v>
      </c>
      <c r="T239" s="1285" t="s">
        <v>1246</v>
      </c>
      <c r="U239" s="1285"/>
      <c r="V239" s="1285"/>
      <c r="W239" s="1285"/>
      <c r="X239" s="1285"/>
      <c r="Y239" s="915"/>
      <c r="Z239" s="1824"/>
      <c r="AA239" s="1789"/>
      <c r="AB239" s="1789"/>
      <c r="AC239" s="1789"/>
      <c r="AD239" s="1789"/>
      <c r="AE239" s="1789"/>
      <c r="AF239" s="1789"/>
      <c r="AG239" s="1825"/>
      <c r="AH239" s="718" t="s">
        <v>73</v>
      </c>
      <c r="AI239" s="1181" t="s">
        <v>1247</v>
      </c>
      <c r="AJ239" s="1181"/>
      <c r="AK239" s="1826"/>
      <c r="AM239" s="937">
        <f t="shared" si="5"/>
        <v>1</v>
      </c>
    </row>
    <row r="240" spans="1:39" ht="12.95" customHeight="1">
      <c r="A240" s="1823" t="s">
        <v>466</v>
      </c>
      <c r="B240" s="1789"/>
      <c r="C240" s="1789"/>
      <c r="D240" s="1789"/>
      <c r="E240" s="718" t="s">
        <v>73</v>
      </c>
      <c r="F240" s="1285" t="s">
        <v>1244</v>
      </c>
      <c r="G240" s="1285"/>
      <c r="H240" s="1285"/>
      <c r="I240" s="1285"/>
      <c r="J240" s="1285"/>
      <c r="K240" s="907" t="s">
        <v>73</v>
      </c>
      <c r="L240" s="1285" t="s">
        <v>1245</v>
      </c>
      <c r="M240" s="1285"/>
      <c r="N240" s="1285"/>
      <c r="O240" s="1285"/>
      <c r="P240" s="1285"/>
      <c r="Q240" s="1285"/>
      <c r="R240" s="1285"/>
      <c r="S240" s="907" t="s">
        <v>73</v>
      </c>
      <c r="T240" s="1285" t="s">
        <v>1246</v>
      </c>
      <c r="U240" s="1285"/>
      <c r="V240" s="1285"/>
      <c r="W240" s="1285"/>
      <c r="X240" s="1285"/>
      <c r="Y240" s="915"/>
      <c r="Z240" s="1824"/>
      <c r="AA240" s="1789"/>
      <c r="AB240" s="1789"/>
      <c r="AC240" s="1789"/>
      <c r="AD240" s="1789"/>
      <c r="AE240" s="1789"/>
      <c r="AF240" s="1789"/>
      <c r="AG240" s="1825"/>
      <c r="AH240" s="718" t="s">
        <v>73</v>
      </c>
      <c r="AI240" s="1181" t="s">
        <v>1247</v>
      </c>
      <c r="AJ240" s="1181"/>
      <c r="AK240" s="1826"/>
      <c r="AM240" s="937">
        <f t="shared" si="5"/>
        <v>1</v>
      </c>
    </row>
    <row r="241" spans="1:39" ht="12.95" customHeight="1">
      <c r="A241" s="1823" t="s">
        <v>466</v>
      </c>
      <c r="B241" s="1789"/>
      <c r="C241" s="1789"/>
      <c r="D241" s="1789"/>
      <c r="E241" s="718" t="s">
        <v>73</v>
      </c>
      <c r="F241" s="1285" t="s">
        <v>1244</v>
      </c>
      <c r="G241" s="1285"/>
      <c r="H241" s="1285"/>
      <c r="I241" s="1285"/>
      <c r="J241" s="1285"/>
      <c r="K241" s="907" t="s">
        <v>73</v>
      </c>
      <c r="L241" s="1285" t="s">
        <v>1245</v>
      </c>
      <c r="M241" s="1285"/>
      <c r="N241" s="1285"/>
      <c r="O241" s="1285"/>
      <c r="P241" s="1285"/>
      <c r="Q241" s="1285"/>
      <c r="R241" s="1285"/>
      <c r="S241" s="907" t="s">
        <v>73</v>
      </c>
      <c r="T241" s="1285" t="s">
        <v>1246</v>
      </c>
      <c r="U241" s="1285"/>
      <c r="V241" s="1285"/>
      <c r="W241" s="1285"/>
      <c r="X241" s="1285"/>
      <c r="Y241" s="915"/>
      <c r="Z241" s="1824"/>
      <c r="AA241" s="1789"/>
      <c r="AB241" s="1789"/>
      <c r="AC241" s="1789"/>
      <c r="AD241" s="1789"/>
      <c r="AE241" s="1789"/>
      <c r="AF241" s="1789"/>
      <c r="AG241" s="1825"/>
      <c r="AH241" s="718" t="s">
        <v>73</v>
      </c>
      <c r="AI241" s="1181" t="s">
        <v>1247</v>
      </c>
      <c r="AJ241" s="1181"/>
      <c r="AK241" s="1826"/>
      <c r="AM241" s="937">
        <f t="shared" si="5"/>
        <v>1</v>
      </c>
    </row>
    <row r="242" spans="1:39" ht="12.95" customHeight="1">
      <c r="A242" s="1823" t="s">
        <v>466</v>
      </c>
      <c r="B242" s="1789"/>
      <c r="C242" s="1789"/>
      <c r="D242" s="1789"/>
      <c r="E242" s="718" t="s">
        <v>73</v>
      </c>
      <c r="F242" s="1285" t="s">
        <v>1244</v>
      </c>
      <c r="G242" s="1285"/>
      <c r="H242" s="1285"/>
      <c r="I242" s="1285"/>
      <c r="J242" s="1285"/>
      <c r="K242" s="907" t="s">
        <v>73</v>
      </c>
      <c r="L242" s="1285" t="s">
        <v>1245</v>
      </c>
      <c r="M242" s="1285"/>
      <c r="N242" s="1285"/>
      <c r="O242" s="1285"/>
      <c r="P242" s="1285"/>
      <c r="Q242" s="1285"/>
      <c r="R242" s="1285"/>
      <c r="S242" s="907" t="s">
        <v>73</v>
      </c>
      <c r="T242" s="1285" t="s">
        <v>1246</v>
      </c>
      <c r="U242" s="1285"/>
      <c r="V242" s="1285"/>
      <c r="W242" s="1285"/>
      <c r="X242" s="1285"/>
      <c r="Y242" s="915"/>
      <c r="Z242" s="1824"/>
      <c r="AA242" s="1789"/>
      <c r="AB242" s="1789"/>
      <c r="AC242" s="1789"/>
      <c r="AD242" s="1789"/>
      <c r="AE242" s="1789"/>
      <c r="AF242" s="1789"/>
      <c r="AG242" s="1825"/>
      <c r="AH242" s="718" t="s">
        <v>73</v>
      </c>
      <c r="AI242" s="1181" t="s">
        <v>1247</v>
      </c>
      <c r="AJ242" s="1181"/>
      <c r="AK242" s="1826"/>
      <c r="AM242" s="937">
        <f t="shared" si="5"/>
        <v>1</v>
      </c>
    </row>
    <row r="243" spans="1:39" ht="12.95" customHeight="1">
      <c r="A243" s="1823" t="s">
        <v>466</v>
      </c>
      <c r="B243" s="1789"/>
      <c r="C243" s="1789"/>
      <c r="D243" s="1789"/>
      <c r="E243" s="718" t="s">
        <v>73</v>
      </c>
      <c r="F243" s="1285" t="s">
        <v>1244</v>
      </c>
      <c r="G243" s="1285"/>
      <c r="H243" s="1285"/>
      <c r="I243" s="1285"/>
      <c r="J243" s="1285"/>
      <c r="K243" s="907" t="s">
        <v>73</v>
      </c>
      <c r="L243" s="1285" t="s">
        <v>1245</v>
      </c>
      <c r="M243" s="1285"/>
      <c r="N243" s="1285"/>
      <c r="O243" s="1285"/>
      <c r="P243" s="1285"/>
      <c r="Q243" s="1285"/>
      <c r="R243" s="1285"/>
      <c r="S243" s="907" t="s">
        <v>73</v>
      </c>
      <c r="T243" s="1285" t="s">
        <v>1246</v>
      </c>
      <c r="U243" s="1285"/>
      <c r="V243" s="1285"/>
      <c r="W243" s="1285"/>
      <c r="X243" s="1285"/>
      <c r="Y243" s="915"/>
      <c r="Z243" s="1824"/>
      <c r="AA243" s="1789"/>
      <c r="AB243" s="1789"/>
      <c r="AC243" s="1789"/>
      <c r="AD243" s="1789"/>
      <c r="AE243" s="1789"/>
      <c r="AF243" s="1789"/>
      <c r="AG243" s="1825"/>
      <c r="AH243" s="718" t="s">
        <v>73</v>
      </c>
      <c r="AI243" s="1181" t="s">
        <v>1247</v>
      </c>
      <c r="AJ243" s="1181"/>
      <c r="AK243" s="1826"/>
      <c r="AM243" s="937">
        <f t="shared" si="5"/>
        <v>1</v>
      </c>
    </row>
    <row r="244" spans="1:39" ht="12.95" customHeight="1">
      <c r="A244" s="1823" t="s">
        <v>466</v>
      </c>
      <c r="B244" s="1789"/>
      <c r="C244" s="1789"/>
      <c r="D244" s="1789"/>
      <c r="E244" s="718" t="s">
        <v>73</v>
      </c>
      <c r="F244" s="1285" t="s">
        <v>1244</v>
      </c>
      <c r="G244" s="1285"/>
      <c r="H244" s="1285"/>
      <c r="I244" s="1285"/>
      <c r="J244" s="1285"/>
      <c r="K244" s="907" t="s">
        <v>73</v>
      </c>
      <c r="L244" s="1285" t="s">
        <v>1245</v>
      </c>
      <c r="M244" s="1285"/>
      <c r="N244" s="1285"/>
      <c r="O244" s="1285"/>
      <c r="P244" s="1285"/>
      <c r="Q244" s="1285"/>
      <c r="R244" s="1285"/>
      <c r="S244" s="907" t="s">
        <v>73</v>
      </c>
      <c r="T244" s="1285" t="s">
        <v>1246</v>
      </c>
      <c r="U244" s="1285"/>
      <c r="V244" s="1285"/>
      <c r="W244" s="1285"/>
      <c r="X244" s="1285"/>
      <c r="Y244" s="915"/>
      <c r="Z244" s="1824"/>
      <c r="AA244" s="1789"/>
      <c r="AB244" s="1789"/>
      <c r="AC244" s="1789"/>
      <c r="AD244" s="1789"/>
      <c r="AE244" s="1789"/>
      <c r="AF244" s="1789"/>
      <c r="AG244" s="1825"/>
      <c r="AH244" s="718" t="s">
        <v>73</v>
      </c>
      <c r="AI244" s="1181" t="s">
        <v>1247</v>
      </c>
      <c r="AJ244" s="1181"/>
      <c r="AK244" s="1826"/>
      <c r="AM244" s="937">
        <f t="shared" si="5"/>
        <v>1</v>
      </c>
    </row>
    <row r="245" spans="1:39" ht="12.95" customHeight="1" thickBot="1">
      <c r="A245" s="1828" t="s">
        <v>466</v>
      </c>
      <c r="B245" s="1792"/>
      <c r="C245" s="1792"/>
      <c r="D245" s="1792"/>
      <c r="E245" s="759" t="s">
        <v>73</v>
      </c>
      <c r="F245" s="1829" t="s">
        <v>1244</v>
      </c>
      <c r="G245" s="1829"/>
      <c r="H245" s="1829"/>
      <c r="I245" s="1829"/>
      <c r="J245" s="1829"/>
      <c r="K245" s="784" t="s">
        <v>73</v>
      </c>
      <c r="L245" s="1829" t="s">
        <v>1245</v>
      </c>
      <c r="M245" s="1829"/>
      <c r="N245" s="1829"/>
      <c r="O245" s="1829"/>
      <c r="P245" s="1829"/>
      <c r="Q245" s="1829"/>
      <c r="R245" s="1829"/>
      <c r="S245" s="784" t="s">
        <v>73</v>
      </c>
      <c r="T245" s="1829" t="s">
        <v>1246</v>
      </c>
      <c r="U245" s="1829"/>
      <c r="V245" s="1829"/>
      <c r="W245" s="1829"/>
      <c r="X245" s="1829"/>
      <c r="Y245" s="785"/>
      <c r="Z245" s="1830"/>
      <c r="AA245" s="1792"/>
      <c r="AB245" s="1792"/>
      <c r="AC245" s="1792"/>
      <c r="AD245" s="1792"/>
      <c r="AE245" s="1792"/>
      <c r="AF245" s="1792"/>
      <c r="AG245" s="1831"/>
      <c r="AH245" s="759" t="s">
        <v>73</v>
      </c>
      <c r="AI245" s="1454" t="s">
        <v>1247</v>
      </c>
      <c r="AJ245" s="1454"/>
      <c r="AK245" s="1832"/>
      <c r="AM245" s="937">
        <f t="shared" si="5"/>
        <v>1</v>
      </c>
    </row>
    <row r="246" spans="1:39" ht="12.95" customHeight="1">
      <c r="A246" s="175" t="s">
        <v>1248</v>
      </c>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M246" s="937">
        <f t="shared" si="5"/>
        <v>1</v>
      </c>
    </row>
    <row r="247" spans="1:39" ht="12.9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M247" s="937">
        <f t="shared" si="5"/>
        <v>1</v>
      </c>
    </row>
    <row r="248" spans="1:39" ht="12.95" customHeight="1" thickBot="1">
      <c r="A248" s="175" t="s">
        <v>1249</v>
      </c>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M248" s="937">
        <f t="shared" si="5"/>
        <v>1</v>
      </c>
    </row>
    <row r="249" spans="1:39" ht="12.95" customHeight="1">
      <c r="A249" s="1833" t="s">
        <v>1240</v>
      </c>
      <c r="B249" s="1834"/>
      <c r="C249" s="1834"/>
      <c r="D249" s="1834"/>
      <c r="E249" s="1296" t="s">
        <v>1250</v>
      </c>
      <c r="F249" s="1297"/>
      <c r="G249" s="1297"/>
      <c r="H249" s="1297"/>
      <c r="I249" s="1297"/>
      <c r="J249" s="1297"/>
      <c r="K249" s="1297"/>
      <c r="L249" s="1297"/>
      <c r="M249" s="1297"/>
      <c r="N249" s="1297"/>
      <c r="O249" s="1297"/>
      <c r="P249" s="1297"/>
      <c r="Q249" s="1297"/>
      <c r="R249" s="1297"/>
      <c r="S249" s="1297"/>
      <c r="T249" s="1298"/>
      <c r="U249" s="1297" t="s">
        <v>1251</v>
      </c>
      <c r="V249" s="1297"/>
      <c r="W249" s="1297"/>
      <c r="X249" s="1297"/>
      <c r="Y249" s="1297"/>
      <c r="Z249" s="1297"/>
      <c r="AA249" s="1297"/>
      <c r="AB249" s="1297"/>
      <c r="AC249" s="1296" t="s">
        <v>1252</v>
      </c>
      <c r="AD249" s="1297"/>
      <c r="AE249" s="1297"/>
      <c r="AF249" s="1297"/>
      <c r="AG249" s="1298"/>
      <c r="AH249" s="1834" t="s">
        <v>1243</v>
      </c>
      <c r="AI249" s="1834"/>
      <c r="AJ249" s="1834"/>
      <c r="AK249" s="1835"/>
      <c r="AM249" s="937">
        <f t="shared" si="5"/>
        <v>1</v>
      </c>
    </row>
    <row r="250" spans="1:39" ht="12.95" customHeight="1">
      <c r="A250" s="1823" t="s">
        <v>466</v>
      </c>
      <c r="B250" s="1789"/>
      <c r="C250" s="1789"/>
      <c r="D250" s="1789"/>
      <c r="E250" s="1824"/>
      <c r="F250" s="1789"/>
      <c r="G250" s="1789"/>
      <c r="H250" s="1789"/>
      <c r="I250" s="1789"/>
      <c r="J250" s="1789"/>
      <c r="K250" s="1789"/>
      <c r="L250" s="1789"/>
      <c r="M250" s="1789"/>
      <c r="N250" s="1789"/>
      <c r="O250" s="1789"/>
      <c r="P250" s="1789"/>
      <c r="Q250" s="1789"/>
      <c r="R250" s="1789"/>
      <c r="S250" s="1789"/>
      <c r="T250" s="1825"/>
      <c r="U250" s="1789"/>
      <c r="V250" s="1789"/>
      <c r="W250" s="1789"/>
      <c r="X250" s="1789"/>
      <c r="Y250" s="1789"/>
      <c r="Z250" s="1789"/>
      <c r="AA250" s="1789"/>
      <c r="AB250" s="1789"/>
      <c r="AC250" s="715" t="s">
        <v>73</v>
      </c>
      <c r="AD250" s="1285" t="s">
        <v>1253</v>
      </c>
      <c r="AE250" s="1285"/>
      <c r="AF250" s="1285"/>
      <c r="AG250" s="1320"/>
      <c r="AH250" s="715" t="s">
        <v>73</v>
      </c>
      <c r="AI250" s="1181" t="s">
        <v>1247</v>
      </c>
      <c r="AJ250" s="1181"/>
      <c r="AK250" s="1826"/>
      <c r="AM250" s="937">
        <f t="shared" si="5"/>
        <v>1</v>
      </c>
    </row>
    <row r="251" spans="1:39" ht="12.95" customHeight="1">
      <c r="A251" s="1823" t="s">
        <v>466</v>
      </c>
      <c r="B251" s="1789"/>
      <c r="C251" s="1789"/>
      <c r="D251" s="1789"/>
      <c r="E251" s="1824"/>
      <c r="F251" s="1789"/>
      <c r="G251" s="1789"/>
      <c r="H251" s="1789"/>
      <c r="I251" s="1789"/>
      <c r="J251" s="1789"/>
      <c r="K251" s="1789"/>
      <c r="L251" s="1789"/>
      <c r="M251" s="1789"/>
      <c r="N251" s="1789"/>
      <c r="O251" s="1789"/>
      <c r="P251" s="1789"/>
      <c r="Q251" s="1789"/>
      <c r="R251" s="1789"/>
      <c r="S251" s="1789"/>
      <c r="T251" s="1825"/>
      <c r="U251" s="1789"/>
      <c r="V251" s="1789"/>
      <c r="W251" s="1789"/>
      <c r="X251" s="1789"/>
      <c r="Y251" s="1789"/>
      <c r="Z251" s="1789"/>
      <c r="AA251" s="1789"/>
      <c r="AB251" s="1789"/>
      <c r="AC251" s="718" t="s">
        <v>73</v>
      </c>
      <c r="AD251" s="1285" t="s">
        <v>1253</v>
      </c>
      <c r="AE251" s="1285"/>
      <c r="AF251" s="1285"/>
      <c r="AG251" s="1320"/>
      <c r="AH251" s="718" t="s">
        <v>73</v>
      </c>
      <c r="AI251" s="1181" t="s">
        <v>1247</v>
      </c>
      <c r="AJ251" s="1181"/>
      <c r="AK251" s="1826"/>
      <c r="AM251" s="937">
        <f t="shared" si="5"/>
        <v>1</v>
      </c>
    </row>
    <row r="252" spans="1:39" ht="12.95" customHeight="1">
      <c r="A252" s="1823" t="s">
        <v>466</v>
      </c>
      <c r="B252" s="1789"/>
      <c r="C252" s="1789"/>
      <c r="D252" s="1789"/>
      <c r="E252" s="1824"/>
      <c r="F252" s="1789"/>
      <c r="G252" s="1789"/>
      <c r="H252" s="1789"/>
      <c r="I252" s="1789"/>
      <c r="J252" s="1789"/>
      <c r="K252" s="1789"/>
      <c r="L252" s="1789"/>
      <c r="M252" s="1789"/>
      <c r="N252" s="1789"/>
      <c r="O252" s="1789"/>
      <c r="P252" s="1789"/>
      <c r="Q252" s="1789"/>
      <c r="R252" s="1789"/>
      <c r="S252" s="1789"/>
      <c r="T252" s="1825"/>
      <c r="U252" s="1789"/>
      <c r="V252" s="1789"/>
      <c r="W252" s="1789"/>
      <c r="X252" s="1789"/>
      <c r="Y252" s="1789"/>
      <c r="Z252" s="1789"/>
      <c r="AA252" s="1789"/>
      <c r="AB252" s="1789"/>
      <c r="AC252" s="718" t="s">
        <v>73</v>
      </c>
      <c r="AD252" s="1285" t="s">
        <v>1253</v>
      </c>
      <c r="AE252" s="1285"/>
      <c r="AF252" s="1285"/>
      <c r="AG252" s="1320"/>
      <c r="AH252" s="718" t="s">
        <v>73</v>
      </c>
      <c r="AI252" s="1181" t="s">
        <v>1247</v>
      </c>
      <c r="AJ252" s="1181"/>
      <c r="AK252" s="1826"/>
      <c r="AM252" s="937">
        <f t="shared" si="5"/>
        <v>1</v>
      </c>
    </row>
    <row r="253" spans="1:39" ht="12.95" customHeight="1">
      <c r="A253" s="1823" t="s">
        <v>466</v>
      </c>
      <c r="B253" s="1789"/>
      <c r="C253" s="1789"/>
      <c r="D253" s="1789"/>
      <c r="E253" s="1824"/>
      <c r="F253" s="1789"/>
      <c r="G253" s="1789"/>
      <c r="H253" s="1789"/>
      <c r="I253" s="1789"/>
      <c r="J253" s="1789"/>
      <c r="K253" s="1789"/>
      <c r="L253" s="1789"/>
      <c r="M253" s="1789"/>
      <c r="N253" s="1789"/>
      <c r="O253" s="1789"/>
      <c r="P253" s="1789"/>
      <c r="Q253" s="1789"/>
      <c r="R253" s="1789"/>
      <c r="S253" s="1789"/>
      <c r="T253" s="1825"/>
      <c r="U253" s="1789"/>
      <c r="V253" s="1789"/>
      <c r="W253" s="1789"/>
      <c r="X253" s="1789"/>
      <c r="Y253" s="1789"/>
      <c r="Z253" s="1789"/>
      <c r="AA253" s="1789"/>
      <c r="AB253" s="1789"/>
      <c r="AC253" s="718" t="s">
        <v>73</v>
      </c>
      <c r="AD253" s="1285" t="s">
        <v>1253</v>
      </c>
      <c r="AE253" s="1285"/>
      <c r="AF253" s="1285"/>
      <c r="AG253" s="1320"/>
      <c r="AH253" s="718" t="s">
        <v>73</v>
      </c>
      <c r="AI253" s="1181" t="s">
        <v>1247</v>
      </c>
      <c r="AJ253" s="1181"/>
      <c r="AK253" s="1826"/>
      <c r="AM253" s="937">
        <f t="shared" si="5"/>
        <v>1</v>
      </c>
    </row>
    <row r="254" spans="1:39" ht="12.95" customHeight="1">
      <c r="A254" s="1823" t="s">
        <v>466</v>
      </c>
      <c r="B254" s="1789"/>
      <c r="C254" s="1789"/>
      <c r="D254" s="1789"/>
      <c r="E254" s="1824"/>
      <c r="F254" s="1789"/>
      <c r="G254" s="1789"/>
      <c r="H254" s="1789"/>
      <c r="I254" s="1789"/>
      <c r="J254" s="1789"/>
      <c r="K254" s="1789"/>
      <c r="L254" s="1789"/>
      <c r="M254" s="1789"/>
      <c r="N254" s="1789"/>
      <c r="O254" s="1789"/>
      <c r="P254" s="1789"/>
      <c r="Q254" s="1789"/>
      <c r="R254" s="1789"/>
      <c r="S254" s="1789"/>
      <c r="T254" s="1825"/>
      <c r="U254" s="1789"/>
      <c r="V254" s="1789"/>
      <c r="W254" s="1789"/>
      <c r="X254" s="1789"/>
      <c r="Y254" s="1789"/>
      <c r="Z254" s="1789"/>
      <c r="AA254" s="1789"/>
      <c r="AB254" s="1789"/>
      <c r="AC254" s="718" t="s">
        <v>73</v>
      </c>
      <c r="AD254" s="1285" t="s">
        <v>1253</v>
      </c>
      <c r="AE254" s="1285"/>
      <c r="AF254" s="1285"/>
      <c r="AG254" s="1320"/>
      <c r="AH254" s="718" t="s">
        <v>73</v>
      </c>
      <c r="AI254" s="1181" t="s">
        <v>1247</v>
      </c>
      <c r="AJ254" s="1181"/>
      <c r="AK254" s="1826"/>
      <c r="AM254" s="937">
        <f t="shared" si="5"/>
        <v>1</v>
      </c>
    </row>
    <row r="255" spans="1:39" ht="12.95" customHeight="1">
      <c r="A255" s="1823" t="s">
        <v>466</v>
      </c>
      <c r="B255" s="1789"/>
      <c r="C255" s="1789"/>
      <c r="D255" s="1789"/>
      <c r="E255" s="1824"/>
      <c r="F255" s="1789"/>
      <c r="G255" s="1789"/>
      <c r="H255" s="1789"/>
      <c r="I255" s="1789"/>
      <c r="J255" s="1789"/>
      <c r="K255" s="1789"/>
      <c r="L255" s="1789"/>
      <c r="M255" s="1789"/>
      <c r="N255" s="1789"/>
      <c r="O255" s="1789"/>
      <c r="P255" s="1789"/>
      <c r="Q255" s="1789"/>
      <c r="R255" s="1789"/>
      <c r="S255" s="1789"/>
      <c r="T255" s="1825"/>
      <c r="U255" s="1789"/>
      <c r="V255" s="1789"/>
      <c r="W255" s="1789"/>
      <c r="X255" s="1789"/>
      <c r="Y255" s="1789"/>
      <c r="Z255" s="1789"/>
      <c r="AA255" s="1789"/>
      <c r="AB255" s="1789"/>
      <c r="AC255" s="718" t="s">
        <v>73</v>
      </c>
      <c r="AD255" s="1285" t="s">
        <v>1253</v>
      </c>
      <c r="AE255" s="1285"/>
      <c r="AF255" s="1285"/>
      <c r="AG255" s="1320"/>
      <c r="AH255" s="718" t="s">
        <v>73</v>
      </c>
      <c r="AI255" s="1181" t="s">
        <v>1247</v>
      </c>
      <c r="AJ255" s="1181"/>
      <c r="AK255" s="1826"/>
      <c r="AM255" s="937">
        <f t="shared" si="5"/>
        <v>1</v>
      </c>
    </row>
    <row r="256" spans="1:39" ht="12.95" customHeight="1">
      <c r="A256" s="1823" t="s">
        <v>466</v>
      </c>
      <c r="B256" s="1789"/>
      <c r="C256" s="1789"/>
      <c r="D256" s="1789"/>
      <c r="E256" s="1824"/>
      <c r="F256" s="1789"/>
      <c r="G256" s="1789"/>
      <c r="H256" s="1789"/>
      <c r="I256" s="1789"/>
      <c r="J256" s="1789"/>
      <c r="K256" s="1789"/>
      <c r="L256" s="1789"/>
      <c r="M256" s="1789"/>
      <c r="N256" s="1789"/>
      <c r="O256" s="1789"/>
      <c r="P256" s="1789"/>
      <c r="Q256" s="1789"/>
      <c r="R256" s="1789"/>
      <c r="S256" s="1789"/>
      <c r="T256" s="1825"/>
      <c r="U256" s="1789"/>
      <c r="V256" s="1789"/>
      <c r="W256" s="1789"/>
      <c r="X256" s="1789"/>
      <c r="Y256" s="1789"/>
      <c r="Z256" s="1789"/>
      <c r="AA256" s="1789"/>
      <c r="AB256" s="1789"/>
      <c r="AC256" s="718" t="s">
        <v>73</v>
      </c>
      <c r="AD256" s="1285" t="s">
        <v>1253</v>
      </c>
      <c r="AE256" s="1285"/>
      <c r="AF256" s="1285"/>
      <c r="AG256" s="1320"/>
      <c r="AH256" s="718" t="s">
        <v>73</v>
      </c>
      <c r="AI256" s="1181" t="s">
        <v>1247</v>
      </c>
      <c r="AJ256" s="1181"/>
      <c r="AK256" s="1826"/>
      <c r="AM256" s="937">
        <f t="shared" si="5"/>
        <v>1</v>
      </c>
    </row>
    <row r="257" spans="1:39" ht="12.95" customHeight="1">
      <c r="A257" s="1823" t="s">
        <v>466</v>
      </c>
      <c r="B257" s="1789"/>
      <c r="C257" s="1789"/>
      <c r="D257" s="1789"/>
      <c r="E257" s="1824"/>
      <c r="F257" s="1789"/>
      <c r="G257" s="1789"/>
      <c r="H257" s="1789"/>
      <c r="I257" s="1789"/>
      <c r="J257" s="1789"/>
      <c r="K257" s="1789"/>
      <c r="L257" s="1789"/>
      <c r="M257" s="1789"/>
      <c r="N257" s="1789"/>
      <c r="O257" s="1789"/>
      <c r="P257" s="1789"/>
      <c r="Q257" s="1789"/>
      <c r="R257" s="1789"/>
      <c r="S257" s="1789"/>
      <c r="T257" s="1825"/>
      <c r="U257" s="1789"/>
      <c r="V257" s="1789"/>
      <c r="W257" s="1789"/>
      <c r="X257" s="1789"/>
      <c r="Y257" s="1789"/>
      <c r="Z257" s="1789"/>
      <c r="AA257" s="1789"/>
      <c r="AB257" s="1789"/>
      <c r="AC257" s="718" t="s">
        <v>73</v>
      </c>
      <c r="AD257" s="1285" t="s">
        <v>1253</v>
      </c>
      <c r="AE257" s="1285"/>
      <c r="AF257" s="1285"/>
      <c r="AG257" s="1320"/>
      <c r="AH257" s="718" t="s">
        <v>73</v>
      </c>
      <c r="AI257" s="1181" t="s">
        <v>1247</v>
      </c>
      <c r="AJ257" s="1181"/>
      <c r="AK257" s="1826"/>
      <c r="AM257" s="937">
        <f t="shared" si="5"/>
        <v>1</v>
      </c>
    </row>
    <row r="258" spans="1:39" ht="12.95" customHeight="1">
      <c r="A258" s="1823" t="s">
        <v>466</v>
      </c>
      <c r="B258" s="1789"/>
      <c r="C258" s="1789"/>
      <c r="D258" s="1789"/>
      <c r="E258" s="1824"/>
      <c r="F258" s="1789"/>
      <c r="G258" s="1789"/>
      <c r="H258" s="1789"/>
      <c r="I258" s="1789"/>
      <c r="J258" s="1789"/>
      <c r="K258" s="1789"/>
      <c r="L258" s="1789"/>
      <c r="M258" s="1789"/>
      <c r="N258" s="1789"/>
      <c r="O258" s="1789"/>
      <c r="P258" s="1789"/>
      <c r="Q258" s="1789"/>
      <c r="R258" s="1789"/>
      <c r="S258" s="1789"/>
      <c r="T258" s="1825"/>
      <c r="U258" s="1789"/>
      <c r="V258" s="1789"/>
      <c r="W258" s="1789"/>
      <c r="X258" s="1789"/>
      <c r="Y258" s="1789"/>
      <c r="Z258" s="1789"/>
      <c r="AA258" s="1789"/>
      <c r="AB258" s="1789"/>
      <c r="AC258" s="718" t="s">
        <v>73</v>
      </c>
      <c r="AD258" s="1285" t="s">
        <v>1253</v>
      </c>
      <c r="AE258" s="1285"/>
      <c r="AF258" s="1285"/>
      <c r="AG258" s="1320"/>
      <c r="AH258" s="718" t="s">
        <v>73</v>
      </c>
      <c r="AI258" s="1181" t="s">
        <v>1247</v>
      </c>
      <c r="AJ258" s="1181"/>
      <c r="AK258" s="1826"/>
      <c r="AM258" s="937">
        <f t="shared" si="5"/>
        <v>1</v>
      </c>
    </row>
    <row r="259" spans="1:39" ht="12.95" customHeight="1" thickBot="1">
      <c r="A259" s="1828" t="s">
        <v>466</v>
      </c>
      <c r="B259" s="1792"/>
      <c r="C259" s="1792"/>
      <c r="D259" s="1792"/>
      <c r="E259" s="1830"/>
      <c r="F259" s="1792"/>
      <c r="G259" s="1792"/>
      <c r="H259" s="1792"/>
      <c r="I259" s="1792"/>
      <c r="J259" s="1792"/>
      <c r="K259" s="1792"/>
      <c r="L259" s="1792"/>
      <c r="M259" s="1792"/>
      <c r="N259" s="1792"/>
      <c r="O259" s="1792"/>
      <c r="P259" s="1792"/>
      <c r="Q259" s="1792"/>
      <c r="R259" s="1792"/>
      <c r="S259" s="1792"/>
      <c r="T259" s="1831"/>
      <c r="U259" s="1792"/>
      <c r="V259" s="1792"/>
      <c r="W259" s="1792"/>
      <c r="X259" s="1792"/>
      <c r="Y259" s="1792"/>
      <c r="Z259" s="1792"/>
      <c r="AA259" s="1792"/>
      <c r="AB259" s="1792"/>
      <c r="AC259" s="759" t="s">
        <v>73</v>
      </c>
      <c r="AD259" s="1829" t="s">
        <v>1253</v>
      </c>
      <c r="AE259" s="1829"/>
      <c r="AF259" s="1829"/>
      <c r="AG259" s="1836"/>
      <c r="AH259" s="759" t="s">
        <v>73</v>
      </c>
      <c r="AI259" s="1454" t="s">
        <v>1247</v>
      </c>
      <c r="AJ259" s="1454"/>
      <c r="AK259" s="1832"/>
      <c r="AM259" s="937">
        <f t="shared" si="5"/>
        <v>1</v>
      </c>
    </row>
    <row r="260" spans="1:39" ht="14.1" customHeight="1">
      <c r="A260" s="175" t="s">
        <v>466</v>
      </c>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B260" s="175"/>
      <c r="AC260" s="175"/>
      <c r="AD260" s="175"/>
      <c r="AE260" s="175"/>
      <c r="AK260" s="901"/>
      <c r="AM260" s="937">
        <f t="shared" si="5"/>
        <v>1</v>
      </c>
    </row>
    <row r="261" spans="1:39" ht="24" customHeight="1"/>
    <row r="277" spans="1:37">
      <c r="A277" s="175" t="s">
        <v>466</v>
      </c>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B277" s="175"/>
      <c r="AC277" s="175"/>
      <c r="AD277" s="175"/>
      <c r="AE277" s="175"/>
      <c r="AK277" s="901"/>
    </row>
    <row r="278" spans="1:37">
      <c r="A278" s="175" t="s">
        <v>466</v>
      </c>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B278" s="175"/>
      <c r="AC278" s="175"/>
      <c r="AD278" s="175"/>
      <c r="AE278" s="175"/>
      <c r="AK278" s="901"/>
    </row>
  </sheetData>
  <mergeCells count="360">
    <mergeCell ref="A259:D259"/>
    <mergeCell ref="E259:T259"/>
    <mergeCell ref="U259:AB259"/>
    <mergeCell ref="AD259:AG259"/>
    <mergeCell ref="AI259:AK259"/>
    <mergeCell ref="AA8:AK9"/>
    <mergeCell ref="R10:Y11"/>
    <mergeCell ref="AA10:AK11"/>
    <mergeCell ref="R12:Y12"/>
    <mergeCell ref="AA12:AK12"/>
    <mergeCell ref="A257:D257"/>
    <mergeCell ref="E257:T257"/>
    <mergeCell ref="U257:AB257"/>
    <mergeCell ref="AD257:AG257"/>
    <mergeCell ref="AI257:AK257"/>
    <mergeCell ref="A258:D258"/>
    <mergeCell ref="E258:T258"/>
    <mergeCell ref="U258:AB258"/>
    <mergeCell ref="AD258:AG258"/>
    <mergeCell ref="AI258:AK258"/>
    <mergeCell ref="A255:D255"/>
    <mergeCell ref="E255:T255"/>
    <mergeCell ref="U255:AB255"/>
    <mergeCell ref="AD255:AG255"/>
    <mergeCell ref="AI255:AK255"/>
    <mergeCell ref="A256:D256"/>
    <mergeCell ref="E256:T256"/>
    <mergeCell ref="U256:AB256"/>
    <mergeCell ref="AD256:AG256"/>
    <mergeCell ref="AI256:AK256"/>
    <mergeCell ref="A253:D253"/>
    <mergeCell ref="E253:T253"/>
    <mergeCell ref="U253:AB253"/>
    <mergeCell ref="AD253:AG253"/>
    <mergeCell ref="AI253:AK253"/>
    <mergeCell ref="A254:D254"/>
    <mergeCell ref="E254:T254"/>
    <mergeCell ref="U254:AB254"/>
    <mergeCell ref="AD254:AG254"/>
    <mergeCell ref="AI254:AK254"/>
    <mergeCell ref="A251:D251"/>
    <mergeCell ref="E251:T251"/>
    <mergeCell ref="U251:AB251"/>
    <mergeCell ref="AD251:AG251"/>
    <mergeCell ref="AI251:AK251"/>
    <mergeCell ref="A252:D252"/>
    <mergeCell ref="E252:T252"/>
    <mergeCell ref="U252:AB252"/>
    <mergeCell ref="AD252:AG252"/>
    <mergeCell ref="AI252:AK252"/>
    <mergeCell ref="A249:D249"/>
    <mergeCell ref="E249:T249"/>
    <mergeCell ref="U249:AB249"/>
    <mergeCell ref="AC249:AG249"/>
    <mergeCell ref="AH249:AK249"/>
    <mergeCell ref="A250:D250"/>
    <mergeCell ref="E250:T250"/>
    <mergeCell ref="U250:AB250"/>
    <mergeCell ref="AD250:AG250"/>
    <mergeCell ref="AI250:AK250"/>
    <mergeCell ref="A245:D245"/>
    <mergeCell ref="F245:J245"/>
    <mergeCell ref="L245:R245"/>
    <mergeCell ref="T245:X245"/>
    <mergeCell ref="Z245:AG245"/>
    <mergeCell ref="AI245:AK245"/>
    <mergeCell ref="A244:D244"/>
    <mergeCell ref="F244:J244"/>
    <mergeCell ref="L244:R244"/>
    <mergeCell ref="T244:X244"/>
    <mergeCell ref="Z244:AG244"/>
    <mergeCell ref="AI244:AK244"/>
    <mergeCell ref="A243:D243"/>
    <mergeCell ref="F243:J243"/>
    <mergeCell ref="L243:R243"/>
    <mergeCell ref="T243:X243"/>
    <mergeCell ref="Z243:AG243"/>
    <mergeCell ref="AI243:AK243"/>
    <mergeCell ref="A242:D242"/>
    <mergeCell ref="F242:J242"/>
    <mergeCell ref="L242:R242"/>
    <mergeCell ref="T242:X242"/>
    <mergeCell ref="Z242:AG242"/>
    <mergeCell ref="AI242:AK242"/>
    <mergeCell ref="A241:D241"/>
    <mergeCell ref="F241:J241"/>
    <mergeCell ref="L241:R241"/>
    <mergeCell ref="T241:X241"/>
    <mergeCell ref="Z241:AG241"/>
    <mergeCell ref="AI241:AK241"/>
    <mergeCell ref="A240:D240"/>
    <mergeCell ref="F240:J240"/>
    <mergeCell ref="L240:R240"/>
    <mergeCell ref="T240:X240"/>
    <mergeCell ref="Z240:AG240"/>
    <mergeCell ref="AI240:AK240"/>
    <mergeCell ref="N231:AE231"/>
    <mergeCell ref="AH231:AI231"/>
    <mergeCell ref="N232:AE232"/>
    <mergeCell ref="AH232:AI232"/>
    <mergeCell ref="A239:D239"/>
    <mergeCell ref="F239:J239"/>
    <mergeCell ref="L239:R239"/>
    <mergeCell ref="T239:X239"/>
    <mergeCell ref="Z239:AG239"/>
    <mergeCell ref="AI239:AK239"/>
    <mergeCell ref="A238:D238"/>
    <mergeCell ref="F238:J238"/>
    <mergeCell ref="L238:R238"/>
    <mergeCell ref="T238:X238"/>
    <mergeCell ref="Z238:AG238"/>
    <mergeCell ref="AI238:AK238"/>
    <mergeCell ref="A237:D237"/>
    <mergeCell ref="F237:J237"/>
    <mergeCell ref="L237:R237"/>
    <mergeCell ref="T237:X237"/>
    <mergeCell ref="Z237:AG237"/>
    <mergeCell ref="AI237:AK237"/>
    <mergeCell ref="A235:D235"/>
    <mergeCell ref="E235:Y235"/>
    <mergeCell ref="Z235:AG235"/>
    <mergeCell ref="AH235:AK235"/>
    <mergeCell ref="A236:D236"/>
    <mergeCell ref="F236:J236"/>
    <mergeCell ref="L236:R236"/>
    <mergeCell ref="T236:X236"/>
    <mergeCell ref="Z236:AG236"/>
    <mergeCell ref="AI236:AK236"/>
    <mergeCell ref="A210:A232"/>
    <mergeCell ref="J210:M210"/>
    <mergeCell ref="AH210:AI210"/>
    <mergeCell ref="AH211:AI211"/>
    <mergeCell ref="AH212:AI212"/>
    <mergeCell ref="AH213:AI213"/>
    <mergeCell ref="J214:M217"/>
    <mergeCell ref="AH214:AI214"/>
    <mergeCell ref="AH215:AI215"/>
    <mergeCell ref="AH216:AI216"/>
    <mergeCell ref="J223:M223"/>
    <mergeCell ref="N223:Q223"/>
    <mergeCell ref="AH223:AI223"/>
    <mergeCell ref="N224:Q224"/>
    <mergeCell ref="AH224:AI224"/>
    <mergeCell ref="AH225:AI225"/>
    <mergeCell ref="F229:I229"/>
    <mergeCell ref="N229:AE229"/>
    <mergeCell ref="AH229:AI229"/>
    <mergeCell ref="AH230:AI230"/>
    <mergeCell ref="B208:E209"/>
    <mergeCell ref="F208:I209"/>
    <mergeCell ref="J208:AI208"/>
    <mergeCell ref="F230:I230"/>
    <mergeCell ref="N230:AE230"/>
    <mergeCell ref="AH228:AI228"/>
    <mergeCell ref="AJ208:AK209"/>
    <mergeCell ref="J209:M209"/>
    <mergeCell ref="N209:AF209"/>
    <mergeCell ref="N226:Q226"/>
    <mergeCell ref="AH226:AI226"/>
    <mergeCell ref="AH227:AI227"/>
    <mergeCell ref="AH203:AI203"/>
    <mergeCell ref="AH193:AI193"/>
    <mergeCell ref="AH194:AI194"/>
    <mergeCell ref="AH195:AI195"/>
    <mergeCell ref="AH196:AI196"/>
    <mergeCell ref="AH197:AI197"/>
    <mergeCell ref="AH221:AI221"/>
    <mergeCell ref="AH222:AI222"/>
    <mergeCell ref="AH204:AI204"/>
    <mergeCell ref="AH217:AI217"/>
    <mergeCell ref="AH218:AI218"/>
    <mergeCell ref="AH219:AI219"/>
    <mergeCell ref="AH220:AI220"/>
    <mergeCell ref="A175:A204"/>
    <mergeCell ref="AH175:AI175"/>
    <mergeCell ref="AF176:AF177"/>
    <mergeCell ref="AH176:AI176"/>
    <mergeCell ref="AH177:AI177"/>
    <mergeCell ref="C178:E178"/>
    <mergeCell ref="O178:AE178"/>
    <mergeCell ref="AF178:AF179"/>
    <mergeCell ref="AH178:AI178"/>
    <mergeCell ref="O179:AE179"/>
    <mergeCell ref="T184:AE184"/>
    <mergeCell ref="AH184:AI184"/>
    <mergeCell ref="AH185:AI185"/>
    <mergeCell ref="T186:AE186"/>
    <mergeCell ref="AH186:AI186"/>
    <mergeCell ref="T187:AE187"/>
    <mergeCell ref="AH187:AI187"/>
    <mergeCell ref="T180:AE180"/>
    <mergeCell ref="AH198:AI198"/>
    <mergeCell ref="AH199:AI199"/>
    <mergeCell ref="AH200:AI200"/>
    <mergeCell ref="AH201:AI201"/>
    <mergeCell ref="AH202:AI202"/>
    <mergeCell ref="J203:M203"/>
    <mergeCell ref="AH180:AI180"/>
    <mergeCell ref="AH181:AI181"/>
    <mergeCell ref="AH182:AI182"/>
    <mergeCell ref="T183:AE183"/>
    <mergeCell ref="AH183:AI183"/>
    <mergeCell ref="J193:M193"/>
    <mergeCell ref="B173:E174"/>
    <mergeCell ref="F173:I174"/>
    <mergeCell ref="J173:AI173"/>
    <mergeCell ref="J188:M188"/>
    <mergeCell ref="AH188:AI188"/>
    <mergeCell ref="AH189:AI189"/>
    <mergeCell ref="AH190:AI190"/>
    <mergeCell ref="AH191:AI191"/>
    <mergeCell ref="AH192:AI192"/>
    <mergeCell ref="AJ173:AK174"/>
    <mergeCell ref="J174:M174"/>
    <mergeCell ref="N174:AF174"/>
    <mergeCell ref="AH164:AI164"/>
    <mergeCell ref="AH165:AI165"/>
    <mergeCell ref="AH166:AI166"/>
    <mergeCell ref="AH167:AI167"/>
    <mergeCell ref="AH168:AI168"/>
    <mergeCell ref="V169:AC169"/>
    <mergeCell ref="AH169:AI169"/>
    <mergeCell ref="AH159:AI159"/>
    <mergeCell ref="AH160:AI160"/>
    <mergeCell ref="AH161:AI161"/>
    <mergeCell ref="J162:M162"/>
    <mergeCell ref="AH162:AI162"/>
    <mergeCell ref="AH163:AI163"/>
    <mergeCell ref="J155:M155"/>
    <mergeCell ref="AH155:AI155"/>
    <mergeCell ref="AH156:AI156"/>
    <mergeCell ref="O157:W157"/>
    <mergeCell ref="AH157:AI157"/>
    <mergeCell ref="O158:W158"/>
    <mergeCell ref="AH158:AI158"/>
    <mergeCell ref="AH150:AI150"/>
    <mergeCell ref="R151:AE151"/>
    <mergeCell ref="AH151:AI151"/>
    <mergeCell ref="AH152:AI152"/>
    <mergeCell ref="AH153:AI153"/>
    <mergeCell ref="X154:AD154"/>
    <mergeCell ref="AH154:AI154"/>
    <mergeCell ref="AH145:AI145"/>
    <mergeCell ref="R146:AE146"/>
    <mergeCell ref="AH146:AI146"/>
    <mergeCell ref="AH147:AI147"/>
    <mergeCell ref="AH148:AI148"/>
    <mergeCell ref="AH149:AI149"/>
    <mergeCell ref="AH142:AI142"/>
    <mergeCell ref="S143:AE143"/>
    <mergeCell ref="AH143:AI143"/>
    <mergeCell ref="J144:M144"/>
    <mergeCell ref="AH144:AI144"/>
    <mergeCell ref="Q137:AF137"/>
    <mergeCell ref="AH137:AI137"/>
    <mergeCell ref="AH138:AI138"/>
    <mergeCell ref="S139:AE139"/>
    <mergeCell ref="AH139:AI139"/>
    <mergeCell ref="AH140:AI140"/>
    <mergeCell ref="A128:A169"/>
    <mergeCell ref="J128:M128"/>
    <mergeCell ref="O128:AF128"/>
    <mergeCell ref="AH128:AI128"/>
    <mergeCell ref="J129:M129"/>
    <mergeCell ref="Q129:AF129"/>
    <mergeCell ref="AH129:AI129"/>
    <mergeCell ref="Q130:AF130"/>
    <mergeCell ref="AH130:AI130"/>
    <mergeCell ref="Q131:AF131"/>
    <mergeCell ref="Q134:AF134"/>
    <mergeCell ref="AH134:AI134"/>
    <mergeCell ref="Q135:AF135"/>
    <mergeCell ref="AH135:AI135"/>
    <mergeCell ref="Q136:AF136"/>
    <mergeCell ref="AH136:AI136"/>
    <mergeCell ref="AH131:AI131"/>
    <mergeCell ref="C132:E132"/>
    <mergeCell ref="Q132:AF132"/>
    <mergeCell ref="AH132:AI132"/>
    <mergeCell ref="B133:E133"/>
    <mergeCell ref="Q133:AF133"/>
    <mergeCell ref="AH133:AI133"/>
    <mergeCell ref="AH141:AI141"/>
    <mergeCell ref="N103:AK103"/>
    <mergeCell ref="N106:AK107"/>
    <mergeCell ref="A80:AK82"/>
    <mergeCell ref="N86:AK87"/>
    <mergeCell ref="N88:AK88"/>
    <mergeCell ref="N91:AK92"/>
    <mergeCell ref="N123:AK123"/>
    <mergeCell ref="N124:AK124"/>
    <mergeCell ref="B126:E127"/>
    <mergeCell ref="F126:I127"/>
    <mergeCell ref="J126:AI126"/>
    <mergeCell ref="AJ126:AK127"/>
    <mergeCell ref="J127:M127"/>
    <mergeCell ref="N127:AF127"/>
    <mergeCell ref="N108:AK108"/>
    <mergeCell ref="N111:AK112"/>
    <mergeCell ref="N113:AK113"/>
    <mergeCell ref="N119:AK119"/>
    <mergeCell ref="A120:M122"/>
    <mergeCell ref="N120:AK120"/>
    <mergeCell ref="N121:AK121"/>
    <mergeCell ref="N122:AK122"/>
    <mergeCell ref="P68:Z68"/>
    <mergeCell ref="P69:Z69"/>
    <mergeCell ref="C72:AJ72"/>
    <mergeCell ref="C73:AJ73"/>
    <mergeCell ref="C74:AJ74"/>
    <mergeCell ref="N93:AK93"/>
    <mergeCell ref="N96:AK97"/>
    <mergeCell ref="N98:AK98"/>
    <mergeCell ref="N101:AK102"/>
    <mergeCell ref="Y60:AB60"/>
    <mergeCell ref="L62:O62"/>
    <mergeCell ref="L63:O63"/>
    <mergeCell ref="L64:O64"/>
    <mergeCell ref="T64:W64"/>
    <mergeCell ref="L65:R65"/>
    <mergeCell ref="AA65:AG65"/>
    <mergeCell ref="N57:Q57"/>
    <mergeCell ref="V57:Y57"/>
    <mergeCell ref="AD57:AG57"/>
    <mergeCell ref="N58:Q58"/>
    <mergeCell ref="V58:Y58"/>
    <mergeCell ref="Y59:AB59"/>
    <mergeCell ref="J48:AJ48"/>
    <mergeCell ref="J49:AJ49"/>
    <mergeCell ref="J50:AJ50"/>
    <mergeCell ref="L51:Q51"/>
    <mergeCell ref="L53:Q53"/>
    <mergeCell ref="L54:Q54"/>
    <mergeCell ref="A44:AK44"/>
    <mergeCell ref="A17:AK17"/>
    <mergeCell ref="U20:AH20"/>
    <mergeCell ref="Z21:AC21"/>
    <mergeCell ref="AE21:AF21"/>
    <mergeCell ref="C42:AJ42"/>
    <mergeCell ref="D30:AJ30"/>
    <mergeCell ref="D31:AJ31"/>
    <mergeCell ref="D32:AJ32"/>
    <mergeCell ref="C39:AJ39"/>
    <mergeCell ref="C40:AJ40"/>
    <mergeCell ref="C41:AJ41"/>
    <mergeCell ref="AH21:AI21"/>
    <mergeCell ref="S22:AJ22"/>
    <mergeCell ref="D24:AJ24"/>
    <mergeCell ref="D25:AJ25"/>
    <mergeCell ref="D26:AJ26"/>
    <mergeCell ref="D29:AJ29"/>
    <mergeCell ref="R8:Y8"/>
    <mergeCell ref="R9:Y9"/>
    <mergeCell ref="A14:AK15"/>
    <mergeCell ref="A2:AK2"/>
    <mergeCell ref="A3:AK3"/>
    <mergeCell ref="A4:AK4"/>
    <mergeCell ref="Z6:AC6"/>
    <mergeCell ref="AE6:AF6"/>
    <mergeCell ref="AH6:AI6"/>
  </mergeCells>
  <phoneticPr fontId="2"/>
  <conditionalFormatting sqref="N176:AF180">
    <cfRule type="expression" dxfId="85" priority="21">
      <formula>$N$175="■"</formula>
    </cfRule>
  </conditionalFormatting>
  <conditionalFormatting sqref="N175:AF179">
    <cfRule type="expression" dxfId="84" priority="20">
      <formula>$N$180="■"</formula>
    </cfRule>
  </conditionalFormatting>
  <conditionalFormatting sqref="N178:AF179">
    <cfRule type="expression" dxfId="83" priority="19">
      <formula>$N$176="■"</formula>
    </cfRule>
  </conditionalFormatting>
  <conditionalFormatting sqref="N176:AF177">
    <cfRule type="expression" dxfId="82" priority="18">
      <formula>OR($N$178="■",$N$179="■")</formula>
    </cfRule>
  </conditionalFormatting>
  <conditionalFormatting sqref="J175:AF188">
    <cfRule type="expression" dxfId="81" priority="15">
      <formula>$F$175&lt;&gt;"■"</formula>
    </cfRule>
  </conditionalFormatting>
  <conditionalFormatting sqref="J191:AF194">
    <cfRule type="expression" dxfId="80" priority="14">
      <formula>$F$191&lt;&gt;"■"</formula>
    </cfRule>
  </conditionalFormatting>
  <conditionalFormatting sqref="J189:AF190">
    <cfRule type="expression" dxfId="79" priority="13">
      <formula>$F$189&lt;&gt;"■"</formula>
    </cfRule>
  </conditionalFormatting>
  <conditionalFormatting sqref="G179:I180">
    <cfRule type="expression" dxfId="78" priority="12">
      <formula>$F$175&lt;&gt;"■"</formula>
    </cfRule>
  </conditionalFormatting>
  <conditionalFormatting sqref="F179:F180">
    <cfRule type="expression" dxfId="77" priority="11">
      <formula>$F$175&lt;&gt;"■"</formula>
    </cfRule>
  </conditionalFormatting>
  <conditionalFormatting sqref="N218:AF222">
    <cfRule type="expression" dxfId="76" priority="10">
      <formula>$V$213&lt;&gt;"■"</formula>
    </cfRule>
  </conditionalFormatting>
  <conditionalFormatting sqref="N229:AF230">
    <cfRule type="expression" dxfId="75" priority="9">
      <formula>$R$225&lt;&gt;"■"</formula>
    </cfRule>
  </conditionalFormatting>
  <conditionalFormatting sqref="N231:AF232">
    <cfRule type="expression" dxfId="74" priority="8">
      <formula>$R$228&lt;&gt;"■"</formula>
    </cfRule>
  </conditionalFormatting>
  <conditionalFormatting sqref="A261:AK279">
    <cfRule type="expression" dxfId="73" priority="17">
      <formula>#REF!=FALSE</formula>
    </cfRule>
  </conditionalFormatting>
  <conditionalFormatting sqref="A36:AK39">
    <cfRule type="expression" dxfId="72" priority="16">
      <formula>#REF!=FALSE</formula>
    </cfRule>
  </conditionalFormatting>
  <conditionalFormatting sqref="A118:AK170">
    <cfRule type="expression" dxfId="71" priority="22">
      <formula>#REF!&lt;&gt;1</formula>
    </cfRule>
  </conditionalFormatting>
  <conditionalFormatting sqref="B175:AF194">
    <cfRule type="expression" dxfId="70" priority="23">
      <formula>#REF!&lt;&gt;1</formula>
    </cfRule>
  </conditionalFormatting>
  <conditionalFormatting sqref="AB57:AH57">
    <cfRule type="expression" dxfId="69" priority="4">
      <formula>#REF!=0</formula>
    </cfRule>
    <cfRule type="expression" dxfId="68" priority="7">
      <formula>#REF!=0</formula>
    </cfRule>
  </conditionalFormatting>
  <conditionalFormatting sqref="T58:Z58">
    <cfRule type="expression" dxfId="67" priority="6">
      <formula>#REF!=0</formula>
    </cfRule>
  </conditionalFormatting>
  <conditionalFormatting sqref="L58:R58">
    <cfRule type="expression" dxfId="66" priority="5">
      <formula>#REF!=0</formula>
    </cfRule>
  </conditionalFormatting>
  <conditionalFormatting sqref="T57:Z57">
    <cfRule type="expression" dxfId="65" priority="3">
      <formula>#REF!=0</formula>
    </cfRule>
  </conditionalFormatting>
  <dataValidations count="4">
    <dataValidation type="list" allowBlank="1" showInputMessage="1" showErrorMessage="1" sqref="AA157:AA158 Y157:Y158 N157:N158 V159 V211:V213 O211" xr:uid="{00000000-0002-0000-0300-000000000000}">
      <formula1>"■,□"</formula1>
    </dataValidation>
    <dataValidation type="list" imeMode="on" allowBlank="1" showInputMessage="1" showErrorMessage="1" sqref="W149 L52 T52 AG195:AG204 N128 P129:P137 N138:N144 R144:R145 Z144 R147:R148 O150 T150 Y150 N152:N153 S153:S155 Y153 N155:N156 W155 AB155 N160 N162 O164 O166 P169 S169 AA167 AD167 AG128:AG131 AG140:AG146 AG149:AG150 AG153:AG155 AG157:AG161 AG163:AG164 F175 F179:F180 O177 N195 N199:N201 N203 F189 F191 AG210:AG213 R214 R216 S218:S219 S221:S222 AA221:AA224 AD223:AD224 AA226:AA227 AD226:AD227 R225 R228 AG189:AG193 Z149 AG223:AG226 AG229:AG231 E236:E245 AH236:AH245 K236:K245 S236:S245 AC250:AC259 AH250:AH259 P198 S198 AB198 B178 N175:N176 N178:N193 AG175:AG178 X27 AC27 N19 S19 F212:F213" xr:uid="{00000000-0002-0000-0300-000001000000}">
      <formula1>"□,■"</formula1>
    </dataValidation>
    <dataValidation type="list" imeMode="on" allowBlank="1" showInputMessage="1" sqref="N231:AE232" xr:uid="{00000000-0002-0000-0300-000002000000}">
      <formula1>"　,透湿比抵抗計算を行っている,一次元定常計算を行っている,防湿層が0.082㎡sPa/ng以上の透湿抵抗（1又は2地域以外）,防湿層が0.019㎡Pa/ng以上の透湿抵抗（1又は2地域以外）で断熱層の外側がALC,地域区分が5又は6地域である,地域区分が8地域である"</formula1>
    </dataValidation>
    <dataValidation type="list" imeMode="on" allowBlank="1" showInputMessage="1" sqref="N229:AE230" xr:uid="{00000000-0002-0000-0300-000003000000}">
      <formula1>"　,透湿比抵抗計算を行っている,一次元定常計算を行っている,地域区分が5又は6地域である,地域区分が8地域である,床断熱において、断熱床下が湿気の排出を妨げない構造,土塗壁の外側に断熱層がある"</formula1>
    </dataValidation>
  </dataValidations>
  <pageMargins left="0.74803149606299213" right="0.55118110236220474" top="0.74803149606299213" bottom="0.74803149606299213" header="0.31496062992125984" footer="0.31496062992125984"/>
  <pageSetup paperSize="9" orientation="portrait" r:id="rId1"/>
  <headerFooter>
    <oddFooter>&amp;L&amp;"BIZ UDゴシック,標準"&amp;8 2022/04/01改訂&amp;R&amp;"BIZ UDゴシック,標準"&amp;8一般財団法人ベターリビング</oddFooter>
  </headerFooter>
  <rowBreaks count="6" manualBreakCount="6">
    <brk id="43" max="16383" man="1"/>
    <brk id="78" max="16383" man="1"/>
    <brk id="116" max="16383" man="1"/>
    <brk id="170" max="16383" man="1"/>
    <brk id="205" max="16383" man="1"/>
    <brk id="2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ボタン1_Click">
                <anchor moveWithCells="1" sizeWithCells="1">
                  <from>
                    <xdr:col>0</xdr:col>
                    <xdr:colOff>19050</xdr:colOff>
                    <xdr:row>0</xdr:row>
                    <xdr:rowOff>9525</xdr:rowOff>
                  </from>
                  <to>
                    <xdr:col>36</xdr:col>
                    <xdr:colOff>152400</xdr:colOff>
                    <xdr:row>1</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9">
    <tabColor theme="7" tint="0.79998168889431442"/>
  </sheetPr>
  <dimension ref="A1:GZ653"/>
  <sheetViews>
    <sheetView showGridLines="0" showZeros="0" zoomScaleNormal="100" zoomScaleSheetLayoutView="100" workbookViewId="0"/>
  </sheetViews>
  <sheetFormatPr defaultColWidth="8.875" defaultRowHeight="12.75"/>
  <cols>
    <col min="1" max="37" width="2.125" style="117" customWidth="1"/>
    <col min="38" max="72" width="2.625" style="120" customWidth="1"/>
    <col min="73" max="194" width="2.625" style="117" customWidth="1"/>
    <col min="195" max="16384" width="8.875" style="117"/>
  </cols>
  <sheetData>
    <row r="1" spans="1:37" ht="14.1" customHeight="1">
      <c r="AK1" s="586" t="s">
        <v>1645</v>
      </c>
    </row>
    <row r="2" spans="1:37" ht="14.1" customHeight="1">
      <c r="A2" s="1525" t="s">
        <v>1646</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row>
    <row r="3" spans="1:37" ht="15" customHeight="1"/>
    <row r="4" spans="1:37" ht="15" customHeight="1"/>
    <row r="5" spans="1:37" ht="15" customHeight="1">
      <c r="A5" s="119" t="s">
        <v>1647</v>
      </c>
      <c r="B5" s="119"/>
      <c r="C5" s="119"/>
      <c r="D5" s="119"/>
      <c r="E5" s="119"/>
      <c r="F5" s="119"/>
      <c r="G5" s="119"/>
      <c r="H5" s="119"/>
      <c r="I5" s="119"/>
      <c r="J5" s="119"/>
      <c r="K5" s="119"/>
      <c r="L5" s="119"/>
      <c r="M5" s="119"/>
      <c r="N5" s="119"/>
      <c r="O5" s="119"/>
      <c r="P5" s="119"/>
      <c r="Q5" s="119"/>
      <c r="R5" s="119"/>
      <c r="S5" s="119"/>
      <c r="T5" s="119"/>
      <c r="U5" s="119"/>
      <c r="V5" s="119"/>
      <c r="W5" s="119"/>
      <c r="X5" s="1915"/>
      <c r="Y5" s="1915"/>
      <c r="Z5" s="1915"/>
      <c r="AA5" s="1915"/>
      <c r="AB5" s="119" t="s">
        <v>1648</v>
      </c>
      <c r="AC5" s="1915"/>
      <c r="AD5" s="1915"/>
      <c r="AE5" s="119" t="s">
        <v>1649</v>
      </c>
      <c r="AF5" s="1915"/>
      <c r="AG5" s="1915"/>
      <c r="AH5" s="119" t="s">
        <v>1650</v>
      </c>
      <c r="AI5" s="119"/>
      <c r="AJ5" s="119"/>
      <c r="AK5" s="119"/>
    </row>
    <row r="6" spans="1:37" ht="15" customHeight="1">
      <c r="A6" s="119"/>
      <c r="B6" s="119"/>
      <c r="C6" s="119" t="s">
        <v>2367</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ht="15" customHeight="1">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ht="15" customHeight="1">
      <c r="A8" s="119"/>
      <c r="B8" s="119"/>
      <c r="C8" s="119"/>
      <c r="D8" s="119"/>
      <c r="E8" s="119"/>
      <c r="F8" s="119"/>
      <c r="G8" s="119"/>
      <c r="H8" s="119"/>
      <c r="I8" s="119"/>
      <c r="J8" s="119"/>
      <c r="K8" s="119"/>
      <c r="L8" s="119"/>
      <c r="M8" s="119"/>
      <c r="N8" s="119"/>
      <c r="O8" s="119"/>
      <c r="P8" s="119"/>
      <c r="Q8" s="119"/>
      <c r="R8" s="119" t="s">
        <v>1652</v>
      </c>
      <c r="S8" s="119"/>
      <c r="T8" s="119"/>
      <c r="U8" s="119"/>
      <c r="V8" s="119"/>
      <c r="W8" s="119"/>
      <c r="X8" s="119"/>
      <c r="Y8" s="119"/>
      <c r="Z8" s="119"/>
      <c r="AA8" s="119"/>
      <c r="AB8" s="119"/>
      <c r="AC8" s="119"/>
      <c r="AD8" s="119"/>
      <c r="AE8" s="119"/>
      <c r="AF8" s="119"/>
      <c r="AG8" s="119"/>
      <c r="AH8" s="119"/>
      <c r="AI8" s="119"/>
      <c r="AJ8" s="119"/>
      <c r="AK8" s="119"/>
    </row>
    <row r="9" spans="1:37" ht="15" customHeight="1">
      <c r="A9" s="119"/>
      <c r="B9" s="119"/>
      <c r="C9" s="119"/>
      <c r="D9" s="119"/>
      <c r="E9" s="119"/>
      <c r="F9" s="119"/>
      <c r="G9" s="119"/>
      <c r="H9" s="119"/>
      <c r="I9" s="119"/>
      <c r="J9" s="119"/>
      <c r="K9" s="119"/>
      <c r="L9" s="119"/>
      <c r="M9" s="119"/>
      <c r="N9" s="119"/>
      <c r="O9" s="119"/>
      <c r="P9" s="119"/>
      <c r="Q9" s="119"/>
      <c r="R9" s="119"/>
      <c r="S9" s="1916"/>
      <c r="T9" s="1916"/>
      <c r="U9" s="1916"/>
      <c r="V9" s="1916"/>
      <c r="W9" s="1916"/>
      <c r="X9" s="1916"/>
      <c r="Y9" s="1916"/>
      <c r="Z9" s="1916"/>
      <c r="AA9" s="1916"/>
      <c r="AB9" s="1916"/>
      <c r="AC9" s="1916"/>
      <c r="AD9" s="1916"/>
      <c r="AE9" s="1916"/>
      <c r="AF9" s="1916"/>
      <c r="AG9" s="1916"/>
      <c r="AH9" s="1916"/>
      <c r="AI9" s="1916"/>
      <c r="AJ9" s="1916"/>
      <c r="AK9" s="119"/>
    </row>
    <row r="10" spans="1:37" ht="15" customHeight="1">
      <c r="A10" s="119"/>
      <c r="B10" s="119"/>
      <c r="C10" s="119"/>
      <c r="D10" s="119"/>
      <c r="E10" s="119"/>
      <c r="F10" s="119"/>
      <c r="G10" s="119"/>
      <c r="H10" s="119"/>
      <c r="I10" s="119"/>
      <c r="J10" s="119"/>
      <c r="K10" s="119"/>
      <c r="L10" s="119"/>
      <c r="M10" s="119"/>
      <c r="N10" s="119"/>
      <c r="O10" s="119"/>
      <c r="P10" s="119"/>
      <c r="Q10" s="119"/>
      <c r="R10" s="119"/>
      <c r="S10" s="1916"/>
      <c r="T10" s="1916"/>
      <c r="U10" s="1916"/>
      <c r="V10" s="1916"/>
      <c r="W10" s="1916"/>
      <c r="X10" s="1916"/>
      <c r="Y10" s="1916"/>
      <c r="Z10" s="1916"/>
      <c r="AA10" s="1916"/>
      <c r="AB10" s="1916"/>
      <c r="AC10" s="1916"/>
      <c r="AD10" s="1916"/>
      <c r="AE10" s="1916"/>
      <c r="AF10" s="1916"/>
      <c r="AG10" s="1916"/>
      <c r="AH10" s="1916"/>
      <c r="AI10" s="1916"/>
      <c r="AJ10" s="1916"/>
      <c r="AK10" s="119"/>
    </row>
    <row r="11" spans="1:37" ht="15" customHeight="1">
      <c r="A11" s="119"/>
      <c r="B11" s="119"/>
      <c r="C11" s="119"/>
      <c r="D11" s="119"/>
      <c r="E11" s="119"/>
      <c r="F11" s="119"/>
      <c r="G11" s="119"/>
      <c r="H11" s="119"/>
      <c r="I11" s="119"/>
      <c r="J11" s="119"/>
      <c r="K11" s="119"/>
      <c r="L11" s="119"/>
      <c r="M11" s="119"/>
      <c r="N11" s="119"/>
      <c r="O11" s="119"/>
      <c r="P11" s="119"/>
      <c r="Q11" s="119"/>
      <c r="R11" s="119"/>
      <c r="S11" s="119" t="s">
        <v>1653</v>
      </c>
      <c r="T11" s="119"/>
      <c r="U11" s="119"/>
      <c r="V11" s="119"/>
      <c r="W11" s="119"/>
      <c r="X11" s="119"/>
      <c r="Y11" s="119"/>
      <c r="Z11" s="119"/>
      <c r="AA11" s="119"/>
      <c r="AB11" s="119"/>
      <c r="AC11" s="119"/>
      <c r="AD11" s="119"/>
      <c r="AE11" s="119"/>
      <c r="AF11" s="119"/>
      <c r="AG11" s="119"/>
      <c r="AH11" s="119"/>
      <c r="AI11" s="119"/>
      <c r="AJ11" s="119"/>
      <c r="AK11" s="119"/>
    </row>
    <row r="12" spans="1:37" ht="15" customHeight="1">
      <c r="A12" s="119"/>
      <c r="B12" s="119"/>
      <c r="C12" s="119"/>
      <c r="D12" s="119"/>
      <c r="E12" s="119"/>
      <c r="F12" s="119"/>
      <c r="G12" s="119"/>
      <c r="H12" s="119"/>
      <c r="I12" s="119"/>
      <c r="J12" s="119"/>
      <c r="K12" s="119"/>
      <c r="L12" s="119"/>
      <c r="M12" s="119"/>
      <c r="N12" s="119"/>
      <c r="O12" s="119"/>
      <c r="P12" s="119"/>
      <c r="Q12" s="119"/>
      <c r="R12" s="119"/>
      <c r="S12" s="119"/>
      <c r="T12" s="1917"/>
      <c r="U12" s="1917"/>
      <c r="V12" s="1917"/>
      <c r="W12" s="1917"/>
      <c r="X12" s="1917"/>
      <c r="Y12" s="1917"/>
      <c r="Z12" s="1917"/>
      <c r="AA12" s="1917"/>
      <c r="AB12" s="1917"/>
      <c r="AC12" s="1917"/>
      <c r="AD12" s="1917"/>
      <c r="AE12" s="1917"/>
      <c r="AF12" s="1917"/>
      <c r="AG12" s="1917"/>
      <c r="AH12" s="1917"/>
      <c r="AI12" s="1917"/>
      <c r="AJ12" s="1917"/>
      <c r="AK12" s="119"/>
    </row>
    <row r="13" spans="1:37" ht="15" customHeight="1">
      <c r="A13" s="119"/>
      <c r="B13" s="119"/>
      <c r="C13" s="119"/>
      <c r="D13" s="119"/>
      <c r="E13" s="119"/>
      <c r="F13" s="119"/>
      <c r="G13" s="119"/>
      <c r="H13" s="119"/>
      <c r="I13" s="119"/>
      <c r="J13" s="119"/>
      <c r="K13" s="119"/>
      <c r="L13" s="119"/>
      <c r="M13" s="119"/>
      <c r="N13" s="119"/>
      <c r="O13" s="119"/>
      <c r="P13" s="119"/>
      <c r="Q13" s="119"/>
      <c r="R13" s="119"/>
      <c r="S13" s="119"/>
      <c r="T13" s="1920"/>
      <c r="U13" s="1920"/>
      <c r="V13" s="1920"/>
      <c r="W13" s="1920"/>
      <c r="X13" s="1920"/>
      <c r="Y13" s="1920"/>
      <c r="Z13" s="1920"/>
      <c r="AA13" s="1920"/>
      <c r="AB13" s="1920"/>
      <c r="AC13" s="1920"/>
      <c r="AD13" s="1920"/>
      <c r="AE13" s="1920"/>
      <c r="AF13" s="1920"/>
      <c r="AG13" s="1920"/>
      <c r="AH13" s="1920"/>
      <c r="AI13" s="1920"/>
      <c r="AJ13" s="1920"/>
      <c r="AK13" s="119"/>
    </row>
    <row r="14" spans="1:37" ht="15" customHeight="1">
      <c r="A14" s="119"/>
      <c r="B14" s="119"/>
      <c r="C14" s="119"/>
      <c r="D14" s="119"/>
      <c r="E14" s="119"/>
      <c r="F14" s="119"/>
      <c r="G14" s="119"/>
      <c r="H14" s="119"/>
      <c r="I14" s="119"/>
      <c r="J14" s="119"/>
      <c r="K14" s="119"/>
      <c r="L14" s="119"/>
      <c r="M14" s="119"/>
      <c r="N14" s="119"/>
      <c r="O14" s="119"/>
      <c r="P14" s="119"/>
      <c r="Q14" s="119"/>
      <c r="R14" s="119" t="s">
        <v>1654</v>
      </c>
      <c r="S14" s="119"/>
      <c r="T14" s="119"/>
      <c r="U14" s="119"/>
      <c r="V14" s="119"/>
      <c r="W14" s="119"/>
      <c r="X14" s="119"/>
      <c r="Y14" s="119"/>
      <c r="Z14" s="119"/>
      <c r="AA14" s="119"/>
      <c r="AB14" s="119"/>
      <c r="AC14" s="119"/>
      <c r="AD14" s="119"/>
      <c r="AE14" s="119"/>
      <c r="AF14" s="119"/>
      <c r="AG14" s="119"/>
      <c r="AH14" s="119"/>
      <c r="AI14" s="119"/>
      <c r="AJ14" s="119"/>
      <c r="AK14" s="119"/>
    </row>
    <row r="15" spans="1:37" ht="15" customHeight="1">
      <c r="A15" s="119"/>
      <c r="B15" s="119"/>
      <c r="C15" s="119"/>
      <c r="D15" s="119"/>
      <c r="E15" s="119"/>
      <c r="F15" s="119"/>
      <c r="G15" s="119"/>
      <c r="H15" s="119"/>
      <c r="I15" s="119"/>
      <c r="J15" s="119"/>
      <c r="K15" s="119"/>
      <c r="L15" s="119"/>
      <c r="M15" s="119"/>
      <c r="N15" s="119"/>
      <c r="O15" s="119"/>
      <c r="P15" s="119"/>
      <c r="Q15" s="119"/>
      <c r="R15" s="119"/>
      <c r="S15" s="1921"/>
      <c r="T15" s="1921"/>
      <c r="U15" s="1921"/>
      <c r="V15" s="1921"/>
      <c r="W15" s="1921"/>
      <c r="X15" s="1921"/>
      <c r="Y15" s="1921"/>
      <c r="Z15" s="1921"/>
      <c r="AA15" s="1921"/>
      <c r="AB15" s="1921"/>
      <c r="AC15" s="1921"/>
      <c r="AD15" s="1921"/>
      <c r="AE15" s="1921"/>
      <c r="AF15" s="1921"/>
      <c r="AG15" s="1921"/>
      <c r="AH15" s="1921"/>
      <c r="AI15" s="1921"/>
      <c r="AJ15" s="1921"/>
      <c r="AK15" s="119"/>
    </row>
    <row r="16" spans="1:37" ht="15" customHeight="1">
      <c r="A16" s="119"/>
      <c r="B16" s="119"/>
      <c r="C16" s="119"/>
      <c r="D16" s="119"/>
      <c r="E16" s="119"/>
      <c r="F16" s="119"/>
      <c r="G16" s="119"/>
      <c r="H16" s="119"/>
      <c r="I16" s="119"/>
      <c r="J16" s="119"/>
      <c r="K16" s="119"/>
      <c r="L16" s="119"/>
      <c r="M16" s="119"/>
      <c r="N16" s="119"/>
      <c r="O16" s="119"/>
      <c r="P16" s="119"/>
      <c r="Q16" s="119"/>
      <c r="R16" s="119"/>
      <c r="S16" s="1921"/>
      <c r="T16" s="1921"/>
      <c r="U16" s="1921"/>
      <c r="V16" s="1921"/>
      <c r="W16" s="1921"/>
      <c r="X16" s="1921"/>
      <c r="Y16" s="1921"/>
      <c r="Z16" s="1921"/>
      <c r="AA16" s="1921"/>
      <c r="AB16" s="1921"/>
      <c r="AC16" s="1921"/>
      <c r="AD16" s="1921"/>
      <c r="AE16" s="1921"/>
      <c r="AF16" s="1921"/>
      <c r="AG16" s="1921"/>
      <c r="AH16" s="1921"/>
      <c r="AI16" s="1921"/>
      <c r="AJ16" s="1921"/>
      <c r="AK16" s="119"/>
    </row>
    <row r="17" spans="1:37" ht="15" customHeight="1">
      <c r="A17" s="119"/>
      <c r="B17" s="119"/>
      <c r="C17" s="119"/>
      <c r="D17" s="119"/>
      <c r="E17" s="119"/>
      <c r="F17" s="119"/>
      <c r="G17" s="119"/>
      <c r="H17" s="119"/>
      <c r="I17" s="119"/>
      <c r="J17" s="119"/>
      <c r="K17" s="119"/>
      <c r="L17" s="119"/>
      <c r="M17" s="119"/>
      <c r="N17" s="119"/>
      <c r="O17" s="119"/>
      <c r="P17" s="119"/>
      <c r="Q17" s="119"/>
      <c r="R17" s="119"/>
      <c r="S17" s="119" t="s">
        <v>1655</v>
      </c>
      <c r="T17" s="119"/>
      <c r="U17" s="119"/>
      <c r="V17" s="119"/>
      <c r="W17" s="119"/>
      <c r="X17" s="119"/>
      <c r="Y17" s="119"/>
      <c r="Z17" s="119"/>
      <c r="AA17" s="119"/>
      <c r="AB17" s="119"/>
      <c r="AC17" s="119"/>
      <c r="AD17" s="119"/>
      <c r="AE17" s="119"/>
      <c r="AF17" s="119"/>
      <c r="AG17" s="119"/>
      <c r="AH17" s="119"/>
      <c r="AI17" s="119"/>
      <c r="AJ17" s="119"/>
      <c r="AK17" s="119"/>
    </row>
    <row r="18" spans="1:37" ht="15" customHeight="1">
      <c r="A18" s="119"/>
      <c r="B18" s="119"/>
      <c r="C18" s="119"/>
      <c r="D18" s="119"/>
      <c r="E18" s="119"/>
      <c r="F18" s="119"/>
      <c r="G18" s="119"/>
      <c r="H18" s="119"/>
      <c r="I18" s="119"/>
      <c r="J18" s="119"/>
      <c r="K18" s="119"/>
      <c r="L18" s="119"/>
      <c r="M18" s="119"/>
      <c r="N18" s="119"/>
      <c r="O18" s="119"/>
      <c r="P18" s="119"/>
      <c r="Q18" s="119"/>
      <c r="R18" s="119"/>
      <c r="S18" s="119"/>
      <c r="T18" s="1917"/>
      <c r="U18" s="1917"/>
      <c r="V18" s="1917"/>
      <c r="W18" s="1917"/>
      <c r="X18" s="1917"/>
      <c r="Y18" s="1917"/>
      <c r="Z18" s="1917"/>
      <c r="AA18" s="1917"/>
      <c r="AB18" s="1917"/>
      <c r="AC18" s="1917"/>
      <c r="AD18" s="1917"/>
      <c r="AE18" s="1917"/>
      <c r="AF18" s="1917"/>
      <c r="AG18" s="1917"/>
      <c r="AH18" s="1917"/>
      <c r="AI18" s="1917"/>
      <c r="AJ18" s="1917"/>
      <c r="AK18" s="119"/>
    </row>
    <row r="19" spans="1:37" ht="15" customHeight="1">
      <c r="A19" s="119"/>
      <c r="B19" s="119"/>
      <c r="C19" s="119"/>
      <c r="D19" s="119"/>
      <c r="E19" s="119"/>
      <c r="F19" s="119"/>
      <c r="G19" s="119"/>
      <c r="H19" s="119"/>
      <c r="I19" s="119"/>
      <c r="J19" s="119"/>
      <c r="K19" s="119"/>
      <c r="L19" s="119"/>
      <c r="M19" s="119"/>
      <c r="N19" s="119"/>
      <c r="O19" s="119"/>
      <c r="P19" s="119"/>
      <c r="Q19" s="119"/>
      <c r="R19" s="119"/>
      <c r="S19" s="119"/>
      <c r="T19" s="1402"/>
      <c r="U19" s="1402"/>
      <c r="V19" s="1402"/>
      <c r="W19" s="1402"/>
      <c r="X19" s="1402"/>
      <c r="Y19" s="1402"/>
      <c r="Z19" s="1402"/>
      <c r="AA19" s="1402"/>
      <c r="AB19" s="1402"/>
      <c r="AC19" s="1402"/>
      <c r="AD19" s="1402"/>
      <c r="AE19" s="1402"/>
      <c r="AF19" s="1402"/>
      <c r="AG19" s="1402"/>
      <c r="AH19" s="1402"/>
      <c r="AI19" s="1402"/>
      <c r="AJ19" s="1402"/>
      <c r="AK19" s="119"/>
    </row>
    <row r="20" spans="1:37" ht="15" customHeight="1">
      <c r="B20" s="1529" t="s">
        <v>1656</v>
      </c>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row>
    <row r="21" spans="1:37" ht="15" customHeight="1">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row>
    <row r="22" spans="1:37" ht="15" customHeight="1">
      <c r="B22" s="1529"/>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c r="AE22" s="1529"/>
      <c r="AF22" s="1529"/>
      <c r="AG22" s="1529"/>
      <c r="AH22" s="1529"/>
      <c r="AI22" s="1529"/>
      <c r="AJ22" s="1529"/>
    </row>
    <row r="23" spans="1:37" ht="15" customHeight="1">
      <c r="A23" s="1504" t="s">
        <v>1657</v>
      </c>
      <c r="B23" s="1504"/>
      <c r="C23" s="1504"/>
      <c r="D23" s="1504"/>
      <c r="E23" s="1504"/>
      <c r="F23" s="1504"/>
      <c r="G23" s="1504"/>
      <c r="H23" s="1504"/>
      <c r="I23" s="1504"/>
      <c r="J23" s="1504"/>
      <c r="K23" s="1504"/>
      <c r="L23" s="1504"/>
      <c r="M23" s="1504"/>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row>
    <row r="24" spans="1:37" ht="15" customHeight="1">
      <c r="A24" s="119"/>
      <c r="B24" s="119" t="s">
        <v>1658</v>
      </c>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ht="15" customHeight="1">
      <c r="D25" s="1000" t="s">
        <v>73</v>
      </c>
      <c r="E25" s="120" t="s">
        <v>1659</v>
      </c>
      <c r="F25" s="120"/>
    </row>
    <row r="26" spans="1:37" ht="15" customHeight="1">
      <c r="E26" s="1000" t="s">
        <v>73</v>
      </c>
      <c r="F26" s="120" t="s">
        <v>1661</v>
      </c>
    </row>
    <row r="27" spans="1:37" ht="15" customHeight="1">
      <c r="E27" s="1000" t="s">
        <v>73</v>
      </c>
      <c r="F27" s="120" t="s">
        <v>1663</v>
      </c>
    </row>
    <row r="28" spans="1:37" ht="15" customHeight="1">
      <c r="E28" s="1000" t="s">
        <v>73</v>
      </c>
      <c r="F28" s="120" t="s">
        <v>1665</v>
      </c>
    </row>
    <row r="29" spans="1:37" ht="15" customHeight="1">
      <c r="D29" s="1000" t="s">
        <v>73</v>
      </c>
      <c r="E29" s="120" t="s">
        <v>1667</v>
      </c>
      <c r="F29" s="120"/>
    </row>
    <row r="30" spans="1:37" ht="15" customHeight="1">
      <c r="D30" s="1000" t="s">
        <v>73</v>
      </c>
      <c r="E30" s="120" t="s">
        <v>1669</v>
      </c>
      <c r="F30" s="120"/>
    </row>
    <row r="31" spans="1:37" ht="15" customHeight="1">
      <c r="A31" s="119"/>
      <c r="B31" s="119" t="s">
        <v>1670</v>
      </c>
      <c r="C31" s="119"/>
      <c r="D31" s="119"/>
      <c r="E31" s="119"/>
      <c r="F31" s="119"/>
      <c r="G31" s="119"/>
      <c r="H31" s="119"/>
      <c r="I31" s="119"/>
      <c r="J31" s="119"/>
      <c r="K31" s="119"/>
      <c r="L31" s="119"/>
      <c r="M31" s="119"/>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8"/>
      <c r="AK31" s="1918"/>
    </row>
    <row r="32" spans="1:37" ht="15" customHeight="1">
      <c r="A32" s="119"/>
      <c r="B32" s="119"/>
      <c r="C32" s="119"/>
      <c r="D32" s="119"/>
      <c r="E32" s="119"/>
      <c r="F32" s="119"/>
      <c r="G32" s="119"/>
      <c r="H32" s="119"/>
      <c r="I32" s="119"/>
      <c r="J32" s="119"/>
      <c r="K32" s="119"/>
      <c r="L32" s="119"/>
      <c r="M32" s="119"/>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918"/>
    </row>
    <row r="33" spans="1:37" ht="15" customHeight="1">
      <c r="A33" s="119"/>
      <c r="B33" s="119"/>
      <c r="C33" s="119"/>
      <c r="D33" s="119"/>
      <c r="E33" s="119"/>
      <c r="F33" s="119"/>
      <c r="G33" s="119"/>
      <c r="H33" s="119"/>
      <c r="I33" s="119"/>
      <c r="J33" s="119"/>
      <c r="K33" s="119"/>
      <c r="L33" s="119"/>
      <c r="M33" s="119"/>
      <c r="N33" s="1918"/>
      <c r="O33" s="1918"/>
      <c r="P33" s="1918"/>
      <c r="Q33" s="1918"/>
      <c r="R33" s="1918"/>
      <c r="S33" s="1918"/>
      <c r="T33" s="1918"/>
      <c r="U33" s="1918"/>
      <c r="V33" s="1918"/>
      <c r="W33" s="1918"/>
      <c r="X33" s="1918"/>
      <c r="Y33" s="1918"/>
      <c r="Z33" s="1918"/>
      <c r="AA33" s="1918"/>
      <c r="AB33" s="1918"/>
      <c r="AC33" s="1918"/>
      <c r="AD33" s="1918"/>
      <c r="AE33" s="1918"/>
      <c r="AF33" s="1918"/>
      <c r="AG33" s="1918"/>
      <c r="AH33" s="1918"/>
      <c r="AI33" s="1918"/>
      <c r="AJ33" s="1918"/>
      <c r="AK33" s="1918"/>
    </row>
    <row r="34" spans="1:37" ht="15" customHeight="1">
      <c r="A34" s="119"/>
      <c r="B34" s="119" t="s">
        <v>1672</v>
      </c>
      <c r="C34" s="119"/>
      <c r="D34" s="119"/>
      <c r="E34" s="119"/>
      <c r="F34" s="119"/>
      <c r="G34" s="119"/>
      <c r="H34" s="119"/>
      <c r="I34" s="119"/>
      <c r="J34" s="119"/>
      <c r="K34" s="119"/>
      <c r="L34" s="119"/>
      <c r="M34" s="119"/>
      <c r="N34" s="1918"/>
      <c r="O34" s="1918"/>
      <c r="P34" s="1918"/>
      <c r="Q34" s="1918"/>
      <c r="R34" s="1918"/>
      <c r="S34" s="1918"/>
      <c r="T34" s="1918"/>
      <c r="U34" s="1918"/>
      <c r="V34" s="1918"/>
      <c r="W34" s="1918"/>
      <c r="X34" s="1918"/>
      <c r="Y34" s="1918"/>
      <c r="Z34" s="1918"/>
      <c r="AA34" s="1918"/>
      <c r="AB34" s="1918"/>
      <c r="AC34" s="1918"/>
      <c r="AD34" s="1918"/>
      <c r="AE34" s="1918"/>
      <c r="AF34" s="1918"/>
      <c r="AG34" s="1918"/>
      <c r="AH34" s="1918"/>
      <c r="AI34" s="1918"/>
      <c r="AJ34" s="1918"/>
      <c r="AK34" s="1918"/>
    </row>
    <row r="35" spans="1:37" ht="15" customHeight="1">
      <c r="A35" s="119"/>
      <c r="B35" s="119" t="s">
        <v>1673</v>
      </c>
      <c r="C35" s="119"/>
      <c r="D35" s="119"/>
      <c r="E35" s="119"/>
      <c r="F35" s="119"/>
      <c r="G35" s="119"/>
      <c r="H35" s="119"/>
      <c r="I35" s="119"/>
      <c r="J35" s="119"/>
      <c r="K35" s="1000" t="s">
        <v>73</v>
      </c>
      <c r="L35" s="120" t="s">
        <v>1674</v>
      </c>
      <c r="M35" s="120"/>
      <c r="N35" s="120"/>
      <c r="O35" s="120"/>
      <c r="P35" s="120"/>
      <c r="Q35" s="120"/>
      <c r="R35" s="120"/>
      <c r="S35" s="120"/>
      <c r="T35" s="120"/>
      <c r="U35" s="120"/>
      <c r="V35" s="120"/>
      <c r="W35" s="120"/>
      <c r="X35" s="120"/>
      <c r="Y35" s="120"/>
      <c r="Z35" s="120"/>
      <c r="AA35" s="120"/>
      <c r="AB35" s="120"/>
      <c r="AC35" s="120"/>
      <c r="AD35" s="120"/>
      <c r="AE35" s="120"/>
      <c r="AF35" s="120"/>
    </row>
    <row r="36" spans="1:37" ht="15" customHeight="1">
      <c r="A36" s="119"/>
      <c r="B36" s="119"/>
      <c r="C36" s="119"/>
      <c r="D36" s="119"/>
      <c r="E36" s="119"/>
      <c r="F36" s="119"/>
      <c r="G36" s="119"/>
      <c r="H36" s="119"/>
      <c r="I36" s="119"/>
      <c r="J36" s="119"/>
      <c r="K36" s="1000" t="s">
        <v>73</v>
      </c>
      <c r="L36" s="1489" t="s">
        <v>15</v>
      </c>
      <c r="M36" s="1489"/>
      <c r="N36" s="1489"/>
      <c r="O36" s="1489"/>
      <c r="P36" s="1489"/>
      <c r="Q36" s="1489"/>
      <c r="R36" s="1489"/>
      <c r="S36" s="1489"/>
      <c r="T36" s="1489"/>
      <c r="U36" s="1489"/>
      <c r="V36" s="1489"/>
      <c r="W36" s="1489"/>
      <c r="X36" s="1489"/>
      <c r="Y36" s="1489"/>
      <c r="Z36" s="1489"/>
      <c r="AA36" s="1489"/>
      <c r="AB36" s="1489"/>
      <c r="AC36" s="1489"/>
      <c r="AD36" s="1489"/>
      <c r="AE36" s="1489"/>
      <c r="AF36" s="1489"/>
      <c r="AG36" s="1489"/>
      <c r="AH36" s="1489"/>
      <c r="AI36" s="1489"/>
      <c r="AJ36" s="1489"/>
      <c r="AK36" s="1489"/>
    </row>
    <row r="37" spans="1:37" ht="15" customHeight="1">
      <c r="A37" s="119"/>
      <c r="B37" s="119" t="s">
        <v>1675</v>
      </c>
      <c r="C37" s="119"/>
      <c r="D37" s="119"/>
      <c r="E37" s="119"/>
      <c r="F37" s="119"/>
      <c r="G37" s="119"/>
      <c r="H37" s="119"/>
      <c r="I37" s="119"/>
      <c r="J37" s="119"/>
      <c r="K37" s="1000" t="s">
        <v>73</v>
      </c>
      <c r="L37" s="120" t="s">
        <v>247</v>
      </c>
      <c r="M37" s="120"/>
      <c r="N37" s="120"/>
      <c r="O37" s="120"/>
      <c r="P37" s="120"/>
      <c r="Q37" s="120"/>
      <c r="R37" s="120"/>
      <c r="S37" s="1000" t="s">
        <v>73</v>
      </c>
      <c r="T37" s="120" t="s">
        <v>1676</v>
      </c>
      <c r="U37" s="120"/>
      <c r="V37" s="120"/>
      <c r="W37" s="120"/>
      <c r="X37" s="120"/>
      <c r="Y37" s="120"/>
      <c r="Z37" s="1000" t="s">
        <v>73</v>
      </c>
      <c r="AA37" s="120" t="s">
        <v>248</v>
      </c>
      <c r="AB37" s="120"/>
      <c r="AC37" s="120"/>
      <c r="AD37" s="120"/>
      <c r="AE37" s="120"/>
      <c r="AF37" s="1000" t="s">
        <v>73</v>
      </c>
      <c r="AG37" s="120" t="s">
        <v>1677</v>
      </c>
      <c r="AI37" s="120"/>
      <c r="AJ37" s="120"/>
      <c r="AK37" s="120"/>
    </row>
    <row r="38" spans="1:37" ht="15" customHeight="1">
      <c r="A38" s="119"/>
      <c r="B38" s="119" t="s">
        <v>1678</v>
      </c>
      <c r="C38" s="119"/>
      <c r="D38" s="119"/>
      <c r="E38" s="119"/>
      <c r="F38" s="119"/>
      <c r="G38" s="119"/>
      <c r="H38" s="119"/>
      <c r="I38" s="119"/>
      <c r="J38" s="119"/>
      <c r="K38" s="1000" t="s">
        <v>73</v>
      </c>
      <c r="L38" s="120" t="s">
        <v>1434</v>
      </c>
      <c r="M38" s="120"/>
      <c r="N38" s="120"/>
      <c r="O38" s="120"/>
      <c r="P38" s="120"/>
      <c r="Q38" s="1000" t="s">
        <v>73</v>
      </c>
      <c r="R38" s="120" t="s">
        <v>1679</v>
      </c>
      <c r="S38" s="120"/>
      <c r="T38" s="120"/>
      <c r="U38" s="120"/>
      <c r="V38" s="120"/>
      <c r="W38" s="1000" t="s">
        <v>73</v>
      </c>
      <c r="X38" s="120" t="s">
        <v>1680</v>
      </c>
      <c r="Y38" s="120"/>
      <c r="Z38" s="120"/>
      <c r="AA38" s="120"/>
      <c r="AB38" s="120"/>
      <c r="AC38" s="1000" t="s">
        <v>73</v>
      </c>
      <c r="AD38" s="120" t="s">
        <v>1681</v>
      </c>
      <c r="AE38" s="120"/>
      <c r="AF38" s="120"/>
    </row>
    <row r="39" spans="1:37" ht="15" customHeight="1">
      <c r="A39" s="119"/>
      <c r="B39" s="119"/>
      <c r="C39" s="119"/>
      <c r="D39" s="119"/>
      <c r="E39" s="119"/>
      <c r="F39" s="119"/>
      <c r="G39" s="119"/>
      <c r="H39" s="119"/>
      <c r="I39" s="119"/>
      <c r="J39" s="119"/>
      <c r="K39" s="1000" t="s">
        <v>73</v>
      </c>
      <c r="L39" s="120" t="s">
        <v>1682</v>
      </c>
      <c r="M39" s="120"/>
      <c r="N39" s="120"/>
      <c r="O39" s="120"/>
      <c r="P39" s="120"/>
      <c r="Q39" s="120"/>
      <c r="R39" s="120"/>
      <c r="S39" s="120"/>
      <c r="T39" s="120"/>
      <c r="U39" s="120"/>
      <c r="V39" s="120"/>
      <c r="W39" s="1000" t="s">
        <v>73</v>
      </c>
      <c r="X39" s="120" t="s">
        <v>1683</v>
      </c>
      <c r="Y39" s="120"/>
      <c r="Z39" s="120"/>
      <c r="AA39" s="120"/>
      <c r="AB39" s="120"/>
      <c r="AC39" s="120"/>
      <c r="AD39" s="120"/>
      <c r="AE39" s="120"/>
      <c r="AF39" s="120"/>
    </row>
    <row r="40" spans="1:37" ht="15" customHeight="1">
      <c r="A40" s="119"/>
      <c r="B40" s="119" t="s">
        <v>1684</v>
      </c>
      <c r="C40" s="119"/>
      <c r="D40" s="119"/>
      <c r="E40" s="119"/>
      <c r="F40" s="119"/>
      <c r="G40" s="119"/>
      <c r="H40" s="119"/>
      <c r="I40" s="119"/>
      <c r="J40" s="119"/>
      <c r="M40" s="1000" t="s">
        <v>73</v>
      </c>
      <c r="N40" s="120" t="s">
        <v>1685</v>
      </c>
      <c r="O40" s="120"/>
      <c r="P40" s="120"/>
      <c r="Q40" s="120"/>
      <c r="R40" s="120"/>
      <c r="S40" s="1000" t="s">
        <v>73</v>
      </c>
      <c r="T40" s="120" t="s">
        <v>2377</v>
      </c>
      <c r="V40" s="120"/>
      <c r="W40" s="120"/>
      <c r="X40" s="120"/>
      <c r="Y40" s="120"/>
      <c r="Z40" s="120"/>
      <c r="AA40" s="120"/>
      <c r="AC40" s="1000" t="s">
        <v>73</v>
      </c>
      <c r="AD40" s="120" t="s">
        <v>2378</v>
      </c>
      <c r="AF40" s="120"/>
      <c r="AG40" s="120"/>
    </row>
    <row r="41" spans="1:37" ht="15" customHeight="1">
      <c r="A41" s="119"/>
      <c r="B41" s="119" t="s">
        <v>1688</v>
      </c>
      <c r="C41" s="119"/>
      <c r="D41" s="119"/>
      <c r="E41" s="119"/>
      <c r="F41" s="119"/>
      <c r="G41" s="119"/>
      <c r="H41" s="119"/>
      <c r="I41" s="119"/>
      <c r="J41" s="119"/>
      <c r="O41" s="1919"/>
      <c r="P41" s="1919"/>
      <c r="Q41" s="1919"/>
      <c r="R41" s="1919"/>
      <c r="S41" s="1919"/>
      <c r="T41" s="1919"/>
      <c r="U41" s="1919"/>
      <c r="V41" s="1919"/>
      <c r="W41" s="1919"/>
      <c r="X41" s="1919"/>
      <c r="Y41" s="1919"/>
      <c r="Z41" s="1919"/>
      <c r="AA41" s="1919"/>
      <c r="AB41" s="1919"/>
      <c r="AC41" s="1919"/>
      <c r="AD41" s="1919"/>
      <c r="AE41" s="1919"/>
      <c r="AF41" s="1919"/>
      <c r="AG41" s="1919"/>
      <c r="AH41" s="1919"/>
      <c r="AI41" s="1919"/>
      <c r="AJ41" s="1919"/>
    </row>
    <row r="42" spans="1:37" ht="15" customHeight="1">
      <c r="A42" s="119"/>
      <c r="B42" s="119" t="s">
        <v>1689</v>
      </c>
      <c r="C42" s="119"/>
      <c r="D42" s="119"/>
      <c r="E42" s="119"/>
      <c r="F42" s="119"/>
      <c r="G42" s="119"/>
      <c r="H42" s="119"/>
      <c r="I42" s="119"/>
      <c r="J42" s="119"/>
      <c r="L42" s="1904"/>
      <c r="M42" s="1904"/>
      <c r="N42" s="1904"/>
      <c r="O42" s="1904"/>
      <c r="P42" s="120" t="s">
        <v>1648</v>
      </c>
      <c r="Q42" s="1904"/>
      <c r="R42" s="1904"/>
      <c r="S42" s="120" t="s">
        <v>1649</v>
      </c>
      <c r="T42" s="1904"/>
      <c r="U42" s="1904"/>
      <c r="V42" s="120" t="s">
        <v>1650</v>
      </c>
      <c r="W42" s="120"/>
      <c r="X42" s="120"/>
      <c r="Y42" s="120"/>
    </row>
    <row r="43" spans="1:37" ht="15" customHeight="1">
      <c r="A43" s="119"/>
      <c r="B43" s="119"/>
      <c r="C43" s="119"/>
      <c r="D43" s="119"/>
      <c r="E43" s="119"/>
      <c r="F43" s="119"/>
      <c r="G43" s="119"/>
      <c r="H43" s="119"/>
      <c r="I43" s="119"/>
      <c r="J43" s="119"/>
      <c r="L43" s="119"/>
      <c r="M43" s="120"/>
      <c r="N43" s="120"/>
      <c r="O43" s="120"/>
      <c r="P43" s="120"/>
      <c r="Q43" s="120"/>
      <c r="R43" s="120"/>
      <c r="S43" s="120"/>
      <c r="T43" s="120"/>
      <c r="U43" s="120"/>
      <c r="V43" s="120"/>
      <c r="W43" s="119"/>
      <c r="X43" s="120"/>
      <c r="AA43" s="120"/>
      <c r="AB43" s="120"/>
    </row>
    <row r="44" spans="1:37" ht="14.1" customHeight="1"/>
    <row r="45" spans="1:37" ht="20.100000000000001" customHeight="1">
      <c r="B45" s="228" t="s">
        <v>1692</v>
      </c>
      <c r="C45" s="124"/>
      <c r="D45" s="124"/>
      <c r="E45" s="124"/>
      <c r="F45" s="124"/>
      <c r="G45" s="124"/>
      <c r="H45" s="124"/>
      <c r="I45" s="124"/>
      <c r="J45" s="124"/>
      <c r="K45" s="124"/>
      <c r="L45" s="124"/>
      <c r="M45" s="124"/>
      <c r="N45" s="124"/>
      <c r="O45" s="228" t="s">
        <v>1693</v>
      </c>
      <c r="P45" s="124"/>
      <c r="Q45" s="124"/>
      <c r="R45" s="124"/>
      <c r="S45" s="124"/>
      <c r="T45" s="124"/>
      <c r="U45" s="124"/>
      <c r="V45" s="124"/>
      <c r="W45" s="124"/>
      <c r="X45" s="124"/>
      <c r="Y45" s="124"/>
      <c r="Z45" s="124"/>
      <c r="AA45" s="124"/>
      <c r="AB45" s="124"/>
      <c r="AC45" s="124"/>
      <c r="AD45" s="124"/>
      <c r="AE45" s="124"/>
      <c r="AF45" s="124"/>
      <c r="AG45" s="124"/>
      <c r="AH45" s="124"/>
      <c r="AI45" s="124"/>
      <c r="AJ45" s="125"/>
    </row>
    <row r="46" spans="1:37" ht="20.100000000000001" customHeight="1">
      <c r="B46" s="121"/>
      <c r="C46" s="1925"/>
      <c r="D46" s="1925"/>
      <c r="E46" s="1925"/>
      <c r="F46" s="1925"/>
      <c r="G46" s="122" t="s">
        <v>1648</v>
      </c>
      <c r="H46" s="1925"/>
      <c r="I46" s="1925"/>
      <c r="J46" s="122" t="s">
        <v>1649</v>
      </c>
      <c r="K46" s="1925"/>
      <c r="L46" s="1925"/>
      <c r="M46" s="122" t="s">
        <v>1650</v>
      </c>
      <c r="N46" s="123"/>
      <c r="O46" s="1926"/>
      <c r="P46" s="1927"/>
      <c r="Q46" s="1927"/>
      <c r="R46" s="1927"/>
      <c r="S46" s="1927"/>
      <c r="T46" s="1927"/>
      <c r="U46" s="1927"/>
      <c r="V46" s="1927"/>
      <c r="W46" s="1927"/>
      <c r="X46" s="1927"/>
      <c r="Y46" s="1927"/>
      <c r="Z46" s="1927"/>
      <c r="AA46" s="1927"/>
      <c r="AB46" s="1927"/>
      <c r="AC46" s="1927"/>
      <c r="AD46" s="1927"/>
      <c r="AE46" s="1927"/>
      <c r="AF46" s="1927"/>
      <c r="AG46" s="1927"/>
      <c r="AH46" s="1927"/>
      <c r="AI46" s="1927"/>
      <c r="AJ46" s="1928"/>
    </row>
    <row r="47" spans="1:37" ht="20.100000000000001" customHeight="1">
      <c r="B47" s="121"/>
      <c r="C47" s="122" t="s">
        <v>113</v>
      </c>
      <c r="D47" s="1932"/>
      <c r="E47" s="1932"/>
      <c r="F47" s="1932"/>
      <c r="G47" s="1932"/>
      <c r="H47" s="1932"/>
      <c r="I47" s="1932"/>
      <c r="J47" s="1932"/>
      <c r="K47" s="1932"/>
      <c r="L47" s="1932"/>
      <c r="M47" s="122" t="s">
        <v>1694</v>
      </c>
      <c r="N47" s="123"/>
      <c r="O47" s="1926"/>
      <c r="P47" s="1927"/>
      <c r="Q47" s="1927"/>
      <c r="R47" s="1927"/>
      <c r="S47" s="1927"/>
      <c r="T47" s="1927"/>
      <c r="U47" s="1927"/>
      <c r="V47" s="1927"/>
      <c r="W47" s="1927"/>
      <c r="X47" s="1927"/>
      <c r="Y47" s="1927"/>
      <c r="Z47" s="1927"/>
      <c r="AA47" s="1927"/>
      <c r="AB47" s="1927"/>
      <c r="AC47" s="1927"/>
      <c r="AD47" s="1927"/>
      <c r="AE47" s="1927"/>
      <c r="AF47" s="1927"/>
      <c r="AG47" s="1927"/>
      <c r="AH47" s="1927"/>
      <c r="AI47" s="1927"/>
      <c r="AJ47" s="1928"/>
    </row>
    <row r="48" spans="1:37" ht="20.100000000000001" customHeight="1">
      <c r="B48" s="191" t="s">
        <v>1695</v>
      </c>
      <c r="C48" s="134"/>
      <c r="D48" s="134"/>
      <c r="E48" s="134"/>
      <c r="F48" s="134"/>
      <c r="G48" s="1933"/>
      <c r="H48" s="1933"/>
      <c r="I48" s="1933"/>
      <c r="J48" s="1933"/>
      <c r="K48" s="1933"/>
      <c r="L48" s="1933"/>
      <c r="M48" s="1933"/>
      <c r="N48" s="1934"/>
      <c r="O48" s="1929"/>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1"/>
    </row>
    <row r="49" spans="1:72" ht="5.0999999999999996" customHeight="1"/>
    <row r="50" spans="1:72" ht="14.1" customHeight="1"/>
    <row r="51" spans="1:72" s="127" customFormat="1" ht="20.100000000000001" customHeight="1">
      <c r="A51" s="1504" t="s">
        <v>165</v>
      </c>
      <c r="B51" s="1504"/>
      <c r="C51" s="1504"/>
      <c r="D51" s="1504"/>
      <c r="E51" s="1504"/>
      <c r="F51" s="1504"/>
      <c r="G51" s="1504"/>
      <c r="H51" s="1504"/>
      <c r="I51" s="1504"/>
      <c r="J51" s="1504"/>
      <c r="K51" s="1504"/>
      <c r="L51" s="1504"/>
      <c r="M51" s="1504"/>
      <c r="N51" s="1504"/>
      <c r="O51" s="1504"/>
      <c r="P51" s="1504"/>
      <c r="Q51" s="1504"/>
      <c r="R51" s="1504"/>
      <c r="S51" s="1504"/>
      <c r="T51" s="1504"/>
      <c r="U51" s="1504"/>
      <c r="V51" s="1504"/>
      <c r="W51" s="1504"/>
      <c r="X51" s="1504"/>
      <c r="Y51" s="1504"/>
      <c r="Z51" s="1504"/>
      <c r="AA51" s="1504"/>
      <c r="AB51" s="1504"/>
      <c r="AC51" s="1504"/>
      <c r="AD51" s="1504"/>
      <c r="AE51" s="1504"/>
      <c r="AF51" s="1504"/>
      <c r="AG51" s="1504"/>
      <c r="AH51" s="1504"/>
      <c r="AI51" s="1504"/>
      <c r="AJ51" s="1504"/>
      <c r="AK51" s="1504"/>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row>
    <row r="52" spans="1:72" ht="18" customHeight="1">
      <c r="A52" s="119" t="s">
        <v>1712</v>
      </c>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row>
    <row r="53" spans="1:72" ht="18" customHeight="1">
      <c r="A53" s="141" t="s">
        <v>1713</v>
      </c>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row>
    <row r="54" spans="1:72" ht="18" customHeight="1">
      <c r="A54" s="119" t="s">
        <v>139</v>
      </c>
      <c r="B54" s="119"/>
      <c r="C54" s="119"/>
      <c r="D54" s="119"/>
      <c r="E54" s="119"/>
      <c r="F54" s="119"/>
      <c r="G54" s="119"/>
      <c r="H54" s="119"/>
      <c r="I54" s="119"/>
      <c r="J54" s="119"/>
      <c r="K54" s="119"/>
      <c r="L54" s="119"/>
      <c r="M54" s="119"/>
      <c r="N54" s="119"/>
      <c r="O54" s="1922"/>
      <c r="P54" s="1922"/>
      <c r="Q54" s="1922"/>
      <c r="R54" s="1922"/>
      <c r="S54" s="1922"/>
      <c r="T54" s="1922"/>
      <c r="U54" s="1922"/>
      <c r="V54" s="1922"/>
      <c r="W54" s="1922"/>
      <c r="X54" s="1922"/>
      <c r="Y54" s="1922"/>
      <c r="Z54" s="1922"/>
      <c r="AA54" s="1922"/>
      <c r="AB54" s="1922"/>
      <c r="AC54" s="1922"/>
      <c r="AD54" s="1922"/>
      <c r="AE54" s="1922"/>
      <c r="AF54" s="1922"/>
      <c r="AG54" s="1922"/>
      <c r="AH54" s="1922"/>
      <c r="AI54" s="1922"/>
      <c r="AJ54" s="1922"/>
      <c r="AK54" s="1922"/>
    </row>
    <row r="55" spans="1:72" ht="18" customHeight="1">
      <c r="A55" s="119" t="s">
        <v>140</v>
      </c>
      <c r="B55" s="119"/>
      <c r="C55" s="119"/>
      <c r="D55" s="119"/>
      <c r="E55" s="119"/>
      <c r="F55" s="119"/>
      <c r="G55" s="119"/>
      <c r="H55" s="119"/>
      <c r="I55" s="119"/>
      <c r="J55" s="119"/>
      <c r="K55" s="119"/>
      <c r="L55" s="119"/>
      <c r="M55" s="119"/>
      <c r="N55" s="119"/>
      <c r="O55" s="1923"/>
      <c r="P55" s="1923"/>
      <c r="Q55" s="1923"/>
      <c r="R55" s="1923"/>
      <c r="S55" s="1923"/>
      <c r="T55" s="1923"/>
      <c r="U55" s="1923"/>
      <c r="V55" s="1923"/>
      <c r="W55" s="1923"/>
      <c r="X55" s="1923"/>
      <c r="Y55" s="1923"/>
      <c r="Z55" s="1923"/>
      <c r="AA55" s="1923"/>
      <c r="AB55" s="1923"/>
      <c r="AC55" s="1923"/>
      <c r="AD55" s="1923"/>
      <c r="AE55" s="1923"/>
      <c r="AF55" s="1923"/>
      <c r="AG55" s="1923"/>
      <c r="AH55" s="1923"/>
      <c r="AI55" s="1923"/>
      <c r="AJ55" s="1923"/>
      <c r="AK55" s="1923"/>
    </row>
    <row r="56" spans="1:72" ht="18" customHeight="1">
      <c r="A56" s="119" t="s">
        <v>141</v>
      </c>
      <c r="B56" s="119"/>
      <c r="C56" s="119"/>
      <c r="D56" s="119"/>
      <c r="E56" s="119"/>
      <c r="F56" s="119"/>
      <c r="G56" s="119"/>
      <c r="H56" s="119"/>
      <c r="I56" s="119"/>
      <c r="J56" s="119"/>
      <c r="K56" s="119"/>
      <c r="L56" s="119"/>
      <c r="M56" s="119"/>
      <c r="N56" s="119"/>
      <c r="O56" s="1923"/>
      <c r="P56" s="1923"/>
      <c r="Q56" s="1923"/>
      <c r="R56" s="1923"/>
      <c r="S56" s="1923"/>
      <c r="T56" s="1923"/>
      <c r="U56" s="1923"/>
      <c r="V56" s="1923"/>
      <c r="W56" s="120"/>
      <c r="X56" s="120"/>
      <c r="Y56" s="120"/>
      <c r="Z56" s="120"/>
      <c r="AA56" s="120"/>
      <c r="AB56" s="120"/>
      <c r="AC56" s="120"/>
      <c r="AD56" s="120"/>
      <c r="AE56" s="120"/>
      <c r="AF56" s="120"/>
      <c r="AG56" s="120"/>
      <c r="AH56" s="120"/>
      <c r="AI56" s="120"/>
      <c r="AJ56" s="120"/>
      <c r="AK56" s="120"/>
    </row>
    <row r="57" spans="1:72" ht="18" customHeight="1">
      <c r="A57" s="119" t="s">
        <v>142</v>
      </c>
      <c r="B57" s="119"/>
      <c r="C57" s="119"/>
      <c r="D57" s="119"/>
      <c r="E57" s="119"/>
      <c r="F57" s="119"/>
      <c r="G57" s="119"/>
      <c r="H57" s="119"/>
      <c r="I57" s="119"/>
      <c r="J57" s="119"/>
      <c r="K57" s="119"/>
      <c r="L57" s="119"/>
      <c r="M57" s="119"/>
      <c r="N57" s="119"/>
      <c r="O57" s="1923"/>
      <c r="P57" s="1923"/>
      <c r="Q57" s="1923"/>
      <c r="R57" s="1923"/>
      <c r="S57" s="1923"/>
      <c r="T57" s="1923"/>
      <c r="U57" s="1923"/>
      <c r="V57" s="1923"/>
      <c r="W57" s="1923"/>
      <c r="X57" s="1923"/>
      <c r="Y57" s="1923"/>
      <c r="Z57" s="1923"/>
      <c r="AA57" s="1923"/>
      <c r="AB57" s="1923"/>
      <c r="AC57" s="1923"/>
      <c r="AD57" s="1923"/>
      <c r="AE57" s="1923"/>
      <c r="AF57" s="1923"/>
      <c r="AG57" s="1923"/>
      <c r="AH57" s="1923"/>
      <c r="AI57" s="1923"/>
      <c r="AJ57" s="1923"/>
      <c r="AK57" s="1923"/>
    </row>
    <row r="58" spans="1:72" ht="18" customHeight="1">
      <c r="A58" s="138" t="s">
        <v>143</v>
      </c>
      <c r="B58" s="138"/>
      <c r="C58" s="138"/>
      <c r="D58" s="138"/>
      <c r="E58" s="138"/>
      <c r="F58" s="138"/>
      <c r="G58" s="138"/>
      <c r="H58" s="138"/>
      <c r="I58" s="138"/>
      <c r="J58" s="138"/>
      <c r="K58" s="138"/>
      <c r="L58" s="138"/>
      <c r="M58" s="138"/>
      <c r="N58" s="138"/>
      <c r="O58" s="1924"/>
      <c r="P58" s="1924"/>
      <c r="Q58" s="1924"/>
      <c r="R58" s="1924"/>
      <c r="S58" s="1924"/>
      <c r="T58" s="1924"/>
      <c r="U58" s="1924"/>
      <c r="V58" s="1924"/>
      <c r="W58" s="1924"/>
      <c r="X58" s="1924"/>
      <c r="Y58" s="1924"/>
      <c r="Z58" s="1924"/>
      <c r="AA58" s="1924"/>
      <c r="AB58" s="1924"/>
      <c r="AC58" s="218"/>
      <c r="AD58" s="218"/>
      <c r="AE58" s="218"/>
      <c r="AF58" s="218"/>
      <c r="AG58" s="218"/>
      <c r="AH58" s="218"/>
      <c r="AI58" s="218"/>
      <c r="AJ58" s="218"/>
      <c r="AK58" s="218"/>
    </row>
    <row r="59" spans="1:72" ht="18" customHeight="1">
      <c r="A59" s="119" t="s">
        <v>1714</v>
      </c>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row>
    <row r="60" spans="1:72" ht="18" customHeight="1">
      <c r="A60" s="119" t="s">
        <v>139</v>
      </c>
      <c r="B60" s="119"/>
      <c r="C60" s="119"/>
      <c r="D60" s="119"/>
      <c r="E60" s="119"/>
      <c r="F60" s="119"/>
      <c r="G60" s="119"/>
      <c r="H60" s="119"/>
      <c r="I60" s="119"/>
      <c r="J60" s="119"/>
      <c r="K60" s="119"/>
      <c r="L60" s="119"/>
      <c r="M60" s="119"/>
      <c r="N60" s="119"/>
      <c r="O60" s="1922"/>
      <c r="P60" s="1922"/>
      <c r="Q60" s="1922"/>
      <c r="R60" s="1922"/>
      <c r="S60" s="1922"/>
      <c r="T60" s="1922"/>
      <c r="U60" s="1922"/>
      <c r="V60" s="1922"/>
      <c r="W60" s="1922"/>
      <c r="X60" s="1922"/>
      <c r="Y60" s="1922"/>
      <c r="Z60" s="1922"/>
      <c r="AA60" s="1922"/>
      <c r="AB60" s="1922"/>
      <c r="AC60" s="1922"/>
      <c r="AD60" s="1922"/>
      <c r="AE60" s="1922"/>
      <c r="AF60" s="1922"/>
      <c r="AG60" s="1922"/>
      <c r="AH60" s="1922"/>
      <c r="AI60" s="1922"/>
      <c r="AJ60" s="1922"/>
      <c r="AK60" s="1922"/>
    </row>
    <row r="61" spans="1:72" ht="18" customHeight="1">
      <c r="A61" s="119" t="s">
        <v>140</v>
      </c>
      <c r="B61" s="119"/>
      <c r="C61" s="119"/>
      <c r="D61" s="119"/>
      <c r="E61" s="119"/>
      <c r="F61" s="119"/>
      <c r="G61" s="119"/>
      <c r="H61" s="119"/>
      <c r="I61" s="119"/>
      <c r="J61" s="119"/>
      <c r="K61" s="119"/>
      <c r="L61" s="119"/>
      <c r="M61" s="119"/>
      <c r="N61" s="119"/>
      <c r="O61" s="1923"/>
      <c r="P61" s="1923"/>
      <c r="Q61" s="1923"/>
      <c r="R61" s="1923"/>
      <c r="S61" s="1923"/>
      <c r="T61" s="1923"/>
      <c r="U61" s="1923"/>
      <c r="V61" s="1923"/>
      <c r="W61" s="1923"/>
      <c r="X61" s="1923"/>
      <c r="Y61" s="1923"/>
      <c r="Z61" s="1923"/>
      <c r="AA61" s="1923"/>
      <c r="AB61" s="1923"/>
      <c r="AC61" s="1923"/>
      <c r="AD61" s="1923"/>
      <c r="AE61" s="1923"/>
      <c r="AF61" s="1923"/>
      <c r="AG61" s="1923"/>
      <c r="AH61" s="1923"/>
      <c r="AI61" s="1923"/>
      <c r="AJ61" s="1923"/>
      <c r="AK61" s="1923"/>
    </row>
    <row r="62" spans="1:72" ht="18" customHeight="1">
      <c r="A62" s="119" t="s">
        <v>141</v>
      </c>
      <c r="B62" s="119"/>
      <c r="C62" s="119"/>
      <c r="D62" s="119"/>
      <c r="E62" s="119"/>
      <c r="F62" s="119"/>
      <c r="G62" s="119"/>
      <c r="H62" s="119"/>
      <c r="I62" s="119"/>
      <c r="J62" s="119"/>
      <c r="K62" s="119"/>
      <c r="L62" s="119"/>
      <c r="M62" s="119"/>
      <c r="N62" s="119"/>
      <c r="O62" s="1923"/>
      <c r="P62" s="1923"/>
      <c r="Q62" s="1923"/>
      <c r="R62" s="1923"/>
      <c r="S62" s="1923"/>
      <c r="T62" s="1923"/>
      <c r="U62" s="1923"/>
      <c r="V62" s="1923"/>
      <c r="W62" s="981"/>
      <c r="X62" s="981"/>
      <c r="Y62" s="981"/>
      <c r="Z62" s="981"/>
      <c r="AA62" s="981"/>
      <c r="AB62" s="981"/>
      <c r="AC62" s="981"/>
      <c r="AD62" s="981"/>
      <c r="AE62" s="981"/>
      <c r="AF62" s="981"/>
      <c r="AG62" s="981"/>
      <c r="AH62" s="981"/>
      <c r="AI62" s="981"/>
      <c r="AJ62" s="981"/>
      <c r="AK62" s="981"/>
    </row>
    <row r="63" spans="1:72" ht="18" customHeight="1">
      <c r="A63" s="119" t="s">
        <v>142</v>
      </c>
      <c r="B63" s="119"/>
      <c r="C63" s="119"/>
      <c r="D63" s="119"/>
      <c r="E63" s="119"/>
      <c r="F63" s="119"/>
      <c r="G63" s="119"/>
      <c r="H63" s="119"/>
      <c r="I63" s="119"/>
      <c r="J63" s="119"/>
      <c r="K63" s="119"/>
      <c r="L63" s="119"/>
      <c r="M63" s="119"/>
      <c r="N63" s="119"/>
      <c r="O63" s="1923"/>
      <c r="P63" s="1923"/>
      <c r="Q63" s="1923"/>
      <c r="R63" s="1923"/>
      <c r="S63" s="1923"/>
      <c r="T63" s="1923"/>
      <c r="U63" s="1923"/>
      <c r="V63" s="1923"/>
      <c r="W63" s="1923"/>
      <c r="X63" s="1923"/>
      <c r="Y63" s="1923"/>
      <c r="Z63" s="1923"/>
      <c r="AA63" s="1923"/>
      <c r="AB63" s="1923"/>
      <c r="AC63" s="1923"/>
      <c r="AD63" s="1923"/>
      <c r="AE63" s="1923"/>
      <c r="AF63" s="1923"/>
      <c r="AG63" s="1923"/>
      <c r="AH63" s="1923"/>
      <c r="AI63" s="1923"/>
      <c r="AJ63" s="1923"/>
      <c r="AK63" s="1923"/>
    </row>
    <row r="64" spans="1:72" ht="18" customHeight="1">
      <c r="A64" s="119" t="s">
        <v>143</v>
      </c>
      <c r="B64" s="119"/>
      <c r="C64" s="119"/>
      <c r="D64" s="119"/>
      <c r="E64" s="119"/>
      <c r="F64" s="119"/>
      <c r="G64" s="119"/>
      <c r="H64" s="119"/>
      <c r="I64" s="119"/>
      <c r="J64" s="119"/>
      <c r="K64" s="119"/>
      <c r="L64" s="119"/>
      <c r="M64" s="119"/>
      <c r="N64" s="119"/>
      <c r="O64" s="1924"/>
      <c r="P64" s="1924"/>
      <c r="Q64" s="1924"/>
      <c r="R64" s="1924"/>
      <c r="S64" s="1924"/>
      <c r="T64" s="1924"/>
      <c r="U64" s="1924"/>
      <c r="V64" s="1924"/>
      <c r="W64" s="1924"/>
      <c r="X64" s="1924"/>
      <c r="Y64" s="1924"/>
      <c r="Z64" s="1924"/>
      <c r="AA64" s="1924"/>
      <c r="AB64" s="1924"/>
      <c r="AC64" s="982"/>
      <c r="AD64" s="982"/>
      <c r="AE64" s="982"/>
      <c r="AF64" s="982"/>
      <c r="AG64" s="982"/>
      <c r="AH64" s="982"/>
      <c r="AI64" s="982"/>
      <c r="AJ64" s="982"/>
      <c r="AK64" s="982"/>
    </row>
    <row r="65" spans="1:37" ht="18" customHeight="1">
      <c r="A65" s="141" t="s">
        <v>1715</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row>
    <row r="66" spans="1:37" ht="18" customHeight="1">
      <c r="A66" s="119" t="s">
        <v>139</v>
      </c>
      <c r="B66" s="119"/>
      <c r="C66" s="119"/>
      <c r="D66" s="119"/>
      <c r="E66" s="119"/>
      <c r="F66" s="119"/>
      <c r="G66" s="119"/>
      <c r="H66" s="119"/>
      <c r="I66" s="119"/>
      <c r="J66" s="119"/>
      <c r="K66" s="119"/>
      <c r="L66" s="119"/>
      <c r="M66" s="119"/>
      <c r="N66" s="119"/>
      <c r="O66" s="1922"/>
      <c r="P66" s="1922"/>
      <c r="Q66" s="1922"/>
      <c r="R66" s="1922"/>
      <c r="S66" s="1922"/>
      <c r="T66" s="1922"/>
      <c r="U66" s="1922"/>
      <c r="V66" s="1922"/>
      <c r="W66" s="1922"/>
      <c r="X66" s="1922"/>
      <c r="Y66" s="1922"/>
      <c r="Z66" s="1922"/>
      <c r="AA66" s="1922"/>
      <c r="AB66" s="1922"/>
      <c r="AC66" s="1922"/>
      <c r="AD66" s="1922"/>
      <c r="AE66" s="1922"/>
      <c r="AF66" s="1922"/>
      <c r="AG66" s="1922"/>
      <c r="AH66" s="1922"/>
      <c r="AI66" s="1922"/>
      <c r="AJ66" s="1922"/>
      <c r="AK66" s="1922"/>
    </row>
    <row r="67" spans="1:37" ht="18" customHeight="1">
      <c r="A67" s="119" t="s">
        <v>140</v>
      </c>
      <c r="B67" s="119"/>
      <c r="C67" s="119"/>
      <c r="D67" s="119"/>
      <c r="E67" s="119"/>
      <c r="F67" s="119"/>
      <c r="G67" s="119"/>
      <c r="H67" s="119"/>
      <c r="I67" s="119"/>
      <c r="J67" s="119"/>
      <c r="K67" s="119"/>
      <c r="L67" s="119"/>
      <c r="M67" s="119"/>
      <c r="N67" s="119"/>
      <c r="O67" s="1923"/>
      <c r="P67" s="1923"/>
      <c r="Q67" s="1923"/>
      <c r="R67" s="1923"/>
      <c r="S67" s="1923"/>
      <c r="T67" s="1923"/>
      <c r="U67" s="1923"/>
      <c r="V67" s="1923"/>
      <c r="W67" s="1923"/>
      <c r="X67" s="1923"/>
      <c r="Y67" s="1923"/>
      <c r="Z67" s="1923"/>
      <c r="AA67" s="1923"/>
      <c r="AB67" s="1923"/>
      <c r="AC67" s="1923"/>
      <c r="AD67" s="1923"/>
      <c r="AE67" s="1923"/>
      <c r="AF67" s="1923"/>
      <c r="AG67" s="1923"/>
      <c r="AH67" s="1923"/>
      <c r="AI67" s="1923"/>
      <c r="AJ67" s="1923"/>
      <c r="AK67" s="1923"/>
    </row>
    <row r="68" spans="1:37" ht="18" customHeight="1">
      <c r="A68" s="119" t="s">
        <v>141</v>
      </c>
      <c r="B68" s="119"/>
      <c r="C68" s="119"/>
      <c r="D68" s="119"/>
      <c r="E68" s="119"/>
      <c r="F68" s="119"/>
      <c r="G68" s="119"/>
      <c r="H68" s="119"/>
      <c r="I68" s="119"/>
      <c r="J68" s="119"/>
      <c r="K68" s="119"/>
      <c r="L68" s="119"/>
      <c r="M68" s="119"/>
      <c r="N68" s="119"/>
      <c r="O68" s="1923"/>
      <c r="P68" s="1923"/>
      <c r="Q68" s="1923"/>
      <c r="R68" s="1923"/>
      <c r="S68" s="1923"/>
      <c r="T68" s="1923"/>
      <c r="U68" s="1923"/>
      <c r="V68" s="1923"/>
      <c r="W68" s="981"/>
      <c r="X68" s="981"/>
      <c r="Y68" s="981"/>
      <c r="Z68" s="981"/>
      <c r="AA68" s="981"/>
      <c r="AB68" s="981"/>
      <c r="AC68" s="981"/>
      <c r="AD68" s="981"/>
      <c r="AE68" s="981"/>
      <c r="AF68" s="981"/>
      <c r="AG68" s="981"/>
      <c r="AH68" s="981"/>
      <c r="AI68" s="981"/>
      <c r="AJ68" s="981"/>
      <c r="AK68" s="981"/>
    </row>
    <row r="69" spans="1:37" ht="18" customHeight="1">
      <c r="A69" s="119" t="s">
        <v>142</v>
      </c>
      <c r="B69" s="119"/>
      <c r="C69" s="119"/>
      <c r="D69" s="119"/>
      <c r="E69" s="119"/>
      <c r="F69" s="119"/>
      <c r="G69" s="119"/>
      <c r="H69" s="119"/>
      <c r="I69" s="119"/>
      <c r="J69" s="119"/>
      <c r="K69" s="119"/>
      <c r="L69" s="119"/>
      <c r="M69" s="119"/>
      <c r="N69" s="119"/>
      <c r="O69" s="1923"/>
      <c r="P69" s="1923"/>
      <c r="Q69" s="1923"/>
      <c r="R69" s="1923"/>
      <c r="S69" s="1923"/>
      <c r="T69" s="1923"/>
      <c r="U69" s="1923"/>
      <c r="V69" s="1923"/>
      <c r="W69" s="1923"/>
      <c r="X69" s="1923"/>
      <c r="Y69" s="1923"/>
      <c r="Z69" s="1923"/>
      <c r="AA69" s="1923"/>
      <c r="AB69" s="1923"/>
      <c r="AC69" s="1923"/>
      <c r="AD69" s="1923"/>
      <c r="AE69" s="1923"/>
      <c r="AF69" s="1923"/>
      <c r="AG69" s="1923"/>
      <c r="AH69" s="1923"/>
      <c r="AI69" s="1923"/>
      <c r="AJ69" s="1923"/>
      <c r="AK69" s="1923"/>
    </row>
    <row r="70" spans="1:37" ht="18" customHeight="1">
      <c r="A70" s="119" t="s">
        <v>143</v>
      </c>
      <c r="B70" s="119"/>
      <c r="C70" s="119"/>
      <c r="D70" s="119"/>
      <c r="E70" s="119"/>
      <c r="F70" s="119"/>
      <c r="G70" s="119"/>
      <c r="H70" s="119"/>
      <c r="I70" s="119"/>
      <c r="J70" s="119"/>
      <c r="K70" s="119"/>
      <c r="L70" s="119"/>
      <c r="M70" s="119"/>
      <c r="N70" s="119"/>
      <c r="O70" s="1924"/>
      <c r="P70" s="1924"/>
      <c r="Q70" s="1924"/>
      <c r="R70" s="1924"/>
      <c r="S70" s="1924"/>
      <c r="T70" s="1924"/>
      <c r="U70" s="1924"/>
      <c r="V70" s="1924"/>
      <c r="W70" s="1924"/>
      <c r="X70" s="1924"/>
      <c r="Y70" s="1924"/>
      <c r="Z70" s="1924"/>
      <c r="AA70" s="1924"/>
      <c r="AB70" s="1924"/>
      <c r="AC70" s="982"/>
      <c r="AD70" s="982"/>
      <c r="AE70" s="982"/>
      <c r="AF70" s="982"/>
      <c r="AG70" s="982"/>
      <c r="AH70" s="982"/>
      <c r="AI70" s="982"/>
      <c r="AJ70" s="982"/>
      <c r="AK70" s="982"/>
    </row>
    <row r="71" spans="1:37" ht="18" customHeight="1">
      <c r="A71" s="141" t="s">
        <v>1716</v>
      </c>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row>
    <row r="72" spans="1:37" ht="18" customHeight="1">
      <c r="A72" s="119" t="s">
        <v>139</v>
      </c>
      <c r="B72" s="119"/>
      <c r="C72" s="119"/>
      <c r="D72" s="119"/>
      <c r="E72" s="119"/>
      <c r="F72" s="119"/>
      <c r="G72" s="119"/>
      <c r="H72" s="119"/>
      <c r="I72" s="119"/>
      <c r="J72" s="119"/>
      <c r="K72" s="119"/>
      <c r="L72" s="119"/>
      <c r="M72" s="119"/>
      <c r="N72" s="119"/>
      <c r="O72" s="1922"/>
      <c r="P72" s="1922"/>
      <c r="Q72" s="1922"/>
      <c r="R72" s="1922"/>
      <c r="S72" s="1922"/>
      <c r="T72" s="1922"/>
      <c r="U72" s="1922"/>
      <c r="V72" s="1922"/>
      <c r="W72" s="1922"/>
      <c r="X72" s="1922"/>
      <c r="Y72" s="1922"/>
      <c r="Z72" s="1922"/>
      <c r="AA72" s="1922"/>
      <c r="AB72" s="1922"/>
      <c r="AC72" s="1922"/>
      <c r="AD72" s="1922"/>
      <c r="AE72" s="1922"/>
      <c r="AF72" s="1922"/>
      <c r="AG72" s="1922"/>
      <c r="AH72" s="1922"/>
      <c r="AI72" s="1922"/>
      <c r="AJ72" s="1922"/>
      <c r="AK72" s="1922"/>
    </row>
    <row r="73" spans="1:37" ht="18" customHeight="1">
      <c r="A73" s="119" t="s">
        <v>140</v>
      </c>
      <c r="B73" s="119"/>
      <c r="C73" s="119"/>
      <c r="D73" s="119"/>
      <c r="E73" s="119"/>
      <c r="F73" s="119"/>
      <c r="G73" s="119"/>
      <c r="H73" s="119"/>
      <c r="I73" s="119"/>
      <c r="J73" s="119"/>
      <c r="K73" s="119"/>
      <c r="L73" s="119"/>
      <c r="M73" s="119"/>
      <c r="N73" s="119"/>
      <c r="O73" s="1923"/>
      <c r="P73" s="1923"/>
      <c r="Q73" s="1923"/>
      <c r="R73" s="1923"/>
      <c r="S73" s="1923"/>
      <c r="T73" s="1923"/>
      <c r="U73" s="1923"/>
      <c r="V73" s="1923"/>
      <c r="W73" s="1923"/>
      <c r="X73" s="1923"/>
      <c r="Y73" s="1923"/>
      <c r="Z73" s="1923"/>
      <c r="AA73" s="1923"/>
      <c r="AB73" s="1923"/>
      <c r="AC73" s="1923"/>
      <c r="AD73" s="1923"/>
      <c r="AE73" s="1923"/>
      <c r="AF73" s="1923"/>
      <c r="AG73" s="1923"/>
      <c r="AH73" s="1923"/>
      <c r="AI73" s="1923"/>
      <c r="AJ73" s="1923"/>
      <c r="AK73" s="1923"/>
    </row>
    <row r="74" spans="1:37" ht="18" customHeight="1">
      <c r="A74" s="119" t="s">
        <v>141</v>
      </c>
      <c r="B74" s="119"/>
      <c r="C74" s="119"/>
      <c r="D74" s="119"/>
      <c r="E74" s="119"/>
      <c r="F74" s="119"/>
      <c r="G74" s="119"/>
      <c r="H74" s="119"/>
      <c r="I74" s="119"/>
      <c r="J74" s="119"/>
      <c r="K74" s="119"/>
      <c r="L74" s="119"/>
      <c r="M74" s="119"/>
      <c r="N74" s="119"/>
      <c r="O74" s="1923"/>
      <c r="P74" s="1923"/>
      <c r="Q74" s="1923"/>
      <c r="R74" s="1923"/>
      <c r="S74" s="1923"/>
      <c r="T74" s="1923"/>
      <c r="U74" s="1923"/>
      <c r="V74" s="1923"/>
      <c r="W74" s="981"/>
      <c r="X74" s="981"/>
      <c r="Y74" s="981"/>
      <c r="Z74" s="981"/>
      <c r="AA74" s="981"/>
      <c r="AB74" s="981"/>
      <c r="AC74" s="981"/>
      <c r="AD74" s="981"/>
      <c r="AE74" s="981"/>
      <c r="AF74" s="981"/>
      <c r="AG74" s="981"/>
      <c r="AH74" s="981"/>
      <c r="AI74" s="981"/>
      <c r="AJ74" s="981"/>
      <c r="AK74" s="981"/>
    </row>
    <row r="75" spans="1:37" ht="18" customHeight="1">
      <c r="A75" s="119" t="s">
        <v>142</v>
      </c>
      <c r="B75" s="119"/>
      <c r="C75" s="119"/>
      <c r="D75" s="119"/>
      <c r="E75" s="119"/>
      <c r="F75" s="119"/>
      <c r="G75" s="119"/>
      <c r="H75" s="119"/>
      <c r="I75" s="119"/>
      <c r="J75" s="119"/>
      <c r="K75" s="119"/>
      <c r="L75" s="119"/>
      <c r="M75" s="119"/>
      <c r="N75" s="119"/>
      <c r="O75" s="1923"/>
      <c r="P75" s="1923"/>
      <c r="Q75" s="1923"/>
      <c r="R75" s="1923"/>
      <c r="S75" s="1923"/>
      <c r="T75" s="1923"/>
      <c r="U75" s="1923"/>
      <c r="V75" s="1923"/>
      <c r="W75" s="1923"/>
      <c r="X75" s="1923"/>
      <c r="Y75" s="1923"/>
      <c r="Z75" s="1923"/>
      <c r="AA75" s="1923"/>
      <c r="AB75" s="1923"/>
      <c r="AC75" s="1923"/>
      <c r="AD75" s="1923"/>
      <c r="AE75" s="1923"/>
      <c r="AF75" s="1923"/>
      <c r="AG75" s="1923"/>
      <c r="AH75" s="1923"/>
      <c r="AI75" s="1923"/>
      <c r="AJ75" s="1923"/>
      <c r="AK75" s="1923"/>
    </row>
    <row r="76" spans="1:37" ht="18" customHeight="1">
      <c r="A76" s="119" t="s">
        <v>143</v>
      </c>
      <c r="B76" s="119"/>
      <c r="C76" s="119"/>
      <c r="D76" s="119"/>
      <c r="E76" s="119"/>
      <c r="F76" s="119"/>
      <c r="G76" s="119"/>
      <c r="H76" s="119"/>
      <c r="I76" s="119"/>
      <c r="J76" s="119"/>
      <c r="K76" s="119"/>
      <c r="L76" s="119"/>
      <c r="M76" s="119"/>
      <c r="N76" s="119"/>
      <c r="O76" s="1924"/>
      <c r="P76" s="1924"/>
      <c r="Q76" s="1924"/>
      <c r="R76" s="1924"/>
      <c r="S76" s="1924"/>
      <c r="T76" s="1924"/>
      <c r="U76" s="1924"/>
      <c r="V76" s="1924"/>
      <c r="W76" s="1924"/>
      <c r="X76" s="1924"/>
      <c r="Y76" s="1924"/>
      <c r="Z76" s="1924"/>
      <c r="AA76" s="1924"/>
      <c r="AB76" s="1924"/>
      <c r="AC76" s="982"/>
      <c r="AD76" s="982"/>
      <c r="AE76" s="982"/>
      <c r="AF76" s="982"/>
      <c r="AG76" s="982"/>
      <c r="AH76" s="982"/>
      <c r="AI76" s="982"/>
      <c r="AJ76" s="982"/>
      <c r="AK76" s="982"/>
    </row>
    <row r="77" spans="1:37" ht="18" customHeight="1">
      <c r="A77" s="141" t="s">
        <v>1717</v>
      </c>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row>
    <row r="78" spans="1:37" ht="18" customHeight="1">
      <c r="A78" s="119" t="s">
        <v>139</v>
      </c>
      <c r="B78" s="119"/>
      <c r="C78" s="119"/>
      <c r="D78" s="119"/>
      <c r="E78" s="119"/>
      <c r="F78" s="119"/>
      <c r="G78" s="119"/>
      <c r="H78" s="119"/>
      <c r="I78" s="119"/>
      <c r="J78" s="119"/>
      <c r="K78" s="119"/>
      <c r="L78" s="119"/>
      <c r="M78" s="119"/>
      <c r="N78" s="119"/>
      <c r="O78" s="1922"/>
      <c r="P78" s="1922"/>
      <c r="Q78" s="1922"/>
      <c r="R78" s="1922"/>
      <c r="S78" s="1922"/>
      <c r="T78" s="1922"/>
      <c r="U78" s="1922"/>
      <c r="V78" s="1922"/>
      <c r="W78" s="1922"/>
      <c r="X78" s="1922"/>
      <c r="Y78" s="1922"/>
      <c r="Z78" s="1922"/>
      <c r="AA78" s="1922"/>
      <c r="AB78" s="1922"/>
      <c r="AC78" s="1922"/>
      <c r="AD78" s="1922"/>
      <c r="AE78" s="1922"/>
      <c r="AF78" s="1922"/>
      <c r="AG78" s="1922"/>
      <c r="AH78" s="1922"/>
      <c r="AI78" s="1922"/>
      <c r="AJ78" s="1922"/>
      <c r="AK78" s="1922"/>
    </row>
    <row r="79" spans="1:37" ht="18" customHeight="1">
      <c r="A79" s="119" t="s">
        <v>140</v>
      </c>
      <c r="B79" s="119"/>
      <c r="C79" s="119"/>
      <c r="D79" s="119"/>
      <c r="E79" s="119"/>
      <c r="F79" s="119"/>
      <c r="G79" s="119"/>
      <c r="H79" s="119"/>
      <c r="I79" s="119"/>
      <c r="J79" s="119"/>
      <c r="K79" s="119"/>
      <c r="L79" s="119"/>
      <c r="M79" s="119"/>
      <c r="N79" s="119"/>
      <c r="O79" s="1923"/>
      <c r="P79" s="1923"/>
      <c r="Q79" s="1923"/>
      <c r="R79" s="1923"/>
      <c r="S79" s="1923"/>
      <c r="T79" s="1923"/>
      <c r="U79" s="1923"/>
      <c r="V79" s="1923"/>
      <c r="W79" s="1923"/>
      <c r="X79" s="1923"/>
      <c r="Y79" s="1923"/>
      <c r="Z79" s="1923"/>
      <c r="AA79" s="1923"/>
      <c r="AB79" s="1923"/>
      <c r="AC79" s="1923"/>
      <c r="AD79" s="1923"/>
      <c r="AE79" s="1923"/>
      <c r="AF79" s="1923"/>
      <c r="AG79" s="1923"/>
      <c r="AH79" s="1923"/>
      <c r="AI79" s="1923"/>
      <c r="AJ79" s="1923"/>
      <c r="AK79" s="1923"/>
    </row>
    <row r="80" spans="1:37" ht="18" customHeight="1">
      <c r="A80" s="119" t="s">
        <v>141</v>
      </c>
      <c r="B80" s="119"/>
      <c r="C80" s="119"/>
      <c r="D80" s="119"/>
      <c r="E80" s="119"/>
      <c r="F80" s="119"/>
      <c r="G80" s="119"/>
      <c r="H80" s="119"/>
      <c r="I80" s="119"/>
      <c r="J80" s="119"/>
      <c r="K80" s="119"/>
      <c r="L80" s="119"/>
      <c r="M80" s="119"/>
      <c r="N80" s="119"/>
      <c r="O80" s="1923"/>
      <c r="P80" s="1923"/>
      <c r="Q80" s="1923"/>
      <c r="R80" s="1923"/>
      <c r="S80" s="1923"/>
      <c r="T80" s="1923"/>
      <c r="U80" s="1923"/>
      <c r="V80" s="1923"/>
      <c r="W80" s="981"/>
      <c r="X80" s="981"/>
      <c r="Y80" s="981"/>
      <c r="Z80" s="981"/>
      <c r="AA80" s="981"/>
      <c r="AB80" s="981"/>
      <c r="AC80" s="981"/>
      <c r="AD80" s="981"/>
      <c r="AE80" s="981"/>
      <c r="AF80" s="981"/>
      <c r="AG80" s="981"/>
      <c r="AH80" s="981"/>
      <c r="AI80" s="981"/>
      <c r="AJ80" s="981"/>
      <c r="AK80" s="981"/>
    </row>
    <row r="81" spans="1:37" ht="18" customHeight="1">
      <c r="A81" s="119" t="s">
        <v>142</v>
      </c>
      <c r="B81" s="119"/>
      <c r="C81" s="119"/>
      <c r="D81" s="119"/>
      <c r="E81" s="119"/>
      <c r="F81" s="119"/>
      <c r="G81" s="119"/>
      <c r="H81" s="119"/>
      <c r="I81" s="119"/>
      <c r="J81" s="119"/>
      <c r="K81" s="119"/>
      <c r="L81" s="119"/>
      <c r="M81" s="119"/>
      <c r="N81" s="119"/>
      <c r="O81" s="1923"/>
      <c r="P81" s="1923"/>
      <c r="Q81" s="1923"/>
      <c r="R81" s="1923"/>
      <c r="S81" s="1923"/>
      <c r="T81" s="1923"/>
      <c r="U81" s="1923"/>
      <c r="V81" s="1923"/>
      <c r="W81" s="1923"/>
      <c r="X81" s="1923"/>
      <c r="Y81" s="1923"/>
      <c r="Z81" s="1923"/>
      <c r="AA81" s="1923"/>
      <c r="AB81" s="1923"/>
      <c r="AC81" s="1923"/>
      <c r="AD81" s="1923"/>
      <c r="AE81" s="1923"/>
      <c r="AF81" s="1923"/>
      <c r="AG81" s="1923"/>
      <c r="AH81" s="1923"/>
      <c r="AI81" s="1923"/>
      <c r="AJ81" s="1923"/>
      <c r="AK81" s="1923"/>
    </row>
    <row r="82" spans="1:37" ht="18" customHeight="1">
      <c r="A82" s="119" t="s">
        <v>143</v>
      </c>
      <c r="B82" s="119"/>
      <c r="C82" s="119"/>
      <c r="D82" s="119"/>
      <c r="E82" s="119"/>
      <c r="F82" s="119"/>
      <c r="G82" s="119"/>
      <c r="H82" s="119"/>
      <c r="I82" s="119"/>
      <c r="J82" s="119"/>
      <c r="K82" s="119"/>
      <c r="L82" s="119"/>
      <c r="M82" s="119"/>
      <c r="N82" s="119"/>
      <c r="O82" s="1924"/>
      <c r="P82" s="1924"/>
      <c r="Q82" s="1924"/>
      <c r="R82" s="1924"/>
      <c r="S82" s="1924"/>
      <c r="T82" s="1924"/>
      <c r="U82" s="1924"/>
      <c r="V82" s="1924"/>
      <c r="W82" s="1924"/>
      <c r="X82" s="1924"/>
      <c r="Y82" s="1924"/>
      <c r="Z82" s="1924"/>
      <c r="AA82" s="1924"/>
      <c r="AB82" s="1924"/>
      <c r="AC82" s="982"/>
      <c r="AD82" s="982"/>
      <c r="AE82" s="982"/>
      <c r="AF82" s="982"/>
      <c r="AG82" s="982"/>
      <c r="AH82" s="982"/>
      <c r="AI82" s="982"/>
      <c r="AJ82" s="982"/>
      <c r="AK82" s="982"/>
    </row>
    <row r="83" spans="1:37" ht="18" customHeight="1">
      <c r="A83" s="141" t="s">
        <v>1718</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row>
    <row r="84" spans="1:37" ht="18" customHeight="1">
      <c r="A84" s="119" t="s">
        <v>139</v>
      </c>
      <c r="B84" s="119"/>
      <c r="C84" s="119"/>
      <c r="D84" s="119"/>
      <c r="E84" s="119"/>
      <c r="F84" s="119"/>
      <c r="G84" s="119"/>
      <c r="H84" s="119"/>
      <c r="I84" s="119"/>
      <c r="J84" s="119"/>
      <c r="K84" s="119"/>
      <c r="L84" s="119"/>
      <c r="M84" s="119"/>
      <c r="N84" s="119"/>
      <c r="O84" s="1922"/>
      <c r="P84" s="1922"/>
      <c r="Q84" s="1922"/>
      <c r="R84" s="1922"/>
      <c r="S84" s="1922"/>
      <c r="T84" s="1922"/>
      <c r="U84" s="1922"/>
      <c r="V84" s="1922"/>
      <c r="W84" s="1922"/>
      <c r="X84" s="1922"/>
      <c r="Y84" s="1922"/>
      <c r="Z84" s="1922"/>
      <c r="AA84" s="1922"/>
      <c r="AB84" s="1922"/>
      <c r="AC84" s="1922"/>
      <c r="AD84" s="1922"/>
      <c r="AE84" s="1922"/>
      <c r="AF84" s="1922"/>
      <c r="AG84" s="1922"/>
      <c r="AH84" s="1922"/>
      <c r="AI84" s="1922"/>
      <c r="AJ84" s="1922"/>
      <c r="AK84" s="1922"/>
    </row>
    <row r="85" spans="1:37" ht="18" customHeight="1">
      <c r="A85" s="119" t="s">
        <v>140</v>
      </c>
      <c r="B85" s="119"/>
      <c r="C85" s="119"/>
      <c r="D85" s="119"/>
      <c r="E85" s="119"/>
      <c r="F85" s="119"/>
      <c r="G85" s="119"/>
      <c r="H85" s="119"/>
      <c r="I85" s="119"/>
      <c r="J85" s="119"/>
      <c r="K85" s="119"/>
      <c r="L85" s="119"/>
      <c r="M85" s="119"/>
      <c r="N85" s="119"/>
      <c r="O85" s="1923"/>
      <c r="P85" s="1923"/>
      <c r="Q85" s="1923"/>
      <c r="R85" s="1923"/>
      <c r="S85" s="1923"/>
      <c r="T85" s="1923"/>
      <c r="U85" s="1923"/>
      <c r="V85" s="1923"/>
      <c r="W85" s="1923"/>
      <c r="X85" s="1923"/>
      <c r="Y85" s="1923"/>
      <c r="Z85" s="1923"/>
      <c r="AA85" s="1923"/>
      <c r="AB85" s="1923"/>
      <c r="AC85" s="1923"/>
      <c r="AD85" s="1923"/>
      <c r="AE85" s="1923"/>
      <c r="AF85" s="1923"/>
      <c r="AG85" s="1923"/>
      <c r="AH85" s="1923"/>
      <c r="AI85" s="1923"/>
      <c r="AJ85" s="1923"/>
      <c r="AK85" s="1923"/>
    </row>
    <row r="86" spans="1:37" ht="18" customHeight="1">
      <c r="A86" s="119" t="s">
        <v>141</v>
      </c>
      <c r="B86" s="119"/>
      <c r="C86" s="119"/>
      <c r="D86" s="119"/>
      <c r="E86" s="119"/>
      <c r="F86" s="119"/>
      <c r="G86" s="119"/>
      <c r="H86" s="119"/>
      <c r="I86" s="119"/>
      <c r="J86" s="119"/>
      <c r="K86" s="119"/>
      <c r="L86" s="119"/>
      <c r="M86" s="119"/>
      <c r="N86" s="119"/>
      <c r="O86" s="1923"/>
      <c r="P86" s="1923"/>
      <c r="Q86" s="1923"/>
      <c r="R86" s="1923"/>
      <c r="S86" s="1923"/>
      <c r="T86" s="1923"/>
      <c r="U86" s="1923"/>
      <c r="V86" s="1923"/>
      <c r="W86" s="981"/>
      <c r="X86" s="981"/>
      <c r="Y86" s="981"/>
      <c r="Z86" s="981"/>
      <c r="AA86" s="981"/>
      <c r="AB86" s="981"/>
      <c r="AC86" s="981"/>
      <c r="AD86" s="981"/>
      <c r="AE86" s="981"/>
      <c r="AF86" s="981"/>
      <c r="AG86" s="981"/>
      <c r="AH86" s="981"/>
      <c r="AI86" s="981"/>
      <c r="AJ86" s="981"/>
      <c r="AK86" s="981"/>
    </row>
    <row r="87" spans="1:37" ht="18" customHeight="1">
      <c r="A87" s="119" t="s">
        <v>142</v>
      </c>
      <c r="B87" s="119"/>
      <c r="C87" s="119"/>
      <c r="D87" s="119"/>
      <c r="E87" s="119"/>
      <c r="F87" s="119"/>
      <c r="G87" s="119"/>
      <c r="H87" s="119"/>
      <c r="I87" s="119"/>
      <c r="J87" s="119"/>
      <c r="K87" s="119"/>
      <c r="L87" s="119"/>
      <c r="M87" s="119"/>
      <c r="N87" s="119"/>
      <c r="O87" s="1923"/>
      <c r="P87" s="1923"/>
      <c r="Q87" s="1923"/>
      <c r="R87" s="1923"/>
      <c r="S87" s="1923"/>
      <c r="T87" s="1923"/>
      <c r="U87" s="1923"/>
      <c r="V87" s="1923"/>
      <c r="W87" s="1923"/>
      <c r="X87" s="1923"/>
      <c r="Y87" s="1923"/>
      <c r="Z87" s="1923"/>
      <c r="AA87" s="1923"/>
      <c r="AB87" s="1923"/>
      <c r="AC87" s="1923"/>
      <c r="AD87" s="1923"/>
      <c r="AE87" s="1923"/>
      <c r="AF87" s="1923"/>
      <c r="AG87" s="1923"/>
      <c r="AH87" s="1923"/>
      <c r="AI87" s="1923"/>
      <c r="AJ87" s="1923"/>
      <c r="AK87" s="1923"/>
    </row>
    <row r="88" spans="1:37" ht="18" customHeight="1">
      <c r="A88" s="138" t="s">
        <v>143</v>
      </c>
      <c r="B88" s="138"/>
      <c r="C88" s="138"/>
      <c r="D88" s="138"/>
      <c r="E88" s="138"/>
      <c r="F88" s="138"/>
      <c r="G88" s="138"/>
      <c r="H88" s="138"/>
      <c r="I88" s="138"/>
      <c r="J88" s="138"/>
      <c r="K88" s="138"/>
      <c r="L88" s="138"/>
      <c r="M88" s="138"/>
      <c r="N88" s="138"/>
      <c r="O88" s="1924"/>
      <c r="P88" s="1924"/>
      <c r="Q88" s="1924"/>
      <c r="R88" s="1924"/>
      <c r="S88" s="1924"/>
      <c r="T88" s="1924"/>
      <c r="U88" s="1924"/>
      <c r="V88" s="1924"/>
      <c r="W88" s="1924"/>
      <c r="X88" s="1924"/>
      <c r="Y88" s="1924"/>
      <c r="Z88" s="1924"/>
      <c r="AA88" s="1924"/>
      <c r="AB88" s="1924"/>
      <c r="AC88" s="982"/>
      <c r="AD88" s="982"/>
      <c r="AE88" s="982"/>
      <c r="AF88" s="982"/>
      <c r="AG88" s="982"/>
      <c r="AH88" s="982"/>
      <c r="AI88" s="982"/>
      <c r="AJ88" s="982"/>
      <c r="AK88" s="982"/>
    </row>
    <row r="89" spans="1:37">
      <c r="B89" s="120" t="s">
        <v>1894</v>
      </c>
      <c r="AG89" s="303"/>
      <c r="AH89" s="303"/>
    </row>
    <row r="90" spans="1:37" ht="14.1" customHeight="1">
      <c r="A90" s="1504" t="s">
        <v>1386</v>
      </c>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row>
    <row r="91" spans="1:37" ht="14.1" customHeight="1"/>
    <row r="92" spans="1:37" ht="14.1" customHeight="1">
      <c r="A92" s="1525" t="s">
        <v>2492</v>
      </c>
      <c r="B92" s="1525"/>
      <c r="C92" s="1525"/>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row>
    <row r="93" spans="1:37" ht="14.1" customHeight="1">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row>
    <row r="94" spans="1:37" ht="14.1" customHeight="1">
      <c r="A94" s="119"/>
      <c r="B94" s="119"/>
      <c r="C94" s="119"/>
      <c r="D94" s="119"/>
      <c r="E94" s="119"/>
      <c r="F94" s="119"/>
      <c r="G94" s="119"/>
      <c r="H94" s="119"/>
      <c r="I94" s="119"/>
      <c r="J94" s="119"/>
      <c r="K94" s="119"/>
      <c r="L94" s="119"/>
      <c r="M94" s="119"/>
      <c r="N94" s="119"/>
      <c r="O94" s="119"/>
      <c r="P94" s="119"/>
      <c r="Q94" s="119"/>
      <c r="R94" s="119"/>
      <c r="S94" s="119"/>
      <c r="T94" s="119"/>
      <c r="U94" s="119"/>
      <c r="V94" s="119"/>
      <c r="W94" s="1915"/>
      <c r="X94" s="1915"/>
      <c r="Y94" s="1915"/>
      <c r="Z94" s="1915"/>
      <c r="AA94" s="119" t="s">
        <v>1648</v>
      </c>
      <c r="AB94" s="119"/>
      <c r="AC94" s="1915"/>
      <c r="AD94" s="1915"/>
      <c r="AE94" s="119" t="s">
        <v>1649</v>
      </c>
      <c r="AF94" s="119"/>
      <c r="AG94" s="1915"/>
      <c r="AH94" s="1915"/>
      <c r="AI94" s="119" t="s">
        <v>1650</v>
      </c>
      <c r="AJ94" s="119"/>
      <c r="AK94" s="119"/>
    </row>
    <row r="95" spans="1:37" ht="14.1" customHeight="1">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row>
    <row r="96" spans="1:37" ht="14.1" customHeight="1">
      <c r="A96" s="119"/>
      <c r="B96" s="1504"/>
      <c r="C96" s="1504"/>
      <c r="D96" s="1504"/>
      <c r="E96" s="1504"/>
      <c r="F96" s="1504"/>
      <c r="G96" s="1504"/>
      <c r="H96" s="1504"/>
      <c r="I96" s="1504"/>
      <c r="J96" s="1504"/>
      <c r="K96" s="119"/>
      <c r="L96" s="119" t="s">
        <v>1896</v>
      </c>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row>
    <row r="97" spans="1:37" ht="14.1" customHeight="1">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row>
    <row r="98" spans="1:37" ht="14.1" customHeight="1">
      <c r="A98" s="119"/>
      <c r="B98" s="119"/>
      <c r="C98" s="119"/>
      <c r="D98" s="119"/>
      <c r="E98" s="119"/>
      <c r="F98" s="119"/>
      <c r="G98" s="119"/>
      <c r="H98" s="119"/>
      <c r="I98" s="119"/>
      <c r="J98" s="119"/>
      <c r="K98" s="119"/>
      <c r="L98" s="119"/>
      <c r="M98" s="119"/>
      <c r="N98" s="119"/>
      <c r="O98" s="119"/>
      <c r="P98" s="119"/>
      <c r="Q98" s="119"/>
      <c r="R98" s="119"/>
      <c r="S98" s="119"/>
      <c r="T98" s="119" t="s">
        <v>1897</v>
      </c>
      <c r="U98" s="119"/>
      <c r="V98" s="119"/>
      <c r="W98" s="119"/>
      <c r="X98" s="119"/>
      <c r="Y98" s="119"/>
      <c r="Z98" s="119"/>
      <c r="AA98" s="119"/>
      <c r="AB98" s="119"/>
      <c r="AC98" s="119"/>
      <c r="AD98" s="119"/>
      <c r="AE98" s="119"/>
      <c r="AF98" s="119"/>
      <c r="AG98" s="119"/>
      <c r="AH98" s="119"/>
      <c r="AI98" s="119"/>
      <c r="AJ98" s="119"/>
      <c r="AK98" s="119"/>
    </row>
    <row r="99" spans="1:37" ht="14.1" customHeight="1">
      <c r="A99" s="119"/>
      <c r="B99" s="119"/>
      <c r="C99" s="119"/>
      <c r="D99" s="119"/>
      <c r="E99" s="119"/>
      <c r="F99" s="119"/>
      <c r="G99" s="119"/>
      <c r="H99" s="119"/>
      <c r="I99" s="119"/>
      <c r="J99" s="119"/>
      <c r="K99" s="119"/>
      <c r="L99" s="119"/>
      <c r="M99" s="119"/>
      <c r="N99" s="119"/>
      <c r="O99" s="119"/>
      <c r="P99" s="119"/>
      <c r="Q99" s="119"/>
      <c r="R99" s="119"/>
      <c r="S99" s="119"/>
      <c r="T99" s="119"/>
      <c r="U99" s="1916"/>
      <c r="V99" s="1916"/>
      <c r="W99" s="1916"/>
      <c r="X99" s="1916"/>
      <c r="Y99" s="1916"/>
      <c r="Z99" s="1916"/>
      <c r="AA99" s="1916"/>
      <c r="AB99" s="1916"/>
      <c r="AC99" s="1916"/>
      <c r="AD99" s="1916"/>
      <c r="AE99" s="1916"/>
      <c r="AF99" s="1916"/>
      <c r="AG99" s="1916"/>
      <c r="AH99" s="1916"/>
      <c r="AI99" s="1916"/>
      <c r="AJ99" s="1916"/>
      <c r="AK99" s="1916"/>
    </row>
    <row r="100" spans="1:37" ht="14.1" customHeight="1">
      <c r="A100" s="119"/>
      <c r="B100" s="119"/>
      <c r="C100" s="119"/>
      <c r="D100" s="119"/>
      <c r="E100" s="119"/>
      <c r="F100" s="119"/>
      <c r="G100" s="119"/>
      <c r="H100" s="119"/>
      <c r="I100" s="119"/>
      <c r="J100" s="119"/>
      <c r="K100" s="119"/>
      <c r="L100" s="119"/>
      <c r="M100" s="119"/>
      <c r="N100" s="119"/>
      <c r="O100" s="119"/>
      <c r="P100" s="119"/>
      <c r="Q100" s="119"/>
      <c r="R100" s="119"/>
      <c r="S100" s="119"/>
      <c r="T100" s="119"/>
      <c r="U100" s="1916"/>
      <c r="V100" s="1916"/>
      <c r="W100" s="1916"/>
      <c r="X100" s="1916"/>
      <c r="Y100" s="1916"/>
      <c r="Z100" s="1916"/>
      <c r="AA100" s="1916"/>
      <c r="AB100" s="1916"/>
      <c r="AC100" s="1916"/>
      <c r="AD100" s="1916"/>
      <c r="AE100" s="1916"/>
      <c r="AF100" s="1916"/>
      <c r="AG100" s="1916"/>
      <c r="AH100" s="1916"/>
      <c r="AI100" s="1916"/>
      <c r="AJ100" s="1916"/>
      <c r="AK100" s="1916"/>
    </row>
    <row r="101" spans="1:37" ht="14.1" customHeight="1">
      <c r="A101" s="119"/>
      <c r="B101" s="119"/>
      <c r="C101" s="119"/>
      <c r="D101" s="119"/>
      <c r="E101" s="119"/>
      <c r="F101" s="119"/>
      <c r="G101" s="119"/>
      <c r="H101" s="119"/>
      <c r="I101" s="119"/>
      <c r="J101" s="119"/>
      <c r="K101" s="119"/>
      <c r="L101" s="119"/>
      <c r="M101" s="119"/>
      <c r="N101" s="119"/>
      <c r="O101" s="119"/>
      <c r="P101" s="119"/>
      <c r="Q101" s="119"/>
      <c r="R101" s="119"/>
      <c r="S101" s="119"/>
      <c r="T101" s="119" t="s">
        <v>1898</v>
      </c>
      <c r="U101" s="119"/>
      <c r="V101" s="119"/>
      <c r="W101" s="119"/>
      <c r="X101" s="119"/>
      <c r="Y101" s="119"/>
      <c r="Z101" s="119"/>
      <c r="AA101" s="119"/>
      <c r="AB101" s="119"/>
      <c r="AC101" s="119"/>
      <c r="AD101" s="119"/>
      <c r="AE101" s="119"/>
      <c r="AF101" s="119"/>
      <c r="AG101" s="119"/>
      <c r="AH101" s="119"/>
      <c r="AI101" s="119"/>
      <c r="AJ101" s="119"/>
      <c r="AK101" s="119"/>
    </row>
    <row r="102" spans="1:37" ht="14.1" customHeight="1">
      <c r="A102" s="119"/>
      <c r="B102" s="119"/>
      <c r="C102" s="119"/>
      <c r="D102" s="119"/>
      <c r="E102" s="119"/>
      <c r="F102" s="119"/>
      <c r="G102" s="119"/>
      <c r="H102" s="119"/>
      <c r="I102" s="119"/>
      <c r="J102" s="119"/>
      <c r="K102" s="119"/>
      <c r="L102" s="119"/>
      <c r="M102" s="119"/>
      <c r="N102" s="119"/>
      <c r="O102" s="119"/>
      <c r="P102" s="119"/>
      <c r="Q102" s="119"/>
      <c r="R102" s="119"/>
      <c r="S102" s="119"/>
      <c r="T102" s="119"/>
      <c r="U102" s="1916"/>
      <c r="V102" s="1916"/>
      <c r="W102" s="1916"/>
      <c r="X102" s="1916"/>
      <c r="Y102" s="1916"/>
      <c r="Z102" s="1916"/>
      <c r="AA102" s="1916"/>
      <c r="AB102" s="1916"/>
      <c r="AC102" s="1916"/>
      <c r="AD102" s="1916"/>
      <c r="AE102" s="1916"/>
      <c r="AF102" s="1916"/>
      <c r="AG102" s="1916"/>
      <c r="AH102" s="1916"/>
      <c r="AI102" s="1916"/>
      <c r="AJ102" s="1916"/>
      <c r="AK102" s="1916"/>
    </row>
    <row r="103" spans="1:37" ht="14.1" customHeight="1">
      <c r="A103" s="119"/>
      <c r="B103" s="119"/>
      <c r="C103" s="119"/>
      <c r="D103" s="119"/>
      <c r="E103" s="119"/>
      <c r="F103" s="119"/>
      <c r="G103" s="119"/>
      <c r="H103" s="119"/>
      <c r="I103" s="119"/>
      <c r="J103" s="119"/>
      <c r="K103" s="119"/>
      <c r="L103" s="119"/>
      <c r="M103" s="119"/>
      <c r="N103" s="119"/>
      <c r="O103" s="119"/>
      <c r="P103" s="119"/>
      <c r="Q103" s="119"/>
      <c r="R103" s="119"/>
      <c r="S103" s="119"/>
      <c r="T103" s="119"/>
      <c r="U103" s="1916"/>
      <c r="V103" s="1916"/>
      <c r="W103" s="1916"/>
      <c r="X103" s="1916"/>
      <c r="Y103" s="1916"/>
      <c r="Z103" s="1916"/>
      <c r="AA103" s="1916"/>
      <c r="AB103" s="1916"/>
      <c r="AC103" s="1916"/>
      <c r="AD103" s="1916"/>
      <c r="AE103" s="1916"/>
      <c r="AF103" s="1916"/>
      <c r="AG103" s="1916"/>
      <c r="AH103" s="1916"/>
      <c r="AI103" s="1916"/>
      <c r="AJ103" s="1916"/>
      <c r="AK103" s="1916"/>
    </row>
    <row r="104" spans="1:37" ht="14.1" customHeight="1">
      <c r="A104" s="119"/>
      <c r="B104" s="119"/>
      <c r="C104" s="119"/>
      <c r="D104" s="119"/>
      <c r="E104" s="119"/>
      <c r="F104" s="119"/>
      <c r="G104" s="119"/>
      <c r="H104" s="119"/>
      <c r="I104" s="119"/>
      <c r="J104" s="119"/>
      <c r="K104" s="119"/>
      <c r="L104" s="119"/>
      <c r="M104" s="119"/>
      <c r="N104" s="119"/>
      <c r="O104" s="119"/>
      <c r="P104" s="119"/>
      <c r="Q104" s="119"/>
      <c r="R104" s="119"/>
      <c r="S104" s="119"/>
      <c r="T104" s="119" t="s">
        <v>1899</v>
      </c>
      <c r="U104" s="119"/>
      <c r="V104" s="119"/>
      <c r="W104" s="119"/>
      <c r="X104" s="119"/>
      <c r="Y104" s="119"/>
      <c r="Z104" s="119"/>
      <c r="AA104" s="119"/>
      <c r="AB104" s="119"/>
      <c r="AC104" s="119"/>
      <c r="AD104" s="119"/>
      <c r="AE104" s="119"/>
      <c r="AF104" s="119"/>
      <c r="AG104" s="119"/>
      <c r="AH104" s="119"/>
      <c r="AI104" s="119"/>
      <c r="AJ104" s="119"/>
      <c r="AK104" s="119"/>
    </row>
    <row r="105" spans="1:37" ht="14.1" customHeight="1">
      <c r="A105" s="119"/>
      <c r="B105" s="119"/>
      <c r="C105" s="119"/>
      <c r="D105" s="119"/>
      <c r="E105" s="119"/>
      <c r="F105" s="119"/>
      <c r="G105" s="119"/>
      <c r="H105" s="119"/>
      <c r="I105" s="119"/>
      <c r="J105" s="119"/>
      <c r="K105" s="119"/>
      <c r="L105" s="119"/>
      <c r="M105" s="119"/>
      <c r="N105" s="119"/>
      <c r="O105" s="119"/>
      <c r="P105" s="119"/>
      <c r="Q105" s="119"/>
      <c r="R105" s="119"/>
      <c r="S105" s="119"/>
      <c r="T105" s="119"/>
      <c r="U105" s="1935"/>
      <c r="V105" s="1935"/>
      <c r="W105" s="1935"/>
      <c r="X105" s="1935"/>
      <c r="Y105" s="1935"/>
      <c r="Z105" s="1935"/>
      <c r="AA105" s="1935"/>
      <c r="AB105" s="1935"/>
      <c r="AC105" s="1935"/>
      <c r="AD105" s="1935"/>
      <c r="AE105" s="1935"/>
      <c r="AF105" s="1935"/>
      <c r="AG105" s="1935"/>
      <c r="AH105" s="1935"/>
      <c r="AI105" s="1935"/>
      <c r="AJ105" s="1935"/>
      <c r="AK105" s="1935"/>
    </row>
    <row r="106" spans="1:37" ht="14.1" customHeight="1">
      <c r="A106" s="119"/>
      <c r="B106" s="119"/>
      <c r="C106" s="119"/>
      <c r="D106" s="119"/>
      <c r="E106" s="119"/>
      <c r="F106" s="119"/>
      <c r="G106" s="119"/>
      <c r="H106" s="119"/>
      <c r="I106" s="119"/>
      <c r="J106" s="119"/>
      <c r="K106" s="119"/>
      <c r="L106" s="119"/>
      <c r="M106" s="119"/>
      <c r="N106" s="119"/>
      <c r="O106" s="119"/>
      <c r="P106" s="119"/>
      <c r="Q106" s="119"/>
      <c r="R106" s="119"/>
      <c r="S106" s="119"/>
      <c r="T106" s="119"/>
      <c r="U106" s="1936"/>
      <c r="V106" s="1936"/>
      <c r="W106" s="1936"/>
      <c r="X106" s="1936"/>
      <c r="Y106" s="1936"/>
      <c r="Z106" s="1936"/>
      <c r="AA106" s="1936"/>
      <c r="AB106" s="1936"/>
      <c r="AC106" s="1936"/>
      <c r="AD106" s="1936"/>
      <c r="AE106" s="1936"/>
      <c r="AF106" s="1936"/>
      <c r="AG106" s="1936"/>
      <c r="AH106" s="1936"/>
      <c r="AI106" s="1936"/>
      <c r="AJ106" s="1936"/>
      <c r="AK106" s="1936"/>
    </row>
    <row r="107" spans="1:37" ht="14.1" customHeight="1">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1:37" ht="14.1" customHeight="1">
      <c r="A108" s="119"/>
      <c r="B108" s="1529" t="s">
        <v>1900</v>
      </c>
      <c r="C108" s="1529"/>
      <c r="D108" s="1529"/>
      <c r="E108" s="1529"/>
      <c r="F108" s="1529"/>
      <c r="G108" s="1529"/>
      <c r="H108" s="1529"/>
      <c r="I108" s="1529"/>
      <c r="J108" s="1529"/>
      <c r="K108" s="1529"/>
      <c r="L108" s="1529"/>
      <c r="M108" s="1529"/>
      <c r="N108" s="1529"/>
      <c r="O108" s="1529"/>
      <c r="P108" s="1529"/>
      <c r="Q108" s="1529"/>
      <c r="R108" s="1529"/>
      <c r="S108" s="1529"/>
      <c r="T108" s="1529"/>
      <c r="U108" s="1529"/>
      <c r="V108" s="1529"/>
      <c r="W108" s="1529"/>
      <c r="X108" s="1529"/>
      <c r="Y108" s="1529"/>
      <c r="Z108" s="1529"/>
      <c r="AA108" s="1529"/>
      <c r="AB108" s="1529"/>
      <c r="AC108" s="1529"/>
      <c r="AD108" s="1529"/>
      <c r="AE108" s="1529"/>
      <c r="AF108" s="1529"/>
      <c r="AG108" s="1529"/>
      <c r="AH108" s="1529"/>
      <c r="AI108" s="1529"/>
      <c r="AJ108" s="1529"/>
      <c r="AK108" s="1529"/>
    </row>
    <row r="109" spans="1:37" ht="14.1" customHeight="1">
      <c r="A109" s="119"/>
      <c r="B109" s="1529"/>
      <c r="C109" s="1529"/>
      <c r="D109" s="1529"/>
      <c r="E109" s="1529"/>
      <c r="F109" s="1529"/>
      <c r="G109" s="1529"/>
      <c r="H109" s="1529"/>
      <c r="I109" s="1529"/>
      <c r="J109" s="1529"/>
      <c r="K109" s="1529"/>
      <c r="L109" s="1529"/>
      <c r="M109" s="1529"/>
      <c r="N109" s="1529"/>
      <c r="O109" s="1529"/>
      <c r="P109" s="1529"/>
      <c r="Q109" s="1529"/>
      <c r="R109" s="1529"/>
      <c r="S109" s="1529"/>
      <c r="T109" s="1529"/>
      <c r="U109" s="1529"/>
      <c r="V109" s="1529"/>
      <c r="W109" s="1529"/>
      <c r="X109" s="1529"/>
      <c r="Y109" s="1529"/>
      <c r="Z109" s="1529"/>
      <c r="AA109" s="1529"/>
      <c r="AB109" s="1529"/>
      <c r="AC109" s="1529"/>
      <c r="AD109" s="1529"/>
      <c r="AE109" s="1529"/>
      <c r="AF109" s="1529"/>
      <c r="AG109" s="1529"/>
      <c r="AH109" s="1529"/>
      <c r="AI109" s="1529"/>
      <c r="AJ109" s="1529"/>
      <c r="AK109" s="1529"/>
    </row>
    <row r="110" spans="1:37" ht="14.1" customHeight="1">
      <c r="A110" s="119"/>
      <c r="B110" s="1529"/>
      <c r="C110" s="1529"/>
      <c r="D110" s="1529"/>
      <c r="E110" s="1529"/>
      <c r="F110" s="1529"/>
      <c r="G110" s="1529"/>
      <c r="H110" s="1529"/>
      <c r="I110" s="1529"/>
      <c r="J110" s="1529"/>
      <c r="K110" s="1529"/>
      <c r="L110" s="1529"/>
      <c r="M110" s="1529"/>
      <c r="N110" s="1529"/>
      <c r="O110" s="1529"/>
      <c r="P110" s="1529"/>
      <c r="Q110" s="1529"/>
      <c r="R110" s="1529"/>
      <c r="S110" s="1529"/>
      <c r="T110" s="1529"/>
      <c r="U110" s="1529"/>
      <c r="V110" s="1529"/>
      <c r="W110" s="1529"/>
      <c r="X110" s="1529"/>
      <c r="Y110" s="1529"/>
      <c r="Z110" s="1529"/>
      <c r="AA110" s="1529"/>
      <c r="AB110" s="1529"/>
      <c r="AC110" s="1529"/>
      <c r="AD110" s="1529"/>
      <c r="AE110" s="1529"/>
      <c r="AF110" s="1529"/>
      <c r="AG110" s="1529"/>
      <c r="AH110" s="1529"/>
      <c r="AI110" s="1529"/>
      <c r="AJ110" s="1529"/>
      <c r="AK110" s="1529"/>
    </row>
    <row r="111" spans="1:37" ht="14.1" customHeight="1">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row>
    <row r="112" spans="1:37" ht="14.1" customHeight="1">
      <c r="A112" s="119"/>
      <c r="B112" s="119" t="s">
        <v>1684</v>
      </c>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row>
    <row r="113" spans="1:72" ht="14.1" customHeight="1">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row>
    <row r="114" spans="1:72" ht="14.1" customHeight="1">
      <c r="A114" s="119"/>
      <c r="B114" s="119"/>
      <c r="C114" s="119"/>
      <c r="D114" s="1000" t="s">
        <v>73</v>
      </c>
      <c r="E114" s="119" t="s">
        <v>1901</v>
      </c>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row>
    <row r="115" spans="1:72" ht="14.1" customHeight="1">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row>
    <row r="116" spans="1:72" ht="14.1" customHeight="1">
      <c r="A116" s="119"/>
      <c r="B116" s="119"/>
      <c r="C116" s="119"/>
      <c r="D116" s="1000" t="s">
        <v>73</v>
      </c>
      <c r="E116" s="119" t="s">
        <v>2379</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row>
    <row r="117" spans="1:72" ht="14.1" customHeight="1">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row>
    <row r="118" spans="1:72" ht="14.1" customHeight="1">
      <c r="A118" s="119"/>
      <c r="B118" s="119"/>
      <c r="C118" s="119"/>
      <c r="D118" s="1000" t="s">
        <v>73</v>
      </c>
      <c r="E118" s="119" t="s">
        <v>2380</v>
      </c>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row>
    <row r="119" spans="1:72" ht="14.1" customHeight="1">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row>
    <row r="120" spans="1:72" ht="14.1" customHeight="1">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row>
    <row r="121" spans="1:72" ht="14.1" customHeight="1">
      <c r="A121" s="119"/>
      <c r="B121" s="119" t="s">
        <v>1904</v>
      </c>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row>
    <row r="122" spans="1:72" ht="27.95" customHeight="1">
      <c r="B122" s="1937" t="s">
        <v>1905</v>
      </c>
      <c r="C122" s="1740"/>
      <c r="D122" s="1740"/>
      <c r="E122" s="1740"/>
      <c r="F122" s="1740"/>
      <c r="G122" s="1740"/>
      <c r="H122" s="1740"/>
      <c r="I122" s="1740"/>
      <c r="J122" s="1740"/>
      <c r="K122" s="1740"/>
      <c r="L122" s="1740"/>
      <c r="M122" s="1740"/>
      <c r="N122" s="1937" t="s">
        <v>1906</v>
      </c>
      <c r="O122" s="1740"/>
      <c r="P122" s="1740"/>
      <c r="Q122" s="1740"/>
      <c r="R122" s="1740"/>
      <c r="S122" s="1740"/>
      <c r="T122" s="1740"/>
      <c r="U122" s="1740"/>
      <c r="V122" s="1740"/>
      <c r="W122" s="1740"/>
      <c r="X122" s="1740"/>
      <c r="Y122" s="1740"/>
      <c r="Z122" s="1938"/>
      <c r="AA122" s="1740" t="s">
        <v>1907</v>
      </c>
      <c r="AB122" s="1740"/>
      <c r="AC122" s="1740"/>
      <c r="AD122" s="1740"/>
      <c r="AE122" s="1740"/>
      <c r="AF122" s="1740"/>
      <c r="AG122" s="1740"/>
      <c r="AH122" s="1740"/>
      <c r="AI122" s="1740"/>
      <c r="AJ122" s="1938"/>
    </row>
    <row r="123" spans="1:72" ht="27.95" customHeight="1">
      <c r="B123" s="623"/>
      <c r="C123" s="119"/>
      <c r="D123" s="119"/>
      <c r="E123" s="119"/>
      <c r="F123" s="119"/>
      <c r="G123" s="119"/>
      <c r="H123" s="119"/>
      <c r="I123" s="119"/>
      <c r="J123" s="119"/>
      <c r="K123" s="119"/>
      <c r="L123" s="119"/>
      <c r="M123" s="119"/>
      <c r="N123" s="623"/>
      <c r="O123" s="119"/>
      <c r="P123" s="119"/>
      <c r="Q123" s="119"/>
      <c r="R123" s="119"/>
      <c r="S123" s="119"/>
      <c r="T123" s="119"/>
      <c r="U123" s="119"/>
      <c r="V123" s="119"/>
      <c r="W123" s="119"/>
      <c r="X123" s="119"/>
      <c r="Y123" s="119"/>
      <c r="Z123" s="630"/>
      <c r="AA123" s="119"/>
      <c r="AB123" s="119"/>
      <c r="AC123" s="119"/>
      <c r="AD123" s="119"/>
      <c r="AE123" s="119"/>
      <c r="AF123" s="119"/>
      <c r="AG123" s="119"/>
      <c r="AH123" s="119"/>
      <c r="AI123" s="119"/>
      <c r="AJ123" s="630"/>
    </row>
    <row r="124" spans="1:72" ht="27.95" customHeight="1">
      <c r="B124" s="631"/>
      <c r="C124" s="164" t="s">
        <v>1908</v>
      </c>
      <c r="D124" s="164"/>
      <c r="E124" s="164"/>
      <c r="F124" s="164"/>
      <c r="G124" s="164"/>
      <c r="H124" s="164"/>
      <c r="I124" s="164"/>
      <c r="J124" s="164"/>
      <c r="K124" s="164"/>
      <c r="L124" s="164" t="s">
        <v>1694</v>
      </c>
      <c r="M124" s="164"/>
      <c r="N124" s="631"/>
      <c r="O124" s="164" t="s">
        <v>1908</v>
      </c>
      <c r="P124" s="164"/>
      <c r="Q124" s="164"/>
      <c r="R124" s="164"/>
      <c r="S124" s="164"/>
      <c r="T124" s="164"/>
      <c r="U124" s="164"/>
      <c r="V124" s="164"/>
      <c r="W124" s="164"/>
      <c r="X124" s="164"/>
      <c r="Y124" s="164" t="s">
        <v>1694</v>
      </c>
      <c r="Z124" s="632"/>
      <c r="AA124" s="119"/>
      <c r="AB124" s="119"/>
      <c r="AC124" s="119"/>
      <c r="AD124" s="119"/>
      <c r="AE124" s="119"/>
      <c r="AF124" s="119"/>
      <c r="AG124" s="119"/>
      <c r="AH124" s="119"/>
      <c r="AI124" s="119"/>
      <c r="AJ124" s="630"/>
    </row>
    <row r="125" spans="1:72" ht="27.95" customHeight="1">
      <c r="B125" s="622" t="s">
        <v>2493</v>
      </c>
      <c r="C125" s="138"/>
      <c r="D125" s="138"/>
      <c r="E125" s="138"/>
      <c r="F125" s="138"/>
      <c r="G125" s="138"/>
      <c r="H125" s="138"/>
      <c r="I125" s="138"/>
      <c r="J125" s="138"/>
      <c r="K125" s="138"/>
      <c r="L125" s="138"/>
      <c r="M125" s="138"/>
      <c r="N125" s="622" t="s">
        <v>2493</v>
      </c>
      <c r="O125" s="138"/>
      <c r="P125" s="138"/>
      <c r="Q125" s="138"/>
      <c r="R125" s="138"/>
      <c r="S125" s="138"/>
      <c r="T125" s="138"/>
      <c r="U125" s="138"/>
      <c r="V125" s="138"/>
      <c r="W125" s="138"/>
      <c r="X125" s="138"/>
      <c r="Y125" s="138"/>
      <c r="Z125" s="633"/>
      <c r="AA125" s="138"/>
      <c r="AB125" s="138"/>
      <c r="AC125" s="138"/>
      <c r="AD125" s="138"/>
      <c r="AE125" s="138"/>
      <c r="AF125" s="138"/>
      <c r="AG125" s="138"/>
      <c r="AH125" s="138"/>
      <c r="AI125" s="138"/>
      <c r="AJ125" s="633"/>
    </row>
    <row r="126" spans="1:72" ht="14.1" customHeight="1"/>
    <row r="127" spans="1:72" ht="14.1" customHeight="1">
      <c r="B127" s="120"/>
      <c r="C127" s="120"/>
      <c r="D127" s="120"/>
      <c r="E127" s="120"/>
    </row>
    <row r="128" spans="1:72" s="127" customFormat="1" ht="15" customHeight="1">
      <c r="A128" s="1504" t="s">
        <v>1924</v>
      </c>
      <c r="B128" s="1504"/>
      <c r="C128" s="1504"/>
      <c r="D128" s="1504"/>
      <c r="E128" s="1504"/>
      <c r="F128" s="1504"/>
      <c r="G128" s="1504"/>
      <c r="H128" s="1504"/>
      <c r="I128" s="1504"/>
      <c r="J128" s="1504"/>
      <c r="K128" s="1504"/>
      <c r="L128" s="1504"/>
      <c r="M128" s="1504"/>
      <c r="N128" s="1504"/>
      <c r="O128" s="1504"/>
      <c r="P128" s="1504"/>
      <c r="Q128" s="1504"/>
      <c r="R128" s="1504"/>
      <c r="S128" s="1504"/>
      <c r="T128" s="1504"/>
      <c r="U128" s="1504"/>
      <c r="V128" s="1504"/>
      <c r="W128" s="1504"/>
      <c r="X128" s="1504"/>
      <c r="Y128" s="1504"/>
      <c r="Z128" s="1504"/>
      <c r="AA128" s="1504"/>
      <c r="AB128" s="1504"/>
      <c r="AC128" s="1504"/>
      <c r="AD128" s="1504"/>
      <c r="AE128" s="1504"/>
      <c r="AF128" s="1504"/>
      <c r="AG128" s="1504"/>
      <c r="AH128" s="1504"/>
      <c r="AI128" s="1504"/>
      <c r="AJ128" s="1504"/>
      <c r="AK128" s="1504"/>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row>
    <row r="129" spans="1:37">
      <c r="A129" s="119" t="s">
        <v>1925</v>
      </c>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row>
    <row r="130" spans="1:37">
      <c r="A130" s="141"/>
      <c r="B130" s="141"/>
      <c r="C130" s="141"/>
      <c r="D130" s="141"/>
      <c r="E130" s="141"/>
      <c r="F130" s="141"/>
      <c r="G130" s="141"/>
      <c r="H130" s="141"/>
      <c r="I130" s="141"/>
      <c r="J130" s="141"/>
      <c r="K130" s="141"/>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row>
    <row r="131" spans="1:37">
      <c r="A131" s="848" t="s">
        <v>1926</v>
      </c>
      <c r="B131" s="848"/>
      <c r="C131" s="848"/>
      <c r="D131" s="848"/>
      <c r="E131" s="848"/>
      <c r="F131" s="848"/>
      <c r="G131" s="848"/>
      <c r="H131" s="848"/>
      <c r="I131" s="848"/>
      <c r="J131" s="848"/>
      <c r="K131" s="848"/>
      <c r="L131" s="947"/>
      <c r="M131" s="947"/>
      <c r="N131" s="947"/>
      <c r="O131" s="947"/>
      <c r="P131" s="947"/>
      <c r="Q131" s="947"/>
      <c r="R131" s="947"/>
      <c r="S131" s="947"/>
      <c r="T131" s="947"/>
      <c r="U131" s="947"/>
      <c r="V131" s="947"/>
      <c r="W131" s="947"/>
      <c r="X131" s="947"/>
      <c r="Y131" s="947"/>
      <c r="Z131" s="947"/>
      <c r="AA131" s="947"/>
      <c r="AB131" s="947"/>
      <c r="AC131" s="947"/>
      <c r="AD131" s="947"/>
      <c r="AE131" s="947"/>
      <c r="AF131" s="947"/>
      <c r="AG131" s="947"/>
      <c r="AH131" s="947"/>
      <c r="AI131" s="947"/>
      <c r="AJ131" s="947"/>
      <c r="AK131" s="947"/>
    </row>
    <row r="132" spans="1:37">
      <c r="A132" s="848"/>
      <c r="B132" s="848" t="s">
        <v>1927</v>
      </c>
      <c r="C132" s="848"/>
      <c r="D132" s="848"/>
      <c r="E132" s="848"/>
      <c r="F132" s="848"/>
      <c r="G132" s="848"/>
      <c r="H132" s="848"/>
      <c r="I132" s="848"/>
      <c r="J132" s="848"/>
      <c r="K132" s="848"/>
      <c r="L132" s="1943"/>
      <c r="M132" s="1943"/>
      <c r="N132" s="1943"/>
      <c r="O132" s="1943"/>
      <c r="P132" s="1943"/>
      <c r="Q132" s="1943"/>
      <c r="R132" s="1943"/>
      <c r="S132" s="1943"/>
      <c r="T132" s="1943"/>
      <c r="U132" s="1943"/>
      <c r="V132" s="1943"/>
      <c r="W132" s="1943"/>
      <c r="X132" s="1943"/>
      <c r="Y132" s="1943"/>
      <c r="Z132" s="1943"/>
      <c r="AA132" s="1943"/>
      <c r="AB132" s="1943"/>
      <c r="AC132" s="1943"/>
      <c r="AD132" s="1943"/>
      <c r="AE132" s="1943"/>
      <c r="AF132" s="1943"/>
      <c r="AG132" s="1943"/>
      <c r="AH132" s="1943"/>
      <c r="AI132" s="1943"/>
      <c r="AJ132" s="1943"/>
      <c r="AK132" s="1943"/>
    </row>
    <row r="133" spans="1:37">
      <c r="A133" s="848"/>
      <c r="B133" s="848" t="s">
        <v>1928</v>
      </c>
      <c r="C133" s="848"/>
      <c r="D133" s="848"/>
      <c r="E133" s="848"/>
      <c r="F133" s="848"/>
      <c r="G133" s="848"/>
      <c r="H133" s="848"/>
      <c r="I133" s="848"/>
      <c r="J133" s="848"/>
      <c r="K133" s="848"/>
      <c r="L133" s="1943"/>
      <c r="M133" s="1943"/>
      <c r="N133" s="1943"/>
      <c r="O133" s="1943"/>
      <c r="P133" s="1943"/>
      <c r="Q133" s="1943"/>
      <c r="R133" s="1943"/>
      <c r="S133" s="1943"/>
      <c r="T133" s="1943"/>
      <c r="U133" s="1943"/>
      <c r="V133" s="1943"/>
      <c r="W133" s="1943"/>
      <c r="X133" s="1943"/>
      <c r="Y133" s="1943"/>
      <c r="Z133" s="1943"/>
      <c r="AA133" s="1943"/>
      <c r="AB133" s="1943"/>
      <c r="AC133" s="1943"/>
      <c r="AD133" s="1943"/>
      <c r="AE133" s="1943"/>
      <c r="AF133" s="1943"/>
      <c r="AG133" s="1943"/>
      <c r="AH133" s="1943"/>
      <c r="AI133" s="1943"/>
      <c r="AJ133" s="1943"/>
      <c r="AK133" s="1943"/>
    </row>
    <row r="134" spans="1:37">
      <c r="A134" s="848"/>
      <c r="B134" s="848" t="s">
        <v>1929</v>
      </c>
      <c r="C134" s="848"/>
      <c r="D134" s="848"/>
      <c r="E134" s="848"/>
      <c r="F134" s="848"/>
      <c r="G134" s="848"/>
      <c r="H134" s="848"/>
      <c r="I134" s="848"/>
      <c r="J134" s="848"/>
      <c r="K134" s="848"/>
      <c r="L134" s="1943"/>
      <c r="M134" s="1943"/>
      <c r="N134" s="1943"/>
      <c r="O134" s="1943"/>
      <c r="P134" s="1943"/>
      <c r="Q134" s="1943"/>
      <c r="R134" s="1943"/>
      <c r="S134" s="1943"/>
      <c r="T134" s="1024"/>
      <c r="U134" s="1024"/>
      <c r="V134" s="1024"/>
      <c r="W134" s="1024"/>
      <c r="X134" s="1024"/>
      <c r="Y134" s="1024"/>
      <c r="Z134" s="1024"/>
      <c r="AA134" s="1024"/>
      <c r="AB134" s="1024"/>
      <c r="AC134" s="1024"/>
      <c r="AD134" s="1024"/>
      <c r="AE134" s="1024"/>
      <c r="AF134" s="1024"/>
      <c r="AG134" s="1024"/>
      <c r="AH134" s="1024"/>
      <c r="AI134" s="1024"/>
      <c r="AJ134" s="1024"/>
      <c r="AK134" s="1024"/>
    </row>
    <row r="135" spans="1:37">
      <c r="A135" s="848"/>
      <c r="B135" s="848" t="s">
        <v>1930</v>
      </c>
      <c r="C135" s="848"/>
      <c r="D135" s="848"/>
      <c r="E135" s="848"/>
      <c r="F135" s="848"/>
      <c r="G135" s="848"/>
      <c r="H135" s="848"/>
      <c r="I135" s="848"/>
      <c r="J135" s="848"/>
      <c r="K135" s="848"/>
      <c r="L135" s="1944"/>
      <c r="M135" s="1944"/>
      <c r="N135" s="1944"/>
      <c r="O135" s="1944"/>
      <c r="P135" s="1944"/>
      <c r="Q135" s="1944"/>
      <c r="R135" s="1944"/>
      <c r="S135" s="1944"/>
      <c r="T135" s="1944"/>
      <c r="U135" s="1944"/>
      <c r="V135" s="1944"/>
      <c r="W135" s="1944"/>
      <c r="X135" s="1944"/>
      <c r="Y135" s="1944"/>
      <c r="Z135" s="1944"/>
      <c r="AA135" s="1944"/>
      <c r="AB135" s="1944"/>
      <c r="AC135" s="1944"/>
      <c r="AD135" s="1944"/>
      <c r="AE135" s="1944"/>
      <c r="AF135" s="1944"/>
      <c r="AG135" s="1944"/>
      <c r="AH135" s="1944"/>
      <c r="AI135" s="1944"/>
      <c r="AJ135" s="1944"/>
      <c r="AK135" s="1944"/>
    </row>
    <row r="136" spans="1:37">
      <c r="A136" s="848"/>
      <c r="B136" s="848" t="s">
        <v>1931</v>
      </c>
      <c r="C136" s="848"/>
      <c r="D136" s="848"/>
      <c r="E136" s="848"/>
      <c r="F136" s="848"/>
      <c r="G136" s="848"/>
      <c r="H136" s="848"/>
      <c r="I136" s="848"/>
      <c r="J136" s="848"/>
      <c r="K136" s="848"/>
      <c r="L136" s="1943"/>
      <c r="M136" s="1943"/>
      <c r="N136" s="1943"/>
      <c r="O136" s="1943"/>
      <c r="P136" s="1943"/>
      <c r="Q136" s="1943"/>
      <c r="R136" s="1943"/>
      <c r="S136" s="1943"/>
      <c r="T136" s="1943"/>
      <c r="U136" s="1943"/>
      <c r="V136" s="1943"/>
      <c r="W136" s="1943"/>
      <c r="X136" s="1943"/>
      <c r="Y136" s="1943"/>
      <c r="Z136" s="1024"/>
      <c r="AA136" s="1024"/>
      <c r="AB136" s="1024"/>
      <c r="AC136" s="1024"/>
      <c r="AD136" s="1024"/>
      <c r="AE136" s="1024"/>
      <c r="AF136" s="1024"/>
      <c r="AG136" s="1024"/>
      <c r="AH136" s="1024"/>
      <c r="AI136" s="1024"/>
      <c r="AJ136" s="1024"/>
      <c r="AK136" s="1024"/>
    </row>
    <row r="137" spans="1:37">
      <c r="A137" s="848"/>
      <c r="B137" s="848"/>
      <c r="C137" s="848"/>
      <c r="D137" s="848"/>
      <c r="E137" s="848"/>
      <c r="F137" s="848"/>
      <c r="G137" s="848"/>
      <c r="H137" s="848"/>
      <c r="I137" s="848"/>
      <c r="J137" s="848"/>
      <c r="K137" s="848"/>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7"/>
      <c r="AJ137" s="947"/>
      <c r="AK137" s="947"/>
    </row>
    <row r="138" spans="1:37">
      <c r="A138" s="848" t="s">
        <v>1932</v>
      </c>
      <c r="B138" s="848"/>
      <c r="C138" s="848"/>
      <c r="D138" s="848"/>
      <c r="E138" s="848"/>
      <c r="F138" s="848"/>
      <c r="G138" s="848"/>
      <c r="H138" s="848"/>
      <c r="I138" s="848"/>
      <c r="J138" s="848"/>
      <c r="K138" s="848"/>
      <c r="L138" s="947"/>
      <c r="M138" s="947"/>
      <c r="N138" s="947"/>
      <c r="O138" s="947"/>
      <c r="P138" s="947"/>
      <c r="Q138" s="947"/>
      <c r="R138" s="947"/>
      <c r="S138" s="947"/>
      <c r="T138" s="947"/>
      <c r="U138" s="947"/>
      <c r="V138" s="947"/>
      <c r="W138" s="947"/>
      <c r="X138" s="947"/>
      <c r="Y138" s="947"/>
      <c r="Z138" s="947"/>
      <c r="AA138" s="947"/>
      <c r="AB138" s="947"/>
      <c r="AC138" s="947"/>
      <c r="AD138" s="947"/>
      <c r="AE138" s="947"/>
      <c r="AF138" s="947"/>
      <c r="AG138" s="947"/>
      <c r="AH138" s="947"/>
      <c r="AI138" s="947"/>
      <c r="AJ138" s="947"/>
      <c r="AK138" s="947"/>
    </row>
    <row r="139" spans="1:37">
      <c r="A139" s="848"/>
      <c r="B139" s="848" t="s">
        <v>1933</v>
      </c>
      <c r="C139" s="848"/>
      <c r="D139" s="848"/>
      <c r="E139" s="848"/>
      <c r="F139" s="848"/>
      <c r="G139" s="848"/>
      <c r="H139" s="848"/>
      <c r="I139" s="848"/>
      <c r="J139" s="848"/>
      <c r="K139" s="848"/>
      <c r="L139" s="947" t="s">
        <v>148</v>
      </c>
      <c r="M139" s="1939"/>
      <c r="N139" s="1939"/>
      <c r="O139" s="947" t="s">
        <v>1934</v>
      </c>
      <c r="P139" s="947"/>
      <c r="Q139" s="947"/>
      <c r="R139" s="947"/>
      <c r="S139" s="1043" t="s">
        <v>148</v>
      </c>
      <c r="T139" s="1940"/>
      <c r="U139" s="1940"/>
      <c r="V139" s="1940"/>
      <c r="W139" s="1940"/>
      <c r="X139" s="1940"/>
      <c r="Y139" s="947" t="s">
        <v>238</v>
      </c>
      <c r="Z139" s="947"/>
      <c r="AA139" s="947" t="s">
        <v>1935</v>
      </c>
      <c r="AB139" s="947"/>
      <c r="AC139" s="947"/>
      <c r="AD139" s="947" t="s">
        <v>148</v>
      </c>
      <c r="AE139" s="1939"/>
      <c r="AF139" s="1939"/>
      <c r="AG139" s="1939"/>
      <c r="AH139" s="1939"/>
      <c r="AI139" s="1939"/>
      <c r="AJ139" s="947" t="s">
        <v>2480</v>
      </c>
      <c r="AK139" s="947"/>
    </row>
    <row r="140" spans="1:37">
      <c r="A140" s="848"/>
      <c r="B140" s="848" t="s">
        <v>1928</v>
      </c>
      <c r="C140" s="848"/>
      <c r="D140" s="848"/>
      <c r="E140" s="848"/>
      <c r="F140" s="848"/>
      <c r="G140" s="848"/>
      <c r="H140" s="848"/>
      <c r="I140" s="848"/>
      <c r="J140" s="848"/>
      <c r="K140" s="848"/>
      <c r="L140" s="1941"/>
      <c r="M140" s="1941"/>
      <c r="N140" s="1941"/>
      <c r="O140" s="1941"/>
      <c r="P140" s="1941"/>
      <c r="Q140" s="1941"/>
      <c r="R140" s="1941"/>
      <c r="S140" s="1941"/>
      <c r="T140" s="1941"/>
      <c r="U140" s="1941"/>
      <c r="V140" s="1941"/>
      <c r="W140" s="1941"/>
      <c r="X140" s="1941"/>
      <c r="Y140" s="1941"/>
      <c r="Z140" s="1941"/>
      <c r="AA140" s="1941"/>
      <c r="AB140" s="1941"/>
      <c r="AC140" s="1941"/>
      <c r="AD140" s="1941"/>
      <c r="AE140" s="1941"/>
      <c r="AF140" s="1941"/>
      <c r="AG140" s="1941"/>
      <c r="AH140" s="1941"/>
      <c r="AI140" s="1941"/>
      <c r="AJ140" s="1941"/>
      <c r="AK140" s="1941"/>
    </row>
    <row r="141" spans="1:37">
      <c r="A141" s="848"/>
      <c r="B141" s="848" t="s">
        <v>1936</v>
      </c>
      <c r="C141" s="848"/>
      <c r="D141" s="848"/>
      <c r="E141" s="848"/>
      <c r="F141" s="848"/>
      <c r="G141" s="848"/>
      <c r="H141" s="848"/>
      <c r="I141" s="848"/>
      <c r="J141" s="848"/>
      <c r="K141" s="848"/>
      <c r="L141" s="947" t="s">
        <v>148</v>
      </c>
      <c r="M141" s="1939"/>
      <c r="N141" s="1939"/>
      <c r="O141" s="947" t="s">
        <v>1937</v>
      </c>
      <c r="P141" s="947"/>
      <c r="Q141" s="947"/>
      <c r="R141" s="947"/>
      <c r="S141" s="947"/>
      <c r="T141" s="947" t="s">
        <v>764</v>
      </c>
      <c r="U141" s="1942"/>
      <c r="V141" s="1942"/>
      <c r="W141" s="1942"/>
      <c r="X141" s="1942"/>
      <c r="Y141" s="947" t="s">
        <v>238</v>
      </c>
      <c r="Z141" s="947" t="s">
        <v>1938</v>
      </c>
      <c r="AA141" s="947"/>
      <c r="AB141" s="947"/>
      <c r="AC141" s="947"/>
      <c r="AD141" s="947" t="s">
        <v>148</v>
      </c>
      <c r="AE141" s="1939"/>
      <c r="AF141" s="1939"/>
      <c r="AG141" s="1939"/>
      <c r="AH141" s="1939"/>
      <c r="AI141" s="1939"/>
      <c r="AJ141" s="947" t="s">
        <v>2480</v>
      </c>
      <c r="AK141" s="947"/>
    </row>
    <row r="142" spans="1:37">
      <c r="A142" s="848"/>
      <c r="B142" s="848"/>
      <c r="C142" s="848"/>
      <c r="D142" s="848"/>
      <c r="E142" s="848"/>
      <c r="F142" s="848"/>
      <c r="G142" s="848"/>
      <c r="H142" s="848"/>
      <c r="I142" s="848"/>
      <c r="J142" s="848"/>
      <c r="K142" s="848"/>
      <c r="L142" s="1943"/>
      <c r="M142" s="1943"/>
      <c r="N142" s="1943"/>
      <c r="O142" s="1943"/>
      <c r="P142" s="1943"/>
      <c r="Q142" s="1943"/>
      <c r="R142" s="1943"/>
      <c r="S142" s="1943"/>
      <c r="T142" s="1943"/>
      <c r="U142" s="1943"/>
      <c r="V142" s="1943"/>
      <c r="W142" s="1943"/>
      <c r="X142" s="1943"/>
      <c r="Y142" s="1943"/>
      <c r="Z142" s="1943"/>
      <c r="AA142" s="1943"/>
      <c r="AB142" s="1943"/>
      <c r="AC142" s="1943"/>
      <c r="AD142" s="1943"/>
      <c r="AE142" s="1943"/>
      <c r="AF142" s="1943"/>
      <c r="AG142" s="1943"/>
      <c r="AH142" s="1943"/>
      <c r="AI142" s="1943"/>
      <c r="AJ142" s="1943"/>
      <c r="AK142" s="1943"/>
    </row>
    <row r="143" spans="1:37">
      <c r="A143" s="848"/>
      <c r="B143" s="848" t="s">
        <v>1939</v>
      </c>
      <c r="C143" s="848"/>
      <c r="D143" s="848"/>
      <c r="E143" s="848"/>
      <c r="F143" s="848"/>
      <c r="G143" s="848"/>
      <c r="H143" s="848"/>
      <c r="I143" s="848"/>
      <c r="J143" s="848"/>
      <c r="K143" s="848"/>
      <c r="L143" s="1943"/>
      <c r="M143" s="1943"/>
      <c r="N143" s="1943"/>
      <c r="O143" s="1943"/>
      <c r="P143" s="1943"/>
      <c r="Q143" s="1943"/>
      <c r="R143" s="1943"/>
      <c r="S143" s="1943"/>
      <c r="T143" s="1024"/>
      <c r="U143" s="1024"/>
      <c r="V143" s="1024"/>
      <c r="W143" s="1024"/>
      <c r="X143" s="1024"/>
      <c r="Y143" s="1024"/>
      <c r="Z143" s="1024"/>
      <c r="AA143" s="1024"/>
      <c r="AB143" s="1024"/>
      <c r="AC143" s="1024"/>
      <c r="AD143" s="1024"/>
      <c r="AE143" s="1024"/>
      <c r="AF143" s="1024"/>
      <c r="AG143" s="1024"/>
      <c r="AH143" s="1024"/>
      <c r="AI143" s="1024"/>
      <c r="AJ143" s="1024"/>
      <c r="AK143" s="1024"/>
    </row>
    <row r="144" spans="1:37">
      <c r="A144" s="848"/>
      <c r="B144" s="848" t="s">
        <v>1940</v>
      </c>
      <c r="C144" s="848"/>
      <c r="D144" s="848"/>
      <c r="E144" s="848"/>
      <c r="F144" s="848"/>
      <c r="G144" s="848"/>
      <c r="H144" s="848"/>
      <c r="I144" s="848"/>
      <c r="J144" s="848"/>
      <c r="K144" s="848"/>
      <c r="L144" s="1944"/>
      <c r="M144" s="1944"/>
      <c r="N144" s="1944"/>
      <c r="O144" s="1944"/>
      <c r="P144" s="1944"/>
      <c r="Q144" s="1944"/>
      <c r="R144" s="1944"/>
      <c r="S144" s="1944"/>
      <c r="T144" s="1944"/>
      <c r="U144" s="1944"/>
      <c r="V144" s="1944"/>
      <c r="W144" s="1944"/>
      <c r="X144" s="1944"/>
      <c r="Y144" s="1944"/>
      <c r="Z144" s="1944"/>
      <c r="AA144" s="1944"/>
      <c r="AB144" s="1944"/>
      <c r="AC144" s="1944"/>
      <c r="AD144" s="1944"/>
      <c r="AE144" s="1944"/>
      <c r="AF144" s="1944"/>
      <c r="AG144" s="1944"/>
      <c r="AH144" s="1944"/>
      <c r="AI144" s="1944"/>
      <c r="AJ144" s="1944"/>
      <c r="AK144" s="1944"/>
    </row>
    <row r="145" spans="1:37">
      <c r="A145" s="848"/>
      <c r="B145" s="848" t="s">
        <v>1941</v>
      </c>
      <c r="C145" s="848"/>
      <c r="D145" s="848"/>
      <c r="E145" s="848"/>
      <c r="F145" s="848"/>
      <c r="G145" s="848"/>
      <c r="H145" s="848"/>
      <c r="I145" s="848"/>
      <c r="J145" s="848"/>
      <c r="K145" s="848"/>
      <c r="L145" s="1943"/>
      <c r="M145" s="1943"/>
      <c r="N145" s="1943"/>
      <c r="O145" s="1943"/>
      <c r="P145" s="1943"/>
      <c r="Q145" s="1943"/>
      <c r="R145" s="1943"/>
      <c r="S145" s="1943"/>
      <c r="T145" s="1943"/>
      <c r="U145" s="1943"/>
      <c r="V145" s="1943"/>
      <c r="W145" s="1943"/>
      <c r="X145" s="1943"/>
      <c r="Y145" s="1943"/>
      <c r="Z145" s="1024"/>
      <c r="AA145" s="1024"/>
      <c r="AB145" s="1024"/>
      <c r="AC145" s="1024"/>
      <c r="AD145" s="1024"/>
      <c r="AE145" s="1024"/>
      <c r="AF145" s="1024"/>
      <c r="AG145" s="1024"/>
      <c r="AH145" s="1024"/>
      <c r="AI145" s="1024"/>
      <c r="AJ145" s="1024"/>
      <c r="AK145" s="1024"/>
    </row>
    <row r="146" spans="1:37">
      <c r="A146" s="984"/>
      <c r="B146" s="984"/>
      <c r="C146" s="984"/>
      <c r="D146" s="984"/>
      <c r="E146" s="984"/>
      <c r="F146" s="984"/>
      <c r="G146" s="984"/>
      <c r="H146" s="984"/>
      <c r="I146" s="984"/>
      <c r="J146" s="984"/>
      <c r="K146" s="984"/>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1:37">
      <c r="A147" s="141"/>
      <c r="B147" s="141"/>
      <c r="C147" s="141"/>
      <c r="D147" s="141"/>
      <c r="E147" s="141"/>
      <c r="F147" s="141"/>
      <c r="G147" s="141"/>
      <c r="H147" s="141"/>
      <c r="I147" s="141"/>
      <c r="J147" s="141"/>
      <c r="K147" s="141"/>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row>
    <row r="148" spans="1:37">
      <c r="A148" s="848" t="s">
        <v>1942</v>
      </c>
      <c r="B148" s="848"/>
      <c r="C148" s="848"/>
      <c r="D148" s="848"/>
      <c r="E148" s="848"/>
      <c r="F148" s="848"/>
      <c r="G148" s="848"/>
      <c r="H148" s="848"/>
      <c r="I148" s="848"/>
      <c r="J148" s="848"/>
      <c r="K148" s="848"/>
      <c r="L148" s="947"/>
      <c r="M148" s="947"/>
      <c r="N148" s="947"/>
      <c r="O148" s="947"/>
      <c r="P148" s="947"/>
      <c r="Q148" s="947"/>
      <c r="R148" s="947"/>
      <c r="S148" s="947"/>
      <c r="T148" s="947"/>
      <c r="U148" s="947"/>
      <c r="V148" s="947"/>
      <c r="W148" s="947"/>
      <c r="X148" s="947"/>
      <c r="Y148" s="947"/>
      <c r="Z148" s="947"/>
      <c r="AA148" s="947"/>
      <c r="AB148" s="947"/>
      <c r="AC148" s="947"/>
      <c r="AD148" s="947"/>
      <c r="AE148" s="947"/>
      <c r="AF148" s="947"/>
      <c r="AG148" s="947"/>
      <c r="AH148" s="947"/>
      <c r="AI148" s="947"/>
      <c r="AJ148" s="947"/>
      <c r="AK148" s="947"/>
    </row>
    <row r="149" spans="1:37">
      <c r="A149" s="848" t="s">
        <v>1943</v>
      </c>
      <c r="B149" s="848"/>
      <c r="C149" s="848"/>
      <c r="D149" s="848"/>
      <c r="E149" s="848"/>
      <c r="F149" s="848"/>
      <c r="G149" s="848"/>
      <c r="H149" s="848"/>
      <c r="I149" s="848"/>
      <c r="J149" s="848"/>
      <c r="K149" s="848"/>
      <c r="L149" s="947"/>
      <c r="M149" s="947"/>
      <c r="N149" s="947"/>
      <c r="O149" s="947"/>
      <c r="P149" s="947"/>
      <c r="Q149" s="947"/>
      <c r="R149" s="947"/>
      <c r="S149" s="947"/>
      <c r="T149" s="947"/>
      <c r="U149" s="947"/>
      <c r="V149" s="947"/>
      <c r="W149" s="947"/>
      <c r="X149" s="947"/>
      <c r="Y149" s="947"/>
      <c r="Z149" s="947"/>
      <c r="AA149" s="947"/>
      <c r="AB149" s="947"/>
      <c r="AC149" s="947"/>
      <c r="AD149" s="947"/>
      <c r="AE149" s="947"/>
      <c r="AF149" s="947"/>
      <c r="AG149" s="947"/>
      <c r="AH149" s="947"/>
      <c r="AI149" s="947"/>
      <c r="AJ149" s="947"/>
      <c r="AK149" s="947"/>
    </row>
    <row r="150" spans="1:37">
      <c r="A150" s="848"/>
      <c r="B150" s="848" t="s">
        <v>1933</v>
      </c>
      <c r="C150" s="848"/>
      <c r="D150" s="848"/>
      <c r="E150" s="848"/>
      <c r="F150" s="848"/>
      <c r="G150" s="848"/>
      <c r="H150" s="848"/>
      <c r="I150" s="848"/>
      <c r="J150" s="848"/>
      <c r="K150" s="848"/>
      <c r="L150" s="947" t="s">
        <v>148</v>
      </c>
      <c r="M150" s="1939"/>
      <c r="N150" s="1939"/>
      <c r="O150" s="947" t="s">
        <v>1934</v>
      </c>
      <c r="P150" s="947"/>
      <c r="Q150" s="947"/>
      <c r="R150" s="947"/>
      <c r="S150" s="1043" t="s">
        <v>148</v>
      </c>
      <c r="T150" s="1939"/>
      <c r="U150" s="1939"/>
      <c r="V150" s="1939"/>
      <c r="W150" s="1939"/>
      <c r="X150" s="1939"/>
      <c r="Y150" s="947" t="s">
        <v>238</v>
      </c>
      <c r="Z150" s="947"/>
      <c r="AA150" s="947" t="s">
        <v>1935</v>
      </c>
      <c r="AB150" s="947"/>
      <c r="AC150" s="947"/>
      <c r="AD150" s="947" t="s">
        <v>148</v>
      </c>
      <c r="AE150" s="1939"/>
      <c r="AF150" s="1939"/>
      <c r="AG150" s="1939"/>
      <c r="AH150" s="1939"/>
      <c r="AI150" s="1939"/>
      <c r="AJ150" s="947" t="s">
        <v>2480</v>
      </c>
      <c r="AK150" s="947"/>
    </row>
    <row r="151" spans="1:37">
      <c r="A151" s="848"/>
      <c r="B151" s="848" t="s">
        <v>1928</v>
      </c>
      <c r="C151" s="848"/>
      <c r="D151" s="848"/>
      <c r="E151" s="848"/>
      <c r="F151" s="848"/>
      <c r="G151" s="848"/>
      <c r="H151" s="848"/>
      <c r="I151" s="848"/>
      <c r="J151" s="848"/>
      <c r="K151" s="848"/>
      <c r="L151" s="1944"/>
      <c r="M151" s="1944"/>
      <c r="N151" s="1944"/>
      <c r="O151" s="1944"/>
      <c r="P151" s="1944"/>
      <c r="Q151" s="1944"/>
      <c r="R151" s="1944"/>
      <c r="S151" s="1944"/>
      <c r="T151" s="1944"/>
      <c r="U151" s="1944"/>
      <c r="V151" s="1944"/>
      <c r="W151" s="1944"/>
      <c r="X151" s="1944"/>
      <c r="Y151" s="1944"/>
      <c r="Z151" s="1944"/>
      <c r="AA151" s="1944"/>
      <c r="AB151" s="1944"/>
      <c r="AC151" s="1944"/>
      <c r="AD151" s="1944"/>
      <c r="AE151" s="1944"/>
      <c r="AF151" s="1944"/>
      <c r="AG151" s="1944"/>
      <c r="AH151" s="1944"/>
      <c r="AI151" s="1944"/>
      <c r="AJ151" s="1944"/>
      <c r="AK151" s="1944"/>
    </row>
    <row r="152" spans="1:37">
      <c r="A152" s="848"/>
      <c r="B152" s="848" t="s">
        <v>1936</v>
      </c>
      <c r="C152" s="848"/>
      <c r="D152" s="848"/>
      <c r="E152" s="848"/>
      <c r="F152" s="848"/>
      <c r="G152" s="848"/>
      <c r="H152" s="848"/>
      <c r="I152" s="848"/>
      <c r="J152" s="848"/>
      <c r="K152" s="848"/>
      <c r="L152" s="947" t="s">
        <v>148</v>
      </c>
      <c r="M152" s="1939"/>
      <c r="N152" s="1939"/>
      <c r="O152" s="947" t="s">
        <v>1937</v>
      </c>
      <c r="P152" s="947"/>
      <c r="Q152" s="947"/>
      <c r="R152" s="947"/>
      <c r="S152" s="947"/>
      <c r="T152" s="947" t="s">
        <v>764</v>
      </c>
      <c r="U152" s="1942"/>
      <c r="V152" s="1942"/>
      <c r="W152" s="1942"/>
      <c r="X152" s="1942"/>
      <c r="Y152" s="947" t="s">
        <v>238</v>
      </c>
      <c r="Z152" s="947" t="s">
        <v>1938</v>
      </c>
      <c r="AA152" s="947"/>
      <c r="AB152" s="947"/>
      <c r="AC152" s="947"/>
      <c r="AD152" s="947" t="s">
        <v>148</v>
      </c>
      <c r="AE152" s="1939"/>
      <c r="AF152" s="1939"/>
      <c r="AG152" s="1939"/>
      <c r="AH152" s="1939"/>
      <c r="AI152" s="1939"/>
      <c r="AJ152" s="947" t="s">
        <v>2480</v>
      </c>
      <c r="AK152" s="947"/>
    </row>
    <row r="153" spans="1:37">
      <c r="A153" s="848"/>
      <c r="B153" s="848"/>
      <c r="C153" s="848"/>
      <c r="D153" s="848"/>
      <c r="E153" s="848"/>
      <c r="F153" s="848"/>
      <c r="G153" s="848"/>
      <c r="H153" s="848"/>
      <c r="I153" s="848"/>
      <c r="J153" s="848"/>
      <c r="K153" s="848"/>
      <c r="L153" s="1944"/>
      <c r="M153" s="1944"/>
      <c r="N153" s="1944"/>
      <c r="O153" s="1944"/>
      <c r="P153" s="1944"/>
      <c r="Q153" s="1944"/>
      <c r="R153" s="1944"/>
      <c r="S153" s="1944"/>
      <c r="T153" s="1944"/>
      <c r="U153" s="1944"/>
      <c r="V153" s="1944"/>
      <c r="W153" s="1944"/>
      <c r="X153" s="1944"/>
      <c r="Y153" s="1944"/>
      <c r="Z153" s="1944"/>
      <c r="AA153" s="1944"/>
      <c r="AB153" s="1944"/>
      <c r="AC153" s="1944"/>
      <c r="AD153" s="1944"/>
      <c r="AE153" s="1944"/>
      <c r="AF153" s="1944"/>
      <c r="AG153" s="1944"/>
      <c r="AH153" s="1944"/>
      <c r="AI153" s="1944"/>
      <c r="AJ153" s="1944"/>
      <c r="AK153" s="1944"/>
    </row>
    <row r="154" spans="1:37">
      <c r="A154" s="848"/>
      <c r="B154" s="848" t="s">
        <v>1939</v>
      </c>
      <c r="C154" s="848"/>
      <c r="D154" s="848"/>
      <c r="E154" s="848"/>
      <c r="F154" s="848"/>
      <c r="G154" s="848"/>
      <c r="H154" s="848"/>
      <c r="I154" s="848"/>
      <c r="J154" s="848"/>
      <c r="K154" s="848"/>
      <c r="L154" s="1944"/>
      <c r="M154" s="1944"/>
      <c r="N154" s="1944"/>
      <c r="O154" s="1944"/>
      <c r="P154" s="1944"/>
      <c r="Q154" s="1944"/>
      <c r="R154" s="1944"/>
      <c r="S154" s="1944"/>
      <c r="T154" s="848"/>
      <c r="U154" s="848"/>
      <c r="V154" s="947"/>
      <c r="W154" s="848"/>
      <c r="X154" s="848"/>
      <c r="Y154" s="848"/>
      <c r="Z154" s="848"/>
      <c r="AA154" s="848"/>
      <c r="AB154" s="848"/>
      <c r="AC154" s="848"/>
      <c r="AD154" s="848"/>
      <c r="AE154" s="848"/>
      <c r="AF154" s="848"/>
      <c r="AG154" s="848"/>
      <c r="AH154" s="848"/>
      <c r="AI154" s="848"/>
      <c r="AJ154" s="848"/>
      <c r="AK154" s="848"/>
    </row>
    <row r="155" spans="1:37">
      <c r="A155" s="848"/>
      <c r="B155" s="848" t="s">
        <v>1940</v>
      </c>
      <c r="C155" s="848"/>
      <c r="D155" s="848"/>
      <c r="E155" s="848"/>
      <c r="F155" s="848"/>
      <c r="G155" s="848"/>
      <c r="H155" s="848"/>
      <c r="I155" s="848"/>
      <c r="J155" s="848"/>
      <c r="K155" s="848"/>
      <c r="L155" s="1944"/>
      <c r="M155" s="1944"/>
      <c r="N155" s="1944"/>
      <c r="O155" s="1944"/>
      <c r="P155" s="1944"/>
      <c r="Q155" s="1944"/>
      <c r="R155" s="1944"/>
      <c r="S155" s="1944"/>
      <c r="T155" s="1944"/>
      <c r="U155" s="1944"/>
      <c r="V155" s="1944"/>
      <c r="W155" s="1944"/>
      <c r="X155" s="1944"/>
      <c r="Y155" s="1944"/>
      <c r="Z155" s="1944"/>
      <c r="AA155" s="1944"/>
      <c r="AB155" s="1944"/>
      <c r="AC155" s="1944"/>
      <c r="AD155" s="1944"/>
      <c r="AE155" s="1944"/>
      <c r="AF155" s="1944"/>
      <c r="AG155" s="1944"/>
      <c r="AH155" s="1944"/>
      <c r="AI155" s="1944"/>
      <c r="AJ155" s="1944"/>
      <c r="AK155" s="1944"/>
    </row>
    <row r="156" spans="1:37">
      <c r="A156" s="848"/>
      <c r="B156" s="848" t="s">
        <v>1941</v>
      </c>
      <c r="C156" s="848"/>
      <c r="D156" s="848"/>
      <c r="E156" s="848"/>
      <c r="F156" s="848"/>
      <c r="G156" s="848"/>
      <c r="H156" s="848"/>
      <c r="I156" s="848"/>
      <c r="J156" s="848"/>
      <c r="K156" s="848"/>
      <c r="L156" s="1943"/>
      <c r="M156" s="1943"/>
      <c r="N156" s="1943"/>
      <c r="O156" s="1943"/>
      <c r="P156" s="1943"/>
      <c r="Q156" s="1943"/>
      <c r="R156" s="1943"/>
      <c r="S156" s="1943"/>
      <c r="T156" s="1943"/>
      <c r="U156" s="1943"/>
      <c r="V156" s="1943"/>
      <c r="W156" s="1943"/>
      <c r="X156" s="1943"/>
      <c r="Y156" s="1943"/>
      <c r="Z156" s="848"/>
      <c r="AA156" s="848"/>
      <c r="AB156" s="848"/>
      <c r="AC156" s="848"/>
      <c r="AD156" s="848"/>
      <c r="AE156" s="848"/>
      <c r="AF156" s="848"/>
      <c r="AG156" s="848"/>
      <c r="AH156" s="848"/>
      <c r="AI156" s="848"/>
      <c r="AJ156" s="848"/>
      <c r="AK156" s="848"/>
    </row>
    <row r="157" spans="1:37">
      <c r="A157" s="848"/>
      <c r="B157" s="848" t="s">
        <v>1944</v>
      </c>
      <c r="C157" s="848"/>
      <c r="D157" s="848"/>
      <c r="E157" s="848"/>
      <c r="F157" s="848"/>
      <c r="G157" s="848"/>
      <c r="H157" s="848"/>
      <c r="I157" s="848"/>
      <c r="J157" s="848"/>
      <c r="K157" s="848"/>
      <c r="L157" s="1944"/>
      <c r="M157" s="1944"/>
      <c r="N157" s="1944"/>
      <c r="O157" s="1944"/>
      <c r="P157" s="1944"/>
      <c r="Q157" s="1944"/>
      <c r="R157" s="1944"/>
      <c r="S157" s="1944"/>
      <c r="T157" s="1944"/>
      <c r="U157" s="1944"/>
      <c r="V157" s="1944"/>
      <c r="W157" s="1944"/>
      <c r="X157" s="1944"/>
      <c r="Y157" s="1944"/>
      <c r="Z157" s="1944"/>
      <c r="AA157" s="1944"/>
      <c r="AB157" s="1944"/>
      <c r="AC157" s="1944"/>
      <c r="AD157" s="1944"/>
      <c r="AE157" s="1944"/>
      <c r="AF157" s="1944"/>
      <c r="AG157" s="1944"/>
      <c r="AH157" s="1944"/>
      <c r="AI157" s="1944"/>
      <c r="AJ157" s="1944"/>
      <c r="AK157" s="1944"/>
    </row>
    <row r="158" spans="1:37">
      <c r="A158" s="848"/>
      <c r="B158" s="848"/>
      <c r="C158" s="848"/>
      <c r="D158" s="848"/>
      <c r="E158" s="848"/>
      <c r="F158" s="848"/>
      <c r="G158" s="848"/>
      <c r="H158" s="848"/>
      <c r="I158" s="848"/>
      <c r="J158" s="848"/>
      <c r="K158" s="848"/>
      <c r="L158" s="947"/>
      <c r="M158" s="947"/>
      <c r="N158" s="947"/>
      <c r="O158" s="947"/>
      <c r="P158" s="947"/>
      <c r="Q158" s="947"/>
      <c r="R158" s="947"/>
      <c r="S158" s="947"/>
      <c r="T158" s="947"/>
      <c r="U158" s="947"/>
      <c r="V158" s="947"/>
      <c r="W158" s="947"/>
      <c r="X158" s="947"/>
      <c r="Y158" s="947"/>
      <c r="Z158" s="947"/>
      <c r="AA158" s="947"/>
      <c r="AB158" s="947"/>
      <c r="AC158" s="947"/>
      <c r="AD158" s="947"/>
      <c r="AE158" s="947"/>
      <c r="AF158" s="947"/>
      <c r="AG158" s="947"/>
      <c r="AH158" s="947"/>
      <c r="AI158" s="947"/>
      <c r="AJ158" s="947"/>
      <c r="AK158" s="947"/>
    </row>
    <row r="159" spans="1:37">
      <c r="A159" s="848" t="s">
        <v>1945</v>
      </c>
      <c r="B159" s="848"/>
      <c r="C159" s="848"/>
      <c r="D159" s="848"/>
      <c r="E159" s="848"/>
      <c r="F159" s="848"/>
      <c r="G159" s="848"/>
      <c r="H159" s="848"/>
      <c r="I159" s="848"/>
      <c r="J159" s="848"/>
      <c r="K159" s="848"/>
      <c r="L159" s="947"/>
      <c r="M159" s="947"/>
      <c r="N159" s="947"/>
      <c r="O159" s="947"/>
      <c r="P159" s="947"/>
      <c r="Q159" s="947"/>
      <c r="R159" s="947"/>
      <c r="S159" s="947"/>
      <c r="T159" s="947"/>
      <c r="U159" s="947"/>
      <c r="V159" s="947"/>
      <c r="W159" s="947"/>
      <c r="X159" s="947"/>
      <c r="Y159" s="947"/>
      <c r="Z159" s="947"/>
      <c r="AA159" s="947"/>
      <c r="AB159" s="947"/>
      <c r="AC159" s="947"/>
      <c r="AD159" s="947"/>
      <c r="AE159" s="947"/>
      <c r="AF159" s="947"/>
      <c r="AG159" s="947"/>
      <c r="AH159" s="947"/>
      <c r="AI159" s="947"/>
      <c r="AJ159" s="947"/>
      <c r="AK159" s="947"/>
    </row>
    <row r="160" spans="1:37">
      <c r="A160" s="848"/>
      <c r="B160" s="848" t="s">
        <v>1933</v>
      </c>
      <c r="C160" s="848"/>
      <c r="D160" s="848"/>
      <c r="E160" s="848"/>
      <c r="F160" s="848"/>
      <c r="G160" s="848"/>
      <c r="H160" s="848"/>
      <c r="I160" s="848"/>
      <c r="J160" s="848"/>
      <c r="K160" s="848"/>
      <c r="L160" s="947" t="s">
        <v>148</v>
      </c>
      <c r="M160" s="1942"/>
      <c r="N160" s="1942"/>
      <c r="O160" s="947" t="s">
        <v>1946</v>
      </c>
      <c r="P160" s="947"/>
      <c r="Q160" s="947"/>
      <c r="R160" s="947"/>
      <c r="S160" s="1043" t="s">
        <v>148</v>
      </c>
      <c r="T160" s="1942"/>
      <c r="U160" s="1942"/>
      <c r="V160" s="1942"/>
      <c r="W160" s="1942"/>
      <c r="X160" s="1942"/>
      <c r="Y160" s="947" t="s">
        <v>238</v>
      </c>
      <c r="Z160" s="947"/>
      <c r="AA160" s="947" t="s">
        <v>1947</v>
      </c>
      <c r="AB160" s="947"/>
      <c r="AC160" s="947"/>
      <c r="AD160" s="947" t="s">
        <v>148</v>
      </c>
      <c r="AE160" s="1939"/>
      <c r="AF160" s="1939"/>
      <c r="AG160" s="1939"/>
      <c r="AH160" s="1939"/>
      <c r="AI160" s="1939"/>
      <c r="AJ160" s="947" t="s">
        <v>2480</v>
      </c>
      <c r="AK160" s="947"/>
    </row>
    <row r="161" spans="1:37">
      <c r="A161" s="848"/>
      <c r="B161" s="848" t="s">
        <v>1928</v>
      </c>
      <c r="C161" s="848"/>
      <c r="D161" s="848"/>
      <c r="E161" s="848"/>
      <c r="F161" s="848"/>
      <c r="G161" s="848"/>
      <c r="H161" s="848"/>
      <c r="I161" s="848"/>
      <c r="J161" s="848"/>
      <c r="K161" s="848"/>
      <c r="L161" s="1945"/>
      <c r="M161" s="1945"/>
      <c r="N161" s="1945"/>
      <c r="O161" s="1945"/>
      <c r="P161" s="1945"/>
      <c r="Q161" s="1945"/>
      <c r="R161" s="1945"/>
      <c r="S161" s="1945"/>
      <c r="T161" s="1945"/>
      <c r="U161" s="1945"/>
      <c r="V161" s="1945"/>
      <c r="W161" s="1945"/>
      <c r="X161" s="1945"/>
      <c r="Y161" s="1945"/>
      <c r="Z161" s="1945"/>
      <c r="AA161" s="1945"/>
      <c r="AB161" s="1945"/>
      <c r="AC161" s="1945"/>
      <c r="AD161" s="1945"/>
      <c r="AE161" s="1945"/>
      <c r="AF161" s="1945"/>
      <c r="AG161" s="1945"/>
      <c r="AH161" s="1945"/>
      <c r="AI161" s="1945"/>
      <c r="AJ161" s="1945"/>
      <c r="AK161" s="1945"/>
    </row>
    <row r="162" spans="1:37">
      <c r="A162" s="848"/>
      <c r="B162" s="848" t="s">
        <v>1936</v>
      </c>
      <c r="C162" s="848"/>
      <c r="D162" s="848"/>
      <c r="E162" s="848"/>
      <c r="F162" s="848"/>
      <c r="G162" s="848"/>
      <c r="H162" s="848"/>
      <c r="I162" s="848"/>
      <c r="J162" s="848"/>
      <c r="K162" s="848"/>
      <c r="L162" s="947" t="s">
        <v>148</v>
      </c>
      <c r="M162" s="1942"/>
      <c r="N162" s="1942"/>
      <c r="O162" s="947" t="s">
        <v>1949</v>
      </c>
      <c r="P162" s="947"/>
      <c r="Q162" s="947"/>
      <c r="R162" s="947"/>
      <c r="S162" s="947"/>
      <c r="T162" s="947" t="s">
        <v>148</v>
      </c>
      <c r="U162" s="1942"/>
      <c r="V162" s="1942"/>
      <c r="W162" s="1942"/>
      <c r="X162" s="1942"/>
      <c r="Y162" s="947" t="s">
        <v>238</v>
      </c>
      <c r="Z162" s="947" t="s">
        <v>1950</v>
      </c>
      <c r="AA162" s="947"/>
      <c r="AB162" s="947"/>
      <c r="AC162" s="947"/>
      <c r="AD162" s="947" t="s">
        <v>148</v>
      </c>
      <c r="AE162" s="1939"/>
      <c r="AF162" s="1939"/>
      <c r="AG162" s="1939"/>
      <c r="AH162" s="1939"/>
      <c r="AI162" s="1939"/>
      <c r="AJ162" s="947" t="s">
        <v>2480</v>
      </c>
      <c r="AK162" s="947"/>
    </row>
    <row r="163" spans="1:37">
      <c r="A163" s="848"/>
      <c r="B163" s="848"/>
      <c r="C163" s="848"/>
      <c r="D163" s="848"/>
      <c r="E163" s="848"/>
      <c r="F163" s="848"/>
      <c r="G163" s="848"/>
      <c r="H163" s="848"/>
      <c r="I163" s="848"/>
      <c r="J163" s="848"/>
      <c r="K163" s="848"/>
      <c r="L163" s="1946"/>
      <c r="M163" s="1946"/>
      <c r="N163" s="1946"/>
      <c r="O163" s="1946"/>
      <c r="P163" s="1946"/>
      <c r="Q163" s="1946"/>
      <c r="R163" s="1946"/>
      <c r="S163" s="1946"/>
      <c r="T163" s="1946"/>
      <c r="U163" s="1946"/>
      <c r="V163" s="1946"/>
      <c r="W163" s="1946"/>
      <c r="X163" s="1946"/>
      <c r="Y163" s="1946"/>
      <c r="Z163" s="1946"/>
      <c r="AA163" s="1946"/>
      <c r="AB163" s="1946"/>
      <c r="AC163" s="1946"/>
      <c r="AD163" s="1946"/>
      <c r="AE163" s="1946"/>
      <c r="AF163" s="1946"/>
      <c r="AG163" s="1946"/>
      <c r="AH163" s="1946"/>
      <c r="AI163" s="1946"/>
      <c r="AJ163" s="1946"/>
      <c r="AK163" s="1946"/>
    </row>
    <row r="164" spans="1:37">
      <c r="A164" s="848"/>
      <c r="B164" s="848" t="s">
        <v>1939</v>
      </c>
      <c r="C164" s="848"/>
      <c r="D164" s="848"/>
      <c r="E164" s="848"/>
      <c r="F164" s="848"/>
      <c r="G164" s="848"/>
      <c r="H164" s="848"/>
      <c r="I164" s="848"/>
      <c r="J164" s="848"/>
      <c r="K164" s="848"/>
      <c r="L164" s="1946"/>
      <c r="M164" s="1946"/>
      <c r="N164" s="1946"/>
      <c r="O164" s="1946"/>
      <c r="P164" s="1946"/>
      <c r="Q164" s="1946"/>
      <c r="R164" s="1946"/>
      <c r="S164" s="1946"/>
      <c r="T164" s="947"/>
      <c r="U164" s="947"/>
      <c r="V164" s="947"/>
      <c r="W164" s="947"/>
      <c r="X164" s="947"/>
      <c r="Y164" s="947"/>
      <c r="Z164" s="947"/>
      <c r="AA164" s="947"/>
      <c r="AB164" s="947"/>
      <c r="AC164" s="947"/>
      <c r="AD164" s="947"/>
      <c r="AE164" s="947"/>
      <c r="AF164" s="947"/>
      <c r="AG164" s="947"/>
      <c r="AH164" s="947"/>
      <c r="AI164" s="947"/>
      <c r="AJ164" s="947"/>
      <c r="AK164" s="947"/>
    </row>
    <row r="165" spans="1:37">
      <c r="A165" s="848"/>
      <c r="B165" s="848" t="s">
        <v>1940</v>
      </c>
      <c r="C165" s="848"/>
      <c r="D165" s="848"/>
      <c r="E165" s="848"/>
      <c r="F165" s="848"/>
      <c r="G165" s="848"/>
      <c r="H165" s="848"/>
      <c r="I165" s="848"/>
      <c r="J165" s="848"/>
      <c r="K165" s="848"/>
      <c r="L165" s="1946"/>
      <c r="M165" s="1946"/>
      <c r="N165" s="1946"/>
      <c r="O165" s="1946"/>
      <c r="P165" s="1946"/>
      <c r="Q165" s="1946"/>
      <c r="R165" s="1946"/>
      <c r="S165" s="1946"/>
      <c r="T165" s="1946"/>
      <c r="U165" s="1946"/>
      <c r="V165" s="1946"/>
      <c r="W165" s="1946"/>
      <c r="X165" s="1946"/>
      <c r="Y165" s="1946"/>
      <c r="Z165" s="1946"/>
      <c r="AA165" s="1946"/>
      <c r="AB165" s="1946"/>
      <c r="AC165" s="1946"/>
      <c r="AD165" s="1946"/>
      <c r="AE165" s="1946"/>
      <c r="AF165" s="1946"/>
      <c r="AG165" s="1946"/>
      <c r="AH165" s="1946"/>
      <c r="AI165" s="1946"/>
      <c r="AJ165" s="1946"/>
      <c r="AK165" s="1946"/>
    </row>
    <row r="166" spans="1:37">
      <c r="A166" s="848"/>
      <c r="B166" s="848" t="s">
        <v>1941</v>
      </c>
      <c r="C166" s="848"/>
      <c r="D166" s="848"/>
      <c r="E166" s="848"/>
      <c r="F166" s="848"/>
      <c r="G166" s="848"/>
      <c r="H166" s="848"/>
      <c r="I166" s="848"/>
      <c r="J166" s="848"/>
      <c r="K166" s="848"/>
      <c r="L166" s="1946"/>
      <c r="M166" s="1946"/>
      <c r="N166" s="1946"/>
      <c r="O166" s="1946"/>
      <c r="P166" s="1946"/>
      <c r="Q166" s="1946"/>
      <c r="R166" s="1946"/>
      <c r="S166" s="1946"/>
      <c r="T166" s="1946"/>
      <c r="U166" s="1946"/>
      <c r="V166" s="1946"/>
      <c r="W166" s="1946"/>
      <c r="X166" s="1946"/>
      <c r="Y166" s="1946"/>
      <c r="Z166" s="947"/>
      <c r="AA166" s="947"/>
      <c r="AB166" s="947"/>
      <c r="AC166" s="947"/>
      <c r="AD166" s="947"/>
      <c r="AE166" s="947"/>
      <c r="AF166" s="947"/>
      <c r="AG166" s="947"/>
      <c r="AH166" s="947"/>
      <c r="AI166" s="947"/>
      <c r="AJ166" s="947"/>
      <c r="AK166" s="947"/>
    </row>
    <row r="167" spans="1:37">
      <c r="A167" s="848"/>
      <c r="B167" s="848" t="s">
        <v>1944</v>
      </c>
      <c r="C167" s="848"/>
      <c r="D167" s="848"/>
      <c r="E167" s="848"/>
      <c r="F167" s="848"/>
      <c r="G167" s="848"/>
      <c r="H167" s="848"/>
      <c r="I167" s="848"/>
      <c r="J167" s="848"/>
      <c r="K167" s="848"/>
      <c r="L167" s="1946"/>
      <c r="M167" s="1946"/>
      <c r="N167" s="1946"/>
      <c r="O167" s="1946"/>
      <c r="P167" s="1946"/>
      <c r="Q167" s="1946"/>
      <c r="R167" s="1946"/>
      <c r="S167" s="1946"/>
      <c r="T167" s="1946"/>
      <c r="U167" s="1946"/>
      <c r="V167" s="1946"/>
      <c r="W167" s="1946"/>
      <c r="X167" s="1946"/>
      <c r="Y167" s="1946"/>
      <c r="Z167" s="1946"/>
      <c r="AA167" s="1946"/>
      <c r="AB167" s="1946"/>
      <c r="AC167" s="1946"/>
      <c r="AD167" s="1946"/>
      <c r="AE167" s="1946"/>
      <c r="AF167" s="1946"/>
      <c r="AG167" s="1946"/>
      <c r="AH167" s="1946"/>
      <c r="AI167" s="1946"/>
      <c r="AJ167" s="1946"/>
      <c r="AK167" s="1946"/>
    </row>
    <row r="168" spans="1:37">
      <c r="A168" s="848"/>
      <c r="B168" s="848"/>
      <c r="C168" s="848"/>
      <c r="D168" s="848"/>
      <c r="E168" s="848"/>
      <c r="F168" s="848"/>
      <c r="G168" s="848"/>
      <c r="H168" s="848"/>
      <c r="I168" s="848"/>
      <c r="J168" s="848"/>
      <c r="K168" s="848"/>
      <c r="L168" s="947"/>
      <c r="M168" s="947"/>
      <c r="N168" s="947"/>
      <c r="O168" s="947"/>
      <c r="P168" s="947"/>
      <c r="Q168" s="947"/>
      <c r="R168" s="947"/>
      <c r="S168" s="947"/>
      <c r="T168" s="947"/>
      <c r="U168" s="947"/>
      <c r="V168" s="947"/>
      <c r="W168" s="947"/>
      <c r="X168" s="947"/>
      <c r="Y168" s="947"/>
      <c r="Z168" s="947"/>
      <c r="AA168" s="947"/>
      <c r="AB168" s="947"/>
      <c r="AC168" s="947"/>
      <c r="AD168" s="947"/>
      <c r="AE168" s="947"/>
      <c r="AF168" s="947"/>
      <c r="AG168" s="947"/>
      <c r="AH168" s="947"/>
      <c r="AI168" s="947"/>
      <c r="AJ168" s="947"/>
      <c r="AK168" s="947"/>
    </row>
    <row r="169" spans="1:37">
      <c r="A169" s="848"/>
      <c r="B169" s="848" t="s">
        <v>1933</v>
      </c>
      <c r="C169" s="848"/>
      <c r="D169" s="848"/>
      <c r="E169" s="848"/>
      <c r="F169" s="848"/>
      <c r="G169" s="848"/>
      <c r="H169" s="848"/>
      <c r="I169" s="848"/>
      <c r="J169" s="848"/>
      <c r="K169" s="848"/>
      <c r="L169" s="947" t="s">
        <v>148</v>
      </c>
      <c r="M169" s="1942"/>
      <c r="N169" s="1942"/>
      <c r="O169" s="947" t="s">
        <v>1946</v>
      </c>
      <c r="P169" s="947"/>
      <c r="Q169" s="947"/>
      <c r="R169" s="947"/>
      <c r="S169" s="1043" t="s">
        <v>148</v>
      </c>
      <c r="T169" s="1942"/>
      <c r="U169" s="1942"/>
      <c r="V169" s="1942"/>
      <c r="W169" s="1942"/>
      <c r="X169" s="1942"/>
      <c r="Y169" s="947" t="s">
        <v>238</v>
      </c>
      <c r="Z169" s="947"/>
      <c r="AA169" s="947" t="s">
        <v>1947</v>
      </c>
      <c r="AB169" s="947"/>
      <c r="AC169" s="947"/>
      <c r="AD169" s="947" t="s">
        <v>148</v>
      </c>
      <c r="AE169" s="1939"/>
      <c r="AF169" s="1939"/>
      <c r="AG169" s="1939"/>
      <c r="AH169" s="1939"/>
      <c r="AI169" s="1939"/>
      <c r="AJ169" s="947" t="s">
        <v>2480</v>
      </c>
      <c r="AK169" s="947"/>
    </row>
    <row r="170" spans="1:37">
      <c r="A170" s="848"/>
      <c r="B170" s="848" t="s">
        <v>1928</v>
      </c>
      <c r="C170" s="848"/>
      <c r="D170" s="848"/>
      <c r="E170" s="848"/>
      <c r="F170" s="848"/>
      <c r="G170" s="848"/>
      <c r="H170" s="848"/>
      <c r="I170" s="848"/>
      <c r="J170" s="848"/>
      <c r="K170" s="848"/>
      <c r="L170" s="1945"/>
      <c r="M170" s="1945"/>
      <c r="N170" s="1945"/>
      <c r="O170" s="1945"/>
      <c r="P170" s="1945"/>
      <c r="Q170" s="1945"/>
      <c r="R170" s="1945"/>
      <c r="S170" s="1945"/>
      <c r="T170" s="1945"/>
      <c r="U170" s="1945"/>
      <c r="V170" s="1945"/>
      <c r="W170" s="1945"/>
      <c r="X170" s="1945"/>
      <c r="Y170" s="1945"/>
      <c r="Z170" s="1945"/>
      <c r="AA170" s="1945"/>
      <c r="AB170" s="1945"/>
      <c r="AC170" s="1945"/>
      <c r="AD170" s="1945"/>
      <c r="AE170" s="1945"/>
      <c r="AF170" s="1945"/>
      <c r="AG170" s="1945"/>
      <c r="AH170" s="1945"/>
      <c r="AI170" s="1945"/>
      <c r="AJ170" s="1945"/>
      <c r="AK170" s="1945"/>
    </row>
    <row r="171" spans="1:37">
      <c r="A171" s="848"/>
      <c r="B171" s="848" t="s">
        <v>1936</v>
      </c>
      <c r="C171" s="848"/>
      <c r="D171" s="848"/>
      <c r="E171" s="848"/>
      <c r="F171" s="848"/>
      <c r="G171" s="848"/>
      <c r="H171" s="848"/>
      <c r="I171" s="848"/>
      <c r="J171" s="848"/>
      <c r="K171" s="848"/>
      <c r="L171" s="947" t="s">
        <v>148</v>
      </c>
      <c r="M171" s="1942"/>
      <c r="N171" s="1942"/>
      <c r="O171" s="947" t="s">
        <v>1949</v>
      </c>
      <c r="P171" s="947"/>
      <c r="Q171" s="947"/>
      <c r="R171" s="947"/>
      <c r="S171" s="947"/>
      <c r="T171" s="947" t="s">
        <v>148</v>
      </c>
      <c r="U171" s="1942"/>
      <c r="V171" s="1942"/>
      <c r="W171" s="1942"/>
      <c r="X171" s="1942"/>
      <c r="Y171" s="947" t="s">
        <v>238</v>
      </c>
      <c r="Z171" s="947" t="s">
        <v>1950</v>
      </c>
      <c r="AA171" s="947"/>
      <c r="AB171" s="947"/>
      <c r="AC171" s="947"/>
      <c r="AD171" s="947" t="s">
        <v>148</v>
      </c>
      <c r="AE171" s="1939"/>
      <c r="AF171" s="1939"/>
      <c r="AG171" s="1939"/>
      <c r="AH171" s="1939"/>
      <c r="AI171" s="1939"/>
      <c r="AJ171" s="947" t="s">
        <v>2480</v>
      </c>
      <c r="AK171" s="947"/>
    </row>
    <row r="172" spans="1:37">
      <c r="A172" s="848"/>
      <c r="B172" s="848"/>
      <c r="C172" s="848"/>
      <c r="D172" s="848"/>
      <c r="E172" s="848"/>
      <c r="F172" s="848"/>
      <c r="G172" s="848"/>
      <c r="H172" s="848"/>
      <c r="I172" s="848"/>
      <c r="J172" s="848"/>
      <c r="K172" s="848"/>
      <c r="L172" s="1946"/>
      <c r="M172" s="1946"/>
      <c r="N172" s="1946"/>
      <c r="O172" s="1946"/>
      <c r="P172" s="1946"/>
      <c r="Q172" s="1946"/>
      <c r="R172" s="1946"/>
      <c r="S172" s="1946"/>
      <c r="T172" s="1946"/>
      <c r="U172" s="1946"/>
      <c r="V172" s="1946"/>
      <c r="W172" s="1946"/>
      <c r="X172" s="1946"/>
      <c r="Y172" s="1946"/>
      <c r="Z172" s="1946"/>
      <c r="AA172" s="1946"/>
      <c r="AB172" s="1946"/>
      <c r="AC172" s="1946"/>
      <c r="AD172" s="1946"/>
      <c r="AE172" s="1946"/>
      <c r="AF172" s="1946"/>
      <c r="AG172" s="1946"/>
      <c r="AH172" s="1946"/>
      <c r="AI172" s="1946"/>
      <c r="AJ172" s="1946"/>
      <c r="AK172" s="1946"/>
    </row>
    <row r="173" spans="1:37">
      <c r="A173" s="848"/>
      <c r="B173" s="848" t="s">
        <v>1939</v>
      </c>
      <c r="C173" s="848"/>
      <c r="D173" s="848"/>
      <c r="E173" s="848"/>
      <c r="F173" s="848"/>
      <c r="G173" s="848"/>
      <c r="H173" s="848"/>
      <c r="I173" s="848"/>
      <c r="J173" s="848"/>
      <c r="K173" s="848"/>
      <c r="L173" s="1946"/>
      <c r="M173" s="1946"/>
      <c r="N173" s="1946"/>
      <c r="O173" s="1946"/>
      <c r="P173" s="1946"/>
      <c r="Q173" s="1946"/>
      <c r="R173" s="1946"/>
      <c r="S173" s="1946"/>
      <c r="T173" s="947"/>
      <c r="U173" s="947"/>
      <c r="V173" s="947"/>
      <c r="W173" s="947"/>
      <c r="X173" s="947"/>
      <c r="Y173" s="947"/>
      <c r="Z173" s="947"/>
      <c r="AA173" s="947"/>
      <c r="AB173" s="947"/>
      <c r="AC173" s="947"/>
      <c r="AD173" s="947"/>
      <c r="AE173" s="947"/>
      <c r="AF173" s="947"/>
      <c r="AG173" s="947"/>
      <c r="AH173" s="947"/>
      <c r="AI173" s="947"/>
      <c r="AJ173" s="947"/>
      <c r="AK173" s="947"/>
    </row>
    <row r="174" spans="1:37">
      <c r="A174" s="848"/>
      <c r="B174" s="848" t="s">
        <v>1940</v>
      </c>
      <c r="C174" s="848"/>
      <c r="D174" s="848"/>
      <c r="E174" s="848"/>
      <c r="F174" s="848"/>
      <c r="G174" s="848"/>
      <c r="H174" s="848"/>
      <c r="I174" s="848"/>
      <c r="J174" s="848"/>
      <c r="K174" s="848"/>
      <c r="L174" s="1946"/>
      <c r="M174" s="1946"/>
      <c r="N174" s="1946"/>
      <c r="O174" s="1946"/>
      <c r="P174" s="1946"/>
      <c r="Q174" s="1946"/>
      <c r="R174" s="1946"/>
      <c r="S174" s="1946"/>
      <c r="T174" s="1946"/>
      <c r="U174" s="1946"/>
      <c r="V174" s="1946"/>
      <c r="W174" s="1946"/>
      <c r="X174" s="1946"/>
      <c r="Y174" s="1946"/>
      <c r="Z174" s="1946"/>
      <c r="AA174" s="1946"/>
      <c r="AB174" s="1946"/>
      <c r="AC174" s="1946"/>
      <c r="AD174" s="1946"/>
      <c r="AE174" s="1946"/>
      <c r="AF174" s="1946"/>
      <c r="AG174" s="1946"/>
      <c r="AH174" s="1946"/>
      <c r="AI174" s="1946"/>
      <c r="AJ174" s="1946"/>
      <c r="AK174" s="1946"/>
    </row>
    <row r="175" spans="1:37">
      <c r="A175" s="848"/>
      <c r="B175" s="848" t="s">
        <v>1941</v>
      </c>
      <c r="C175" s="848"/>
      <c r="D175" s="848"/>
      <c r="E175" s="848"/>
      <c r="F175" s="848"/>
      <c r="G175" s="848"/>
      <c r="H175" s="848"/>
      <c r="I175" s="848"/>
      <c r="J175" s="848"/>
      <c r="K175" s="848"/>
      <c r="L175" s="1946"/>
      <c r="M175" s="1946"/>
      <c r="N175" s="1946"/>
      <c r="O175" s="1946"/>
      <c r="P175" s="1946"/>
      <c r="Q175" s="1946"/>
      <c r="R175" s="1946"/>
      <c r="S175" s="1946"/>
      <c r="T175" s="1946"/>
      <c r="U175" s="1946"/>
      <c r="V175" s="1946"/>
      <c r="W175" s="1946"/>
      <c r="X175" s="1946"/>
      <c r="Y175" s="1946"/>
      <c r="Z175" s="947"/>
      <c r="AA175" s="947"/>
      <c r="AB175" s="947"/>
      <c r="AC175" s="947"/>
      <c r="AD175" s="947"/>
      <c r="AE175" s="947"/>
      <c r="AF175" s="947"/>
      <c r="AG175" s="947"/>
      <c r="AH175" s="947"/>
      <c r="AI175" s="947"/>
      <c r="AJ175" s="947"/>
      <c r="AK175" s="947"/>
    </row>
    <row r="176" spans="1:37">
      <c r="A176" s="848"/>
      <c r="B176" s="848" t="s">
        <v>1944</v>
      </c>
      <c r="C176" s="848"/>
      <c r="D176" s="848"/>
      <c r="E176" s="848"/>
      <c r="F176" s="848"/>
      <c r="G176" s="848"/>
      <c r="H176" s="848"/>
      <c r="I176" s="848"/>
      <c r="J176" s="848"/>
      <c r="K176" s="848"/>
      <c r="L176" s="1946"/>
      <c r="M176" s="1946"/>
      <c r="N176" s="1946"/>
      <c r="O176" s="1946"/>
      <c r="P176" s="1946"/>
      <c r="Q176" s="1946"/>
      <c r="R176" s="1946"/>
      <c r="S176" s="1946"/>
      <c r="T176" s="1946"/>
      <c r="U176" s="1946"/>
      <c r="V176" s="1946"/>
      <c r="W176" s="1946"/>
      <c r="X176" s="1946"/>
      <c r="Y176" s="1946"/>
      <c r="Z176" s="1946"/>
      <c r="AA176" s="1946"/>
      <c r="AB176" s="1946"/>
      <c r="AC176" s="1946"/>
      <c r="AD176" s="1946"/>
      <c r="AE176" s="1946"/>
      <c r="AF176" s="1946"/>
      <c r="AG176" s="1946"/>
      <c r="AH176" s="1946"/>
      <c r="AI176" s="1946"/>
      <c r="AJ176" s="1946"/>
      <c r="AK176" s="1946"/>
    </row>
    <row r="177" spans="1:86">
      <c r="A177" s="848"/>
      <c r="B177" s="848"/>
      <c r="C177" s="848"/>
      <c r="D177" s="848"/>
      <c r="E177" s="848"/>
      <c r="F177" s="848"/>
      <c r="G177" s="848"/>
      <c r="H177" s="848"/>
      <c r="I177" s="848"/>
      <c r="J177" s="848"/>
      <c r="K177" s="848"/>
      <c r="L177" s="947"/>
      <c r="M177" s="947"/>
      <c r="N177" s="947"/>
      <c r="O177" s="947"/>
      <c r="P177" s="947"/>
      <c r="Q177" s="947"/>
      <c r="R177" s="947"/>
      <c r="S177" s="947"/>
      <c r="T177" s="947"/>
      <c r="U177" s="947"/>
      <c r="V177" s="947"/>
      <c r="W177" s="947"/>
      <c r="X177" s="947"/>
      <c r="Y177" s="947"/>
      <c r="Z177" s="947"/>
      <c r="AA177" s="947"/>
      <c r="AB177" s="947"/>
      <c r="AC177" s="947"/>
      <c r="AD177" s="947"/>
      <c r="AE177" s="947"/>
      <c r="AF177" s="947"/>
      <c r="AG177" s="947"/>
      <c r="AH177" s="947"/>
      <c r="AI177" s="947"/>
      <c r="AJ177" s="947"/>
      <c r="AK177" s="947"/>
      <c r="AL177" s="981"/>
      <c r="AM177" s="981"/>
      <c r="AN177" s="981"/>
      <c r="AO177" s="981"/>
      <c r="AP177" s="981"/>
      <c r="AQ177" s="981"/>
      <c r="AR177" s="981"/>
      <c r="AS177" s="981"/>
      <c r="AT177" s="981"/>
      <c r="AU177" s="981"/>
      <c r="AV177" s="981"/>
      <c r="AW177" s="981"/>
      <c r="AX177" s="981"/>
      <c r="AY177" s="981"/>
      <c r="AZ177" s="981"/>
      <c r="BA177" s="981"/>
      <c r="BB177" s="981"/>
      <c r="BC177" s="981"/>
      <c r="BD177" s="981"/>
      <c r="BE177" s="981"/>
      <c r="BF177" s="981"/>
      <c r="BG177" s="981"/>
      <c r="BH177" s="981"/>
      <c r="BI177" s="981"/>
      <c r="BJ177" s="981"/>
      <c r="BK177" s="981"/>
      <c r="BL177" s="981"/>
      <c r="BM177" s="981"/>
      <c r="BN177" s="981"/>
      <c r="BO177" s="981"/>
      <c r="BP177" s="981"/>
      <c r="BQ177" s="981"/>
      <c r="BR177" s="981"/>
      <c r="BS177" s="981"/>
      <c r="BT177" s="981"/>
    </row>
    <row r="178" spans="1:86">
      <c r="A178" s="848"/>
      <c r="B178" s="848" t="s">
        <v>1933</v>
      </c>
      <c r="C178" s="848"/>
      <c r="D178" s="848"/>
      <c r="E178" s="848"/>
      <c r="F178" s="848"/>
      <c r="G178" s="848"/>
      <c r="H178" s="848"/>
      <c r="I178" s="848"/>
      <c r="J178" s="848"/>
      <c r="K178" s="848"/>
      <c r="L178" s="947" t="s">
        <v>148</v>
      </c>
      <c r="M178" s="1942"/>
      <c r="N178" s="1942"/>
      <c r="O178" s="947" t="s">
        <v>1946</v>
      </c>
      <c r="P178" s="947"/>
      <c r="Q178" s="947"/>
      <c r="R178" s="947"/>
      <c r="S178" s="1043" t="s">
        <v>148</v>
      </c>
      <c r="T178" s="1942"/>
      <c r="U178" s="1942"/>
      <c r="V178" s="1942"/>
      <c r="W178" s="1942"/>
      <c r="X178" s="1942"/>
      <c r="Y178" s="947" t="s">
        <v>238</v>
      </c>
      <c r="Z178" s="947"/>
      <c r="AA178" s="947" t="s">
        <v>1947</v>
      </c>
      <c r="AB178" s="947"/>
      <c r="AC178" s="947"/>
      <c r="AD178" s="947" t="s">
        <v>148</v>
      </c>
      <c r="AE178" s="1939"/>
      <c r="AF178" s="1939"/>
      <c r="AG178" s="1939"/>
      <c r="AH178" s="1939"/>
      <c r="AI178" s="1939"/>
      <c r="AJ178" s="947" t="s">
        <v>2480</v>
      </c>
      <c r="AK178" s="947"/>
      <c r="AL178" s="981"/>
      <c r="AM178" s="981"/>
      <c r="AN178" s="981"/>
      <c r="AO178" s="981"/>
      <c r="AP178" s="981"/>
      <c r="AQ178" s="981"/>
      <c r="AR178" s="981"/>
      <c r="AS178" s="981"/>
      <c r="AT178" s="981"/>
      <c r="AU178" s="981"/>
      <c r="AV178" s="981"/>
      <c r="AW178" s="981"/>
      <c r="AX178" s="981"/>
      <c r="AY178" s="981"/>
      <c r="AZ178" s="981"/>
      <c r="BA178" s="981"/>
      <c r="BB178" s="981"/>
      <c r="BC178" s="981"/>
      <c r="BD178" s="981"/>
      <c r="BE178" s="981"/>
      <c r="BF178" s="981"/>
      <c r="BG178" s="981"/>
      <c r="BH178" s="981"/>
      <c r="BI178" s="981"/>
      <c r="BJ178" s="981"/>
      <c r="BK178" s="981"/>
      <c r="BL178" s="981"/>
      <c r="BM178" s="981"/>
      <c r="BN178" s="981"/>
      <c r="BO178" s="981"/>
      <c r="BP178" s="981"/>
      <c r="BQ178" s="981"/>
      <c r="BR178" s="981"/>
      <c r="BS178" s="981"/>
      <c r="BT178" s="981"/>
    </row>
    <row r="179" spans="1:86">
      <c r="A179" s="848"/>
      <c r="B179" s="848" t="s">
        <v>1928</v>
      </c>
      <c r="C179" s="848"/>
      <c r="D179" s="848"/>
      <c r="E179" s="848"/>
      <c r="F179" s="848"/>
      <c r="G179" s="848"/>
      <c r="H179" s="848"/>
      <c r="I179" s="848"/>
      <c r="J179" s="848"/>
      <c r="K179" s="848"/>
      <c r="L179" s="1945"/>
      <c r="M179" s="1945"/>
      <c r="N179" s="1945"/>
      <c r="O179" s="1945"/>
      <c r="P179" s="1945"/>
      <c r="Q179" s="1945"/>
      <c r="R179" s="1945"/>
      <c r="S179" s="1945"/>
      <c r="T179" s="1945"/>
      <c r="U179" s="1945"/>
      <c r="V179" s="1945"/>
      <c r="W179" s="1945"/>
      <c r="X179" s="1945"/>
      <c r="Y179" s="1945"/>
      <c r="Z179" s="1945"/>
      <c r="AA179" s="1945"/>
      <c r="AB179" s="1945"/>
      <c r="AC179" s="1945"/>
      <c r="AD179" s="1945"/>
      <c r="AE179" s="1945"/>
      <c r="AF179" s="1945"/>
      <c r="AG179" s="1945"/>
      <c r="AH179" s="1945"/>
      <c r="AI179" s="1945"/>
      <c r="AJ179" s="1945"/>
      <c r="AK179" s="1945"/>
      <c r="AL179" s="981"/>
      <c r="AM179" s="981"/>
      <c r="AN179" s="981"/>
      <c r="AO179" s="981"/>
      <c r="AP179" s="981"/>
      <c r="AQ179" s="981"/>
      <c r="AR179" s="981"/>
      <c r="AS179" s="981"/>
      <c r="AT179" s="981"/>
      <c r="AU179" s="981"/>
      <c r="AV179" s="981"/>
      <c r="AW179" s="981"/>
      <c r="AX179" s="981"/>
      <c r="AY179" s="981"/>
      <c r="AZ179" s="981"/>
      <c r="BA179" s="981"/>
      <c r="BB179" s="981"/>
      <c r="BC179" s="981"/>
      <c r="BD179" s="981"/>
      <c r="BE179" s="981"/>
      <c r="BF179" s="981"/>
      <c r="BG179" s="981"/>
      <c r="BH179" s="981"/>
      <c r="BI179" s="981"/>
      <c r="BJ179" s="981"/>
      <c r="BK179" s="981"/>
      <c r="BL179" s="981"/>
      <c r="BM179" s="981"/>
      <c r="BN179" s="981"/>
      <c r="BO179" s="981"/>
      <c r="BP179" s="981"/>
      <c r="BQ179" s="981"/>
      <c r="BR179" s="981"/>
      <c r="BS179" s="981"/>
      <c r="BT179" s="981"/>
    </row>
    <row r="180" spans="1:86">
      <c r="A180" s="848"/>
      <c r="B180" s="848" t="s">
        <v>1936</v>
      </c>
      <c r="C180" s="848"/>
      <c r="D180" s="848"/>
      <c r="E180" s="848"/>
      <c r="F180" s="848"/>
      <c r="G180" s="848"/>
      <c r="H180" s="848"/>
      <c r="I180" s="848"/>
      <c r="J180" s="848"/>
      <c r="K180" s="848"/>
      <c r="L180" s="947" t="s">
        <v>148</v>
      </c>
      <c r="M180" s="1942"/>
      <c r="N180" s="1942"/>
      <c r="O180" s="947" t="s">
        <v>1949</v>
      </c>
      <c r="P180" s="947"/>
      <c r="Q180" s="947"/>
      <c r="R180" s="947"/>
      <c r="S180" s="947"/>
      <c r="T180" s="947" t="s">
        <v>148</v>
      </c>
      <c r="U180" s="1942"/>
      <c r="V180" s="1942"/>
      <c r="W180" s="1942"/>
      <c r="X180" s="1942"/>
      <c r="Y180" s="947" t="s">
        <v>238</v>
      </c>
      <c r="Z180" s="947" t="s">
        <v>1950</v>
      </c>
      <c r="AA180" s="947"/>
      <c r="AB180" s="947"/>
      <c r="AC180" s="947"/>
      <c r="AD180" s="947" t="s">
        <v>148</v>
      </c>
      <c r="AE180" s="1939"/>
      <c r="AF180" s="1939"/>
      <c r="AG180" s="1939"/>
      <c r="AH180" s="1939"/>
      <c r="AI180" s="1939"/>
      <c r="AJ180" s="947" t="s">
        <v>2480</v>
      </c>
      <c r="AK180" s="947"/>
      <c r="AL180" s="981"/>
      <c r="AM180" s="981"/>
      <c r="AN180" s="981"/>
      <c r="AO180" s="981"/>
      <c r="AP180" s="981"/>
      <c r="AQ180" s="981"/>
      <c r="AR180" s="981"/>
      <c r="AS180" s="981"/>
      <c r="AT180" s="981"/>
      <c r="AU180" s="981"/>
      <c r="AV180" s="981"/>
      <c r="AW180" s="981"/>
      <c r="AX180" s="981"/>
      <c r="AY180" s="981"/>
      <c r="AZ180" s="981"/>
      <c r="BA180" s="981"/>
      <c r="BB180" s="981"/>
      <c r="BC180" s="981"/>
      <c r="BD180" s="981"/>
      <c r="BE180" s="981"/>
      <c r="BF180" s="981"/>
      <c r="BG180" s="981"/>
      <c r="BH180" s="981"/>
      <c r="BI180" s="981"/>
      <c r="BJ180" s="981"/>
      <c r="BK180" s="981"/>
      <c r="BL180" s="981"/>
      <c r="BM180" s="981"/>
      <c r="BN180" s="981"/>
      <c r="BO180" s="981"/>
      <c r="BP180" s="981"/>
      <c r="BQ180" s="981"/>
      <c r="BR180" s="981"/>
      <c r="BS180" s="981"/>
      <c r="BT180" s="981"/>
    </row>
    <row r="181" spans="1:86">
      <c r="A181" s="848"/>
      <c r="B181" s="848"/>
      <c r="C181" s="848"/>
      <c r="D181" s="848"/>
      <c r="E181" s="848"/>
      <c r="F181" s="848"/>
      <c r="G181" s="848"/>
      <c r="H181" s="848"/>
      <c r="I181" s="848"/>
      <c r="J181" s="848"/>
      <c r="K181" s="848"/>
      <c r="L181" s="1946"/>
      <c r="M181" s="1946"/>
      <c r="N181" s="1946"/>
      <c r="O181" s="1946"/>
      <c r="P181" s="1946"/>
      <c r="Q181" s="1946"/>
      <c r="R181" s="1946"/>
      <c r="S181" s="1946"/>
      <c r="T181" s="1946"/>
      <c r="U181" s="1946"/>
      <c r="V181" s="1946"/>
      <c r="W181" s="1946"/>
      <c r="X181" s="1946"/>
      <c r="Y181" s="1946"/>
      <c r="Z181" s="1946"/>
      <c r="AA181" s="1946"/>
      <c r="AB181" s="1946"/>
      <c r="AC181" s="1946"/>
      <c r="AD181" s="1946"/>
      <c r="AE181" s="1946"/>
      <c r="AF181" s="1946"/>
      <c r="AG181" s="1946"/>
      <c r="AH181" s="1946"/>
      <c r="AI181" s="1946"/>
      <c r="AJ181" s="1946"/>
      <c r="AK181" s="1946"/>
      <c r="AL181" s="981"/>
      <c r="AM181" s="981"/>
      <c r="AN181" s="981"/>
      <c r="AO181" s="981"/>
      <c r="AP181" s="981"/>
      <c r="AQ181" s="981"/>
      <c r="AR181" s="981"/>
      <c r="AS181" s="981"/>
      <c r="AT181" s="981"/>
      <c r="AU181" s="981"/>
      <c r="AV181" s="981"/>
      <c r="AW181" s="981"/>
      <c r="AX181" s="981"/>
      <c r="AY181" s="981"/>
      <c r="AZ181" s="981"/>
      <c r="BA181" s="981"/>
      <c r="BB181" s="981"/>
      <c r="BC181" s="981"/>
      <c r="BD181" s="981"/>
      <c r="BE181" s="981"/>
      <c r="BF181" s="981"/>
      <c r="BG181" s="981"/>
      <c r="BH181" s="981"/>
      <c r="BI181" s="981"/>
      <c r="BJ181" s="981"/>
      <c r="BK181" s="981"/>
      <c r="BL181" s="981"/>
      <c r="BM181" s="981"/>
      <c r="BN181" s="981"/>
      <c r="BO181" s="981"/>
      <c r="BP181" s="981"/>
      <c r="BQ181" s="981"/>
      <c r="BR181" s="981"/>
      <c r="BS181" s="981"/>
      <c r="BT181" s="981"/>
    </row>
    <row r="182" spans="1:86">
      <c r="A182" s="848"/>
      <c r="B182" s="848" t="s">
        <v>1939</v>
      </c>
      <c r="C182" s="848"/>
      <c r="D182" s="848"/>
      <c r="E182" s="848"/>
      <c r="F182" s="848"/>
      <c r="G182" s="848"/>
      <c r="H182" s="848"/>
      <c r="I182" s="848"/>
      <c r="J182" s="848"/>
      <c r="K182" s="848"/>
      <c r="L182" s="1946"/>
      <c r="M182" s="1946"/>
      <c r="N182" s="1946"/>
      <c r="O182" s="1946"/>
      <c r="P182" s="1946"/>
      <c r="Q182" s="1946"/>
      <c r="R182" s="1946"/>
      <c r="S182" s="1946"/>
      <c r="T182" s="947"/>
      <c r="U182" s="947"/>
      <c r="V182" s="947"/>
      <c r="W182" s="947"/>
      <c r="X182" s="947"/>
      <c r="Y182" s="947"/>
      <c r="Z182" s="947"/>
      <c r="AA182" s="947"/>
      <c r="AB182" s="947"/>
      <c r="AC182" s="947"/>
      <c r="AD182" s="947"/>
      <c r="AE182" s="947"/>
      <c r="AF182" s="947"/>
      <c r="AG182" s="947"/>
      <c r="AH182" s="947"/>
      <c r="AI182" s="947"/>
      <c r="AJ182" s="947"/>
      <c r="AK182" s="947"/>
      <c r="AL182" s="981"/>
      <c r="AM182" s="981"/>
      <c r="AN182" s="981"/>
      <c r="AO182" s="981"/>
      <c r="AP182" s="981"/>
      <c r="AQ182" s="981"/>
      <c r="AR182" s="981"/>
      <c r="AS182" s="981"/>
      <c r="AT182" s="981"/>
      <c r="AU182" s="981"/>
      <c r="AV182" s="981"/>
      <c r="AW182" s="981"/>
      <c r="AX182" s="981"/>
      <c r="AY182" s="981"/>
      <c r="AZ182" s="981"/>
      <c r="BA182" s="981"/>
      <c r="BB182" s="981"/>
      <c r="BC182" s="981"/>
      <c r="BD182" s="981"/>
      <c r="BE182" s="981"/>
      <c r="BF182" s="981"/>
      <c r="BG182" s="981"/>
      <c r="BH182" s="981"/>
      <c r="BI182" s="981"/>
      <c r="BJ182" s="981"/>
      <c r="BK182" s="981"/>
      <c r="BL182" s="981"/>
      <c r="BM182" s="981"/>
      <c r="BN182" s="981"/>
      <c r="BO182" s="981"/>
      <c r="BP182" s="981"/>
      <c r="BQ182" s="981"/>
      <c r="BR182" s="981"/>
      <c r="BS182" s="981"/>
      <c r="BT182" s="981"/>
    </row>
    <row r="183" spans="1:86">
      <c r="A183" s="848"/>
      <c r="B183" s="848" t="s">
        <v>1940</v>
      </c>
      <c r="C183" s="848"/>
      <c r="D183" s="848"/>
      <c r="E183" s="848"/>
      <c r="F183" s="848"/>
      <c r="G183" s="848"/>
      <c r="H183" s="848"/>
      <c r="I183" s="848"/>
      <c r="J183" s="848"/>
      <c r="K183" s="848"/>
      <c r="L183" s="1946"/>
      <c r="M183" s="1946"/>
      <c r="N183" s="1946"/>
      <c r="O183" s="1946"/>
      <c r="P183" s="1946"/>
      <c r="Q183" s="1946"/>
      <c r="R183" s="1946"/>
      <c r="S183" s="1946"/>
      <c r="T183" s="1946"/>
      <c r="U183" s="1946"/>
      <c r="V183" s="1946"/>
      <c r="W183" s="1946"/>
      <c r="X183" s="1946"/>
      <c r="Y183" s="1946"/>
      <c r="Z183" s="1946"/>
      <c r="AA183" s="1946"/>
      <c r="AB183" s="1946"/>
      <c r="AC183" s="1946"/>
      <c r="AD183" s="1946"/>
      <c r="AE183" s="1946"/>
      <c r="AF183" s="1946"/>
      <c r="AG183" s="1946"/>
      <c r="AH183" s="1946"/>
      <c r="AI183" s="1946"/>
      <c r="AJ183" s="1946"/>
      <c r="AK183" s="1946"/>
      <c r="AL183" s="981"/>
      <c r="AM183" s="981"/>
      <c r="AN183" s="981"/>
      <c r="AO183" s="981"/>
      <c r="AP183" s="981"/>
      <c r="AQ183" s="981"/>
      <c r="AR183" s="981"/>
      <c r="AS183" s="981"/>
      <c r="AT183" s="981"/>
      <c r="AU183" s="981"/>
      <c r="AV183" s="981"/>
      <c r="AW183" s="981"/>
      <c r="AX183" s="981"/>
      <c r="AY183" s="981"/>
      <c r="AZ183" s="981"/>
      <c r="BA183" s="981"/>
      <c r="BB183" s="981"/>
      <c r="BC183" s="981"/>
      <c r="BD183" s="981"/>
      <c r="BE183" s="981"/>
      <c r="BF183" s="981"/>
      <c r="BG183" s="981"/>
      <c r="BH183" s="981"/>
      <c r="BI183" s="981"/>
      <c r="BJ183" s="981"/>
      <c r="BK183" s="981"/>
      <c r="BL183" s="981"/>
      <c r="BM183" s="981"/>
      <c r="BN183" s="981"/>
      <c r="BO183" s="981"/>
      <c r="BP183" s="981"/>
      <c r="BQ183" s="981"/>
      <c r="BR183" s="981"/>
      <c r="BS183" s="981"/>
      <c r="BT183" s="981"/>
    </row>
    <row r="184" spans="1:86">
      <c r="A184" s="848"/>
      <c r="B184" s="848" t="s">
        <v>1941</v>
      </c>
      <c r="C184" s="848"/>
      <c r="D184" s="848"/>
      <c r="E184" s="848"/>
      <c r="F184" s="848"/>
      <c r="G184" s="848"/>
      <c r="H184" s="848"/>
      <c r="I184" s="848"/>
      <c r="J184" s="848"/>
      <c r="K184" s="848"/>
      <c r="L184" s="1946"/>
      <c r="M184" s="1946"/>
      <c r="N184" s="1946"/>
      <c r="O184" s="1946"/>
      <c r="P184" s="1946"/>
      <c r="Q184" s="1946"/>
      <c r="R184" s="1946"/>
      <c r="S184" s="1946"/>
      <c r="T184" s="1946"/>
      <c r="U184" s="1946"/>
      <c r="V184" s="1946"/>
      <c r="W184" s="1946"/>
      <c r="X184" s="1946"/>
      <c r="Y184" s="1946"/>
      <c r="Z184" s="947"/>
      <c r="AA184" s="947"/>
      <c r="AB184" s="947"/>
      <c r="AC184" s="947"/>
      <c r="AD184" s="947"/>
      <c r="AE184" s="947"/>
      <c r="AF184" s="947"/>
      <c r="AG184" s="947"/>
      <c r="AH184" s="947"/>
      <c r="AI184" s="947"/>
      <c r="AJ184" s="947"/>
      <c r="AK184" s="947"/>
      <c r="AL184" s="981"/>
      <c r="AM184" s="981"/>
      <c r="AN184" s="981"/>
      <c r="AO184" s="981"/>
      <c r="AP184" s="981"/>
      <c r="AQ184" s="981"/>
      <c r="AR184" s="981"/>
      <c r="AS184" s="981"/>
      <c r="AT184" s="981"/>
      <c r="AU184" s="981"/>
      <c r="AV184" s="981"/>
      <c r="AW184" s="981"/>
      <c r="AX184" s="981"/>
      <c r="AY184" s="981"/>
      <c r="AZ184" s="981"/>
      <c r="BA184" s="981"/>
      <c r="BB184" s="981"/>
      <c r="BC184" s="981"/>
      <c r="BD184" s="981"/>
      <c r="BE184" s="981"/>
      <c r="BF184" s="981"/>
      <c r="BG184" s="981"/>
      <c r="BH184" s="981"/>
      <c r="BI184" s="981"/>
      <c r="BJ184" s="981"/>
      <c r="BK184" s="981"/>
      <c r="BL184" s="981"/>
      <c r="BM184" s="981"/>
      <c r="BN184" s="981"/>
      <c r="BO184" s="981"/>
      <c r="BP184" s="981"/>
      <c r="BQ184" s="981"/>
      <c r="BR184" s="981"/>
      <c r="BS184" s="981"/>
      <c r="BT184" s="981"/>
    </row>
    <row r="185" spans="1:86">
      <c r="A185" s="848"/>
      <c r="B185" s="848" t="s">
        <v>1944</v>
      </c>
      <c r="C185" s="848"/>
      <c r="D185" s="848"/>
      <c r="E185" s="848"/>
      <c r="F185" s="848"/>
      <c r="G185" s="848"/>
      <c r="H185" s="848"/>
      <c r="I185" s="848"/>
      <c r="J185" s="848"/>
      <c r="K185" s="848"/>
      <c r="L185" s="1946"/>
      <c r="M185" s="1946"/>
      <c r="N185" s="1946"/>
      <c r="O185" s="1946"/>
      <c r="P185" s="1946"/>
      <c r="Q185" s="1946"/>
      <c r="R185" s="1946"/>
      <c r="S185" s="1946"/>
      <c r="T185" s="1946"/>
      <c r="U185" s="1946"/>
      <c r="V185" s="1946"/>
      <c r="W185" s="1946"/>
      <c r="X185" s="1946"/>
      <c r="Y185" s="1946"/>
      <c r="Z185" s="1946"/>
      <c r="AA185" s="1946"/>
      <c r="AB185" s="1946"/>
      <c r="AC185" s="1946"/>
      <c r="AD185" s="1946"/>
      <c r="AE185" s="1946"/>
      <c r="AF185" s="1946"/>
      <c r="AG185" s="1946"/>
      <c r="AH185" s="1946"/>
      <c r="AI185" s="1946"/>
      <c r="AJ185" s="1946"/>
      <c r="AK185" s="1946"/>
      <c r="AL185" s="981"/>
      <c r="AM185" s="981"/>
      <c r="AN185" s="981"/>
      <c r="AO185" s="981"/>
      <c r="AP185" s="981"/>
      <c r="AQ185" s="981"/>
      <c r="AR185" s="981"/>
      <c r="AS185" s="981"/>
      <c r="AT185" s="981"/>
      <c r="AU185" s="981"/>
      <c r="AV185" s="981"/>
      <c r="AW185" s="981"/>
      <c r="AX185" s="981"/>
      <c r="AY185" s="981"/>
      <c r="AZ185" s="981"/>
      <c r="BA185" s="981"/>
      <c r="BB185" s="981"/>
      <c r="BC185" s="981"/>
      <c r="BD185" s="981"/>
      <c r="BE185" s="981"/>
      <c r="BF185" s="981"/>
      <c r="BG185" s="981"/>
      <c r="BH185" s="981"/>
      <c r="BI185" s="981"/>
      <c r="BJ185" s="981"/>
      <c r="BK185" s="981"/>
      <c r="BL185" s="981"/>
      <c r="BM185" s="981"/>
      <c r="BN185" s="981"/>
      <c r="BO185" s="981"/>
      <c r="BP185" s="981"/>
      <c r="BQ185" s="981"/>
      <c r="BR185" s="981"/>
      <c r="BS185" s="981"/>
      <c r="BT185" s="981"/>
    </row>
    <row r="186" spans="1:86">
      <c r="A186" s="984"/>
      <c r="B186" s="984"/>
      <c r="C186" s="984"/>
      <c r="D186" s="984"/>
      <c r="E186" s="984"/>
      <c r="F186" s="984"/>
      <c r="G186" s="984"/>
      <c r="H186" s="984"/>
      <c r="I186" s="984"/>
      <c r="J186" s="984"/>
      <c r="K186" s="984"/>
      <c r="L186" s="982"/>
      <c r="M186" s="982"/>
      <c r="N186" s="982"/>
      <c r="O186" s="982"/>
      <c r="P186" s="982"/>
      <c r="Q186" s="982"/>
      <c r="R186" s="982"/>
      <c r="S186" s="982"/>
      <c r="T186" s="982"/>
      <c r="U186" s="982"/>
      <c r="V186" s="982"/>
      <c r="W186" s="982"/>
      <c r="X186" s="982"/>
      <c r="Y186" s="982"/>
      <c r="Z186" s="982"/>
      <c r="AA186" s="982"/>
      <c r="AB186" s="982"/>
      <c r="AC186" s="982"/>
      <c r="AD186" s="982"/>
      <c r="AE186" s="982"/>
      <c r="AF186" s="982"/>
      <c r="AG186" s="982"/>
      <c r="AH186" s="982"/>
      <c r="AI186" s="982"/>
      <c r="AJ186" s="982"/>
      <c r="AK186" s="982"/>
    </row>
    <row r="187" spans="1:86" ht="6" customHeight="1">
      <c r="A187" s="141"/>
      <c r="B187" s="141"/>
      <c r="C187" s="141"/>
      <c r="D187" s="141"/>
      <c r="E187" s="141"/>
      <c r="F187" s="141"/>
      <c r="G187" s="141"/>
      <c r="H187" s="141"/>
      <c r="I187" s="141"/>
      <c r="J187" s="141"/>
      <c r="K187" s="141"/>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978"/>
      <c r="AM187" s="5">
        <f t="shared" ref="AM187" si="0">AM186</f>
        <v>0</v>
      </c>
      <c r="AN187" s="5"/>
      <c r="AO187" s="5"/>
      <c r="AP187" s="5"/>
      <c r="AQ187" s="5"/>
      <c r="AR187" s="5"/>
      <c r="AS187" s="5"/>
      <c r="AT187" s="5"/>
      <c r="AU187" s="5"/>
      <c r="AV187" s="5"/>
      <c r="AW187" s="5"/>
      <c r="AX187" s="5"/>
      <c r="AY187" s="5"/>
      <c r="AZ187" s="981"/>
      <c r="BA187" s="981"/>
      <c r="BB187" s="981"/>
      <c r="BC187" s="981"/>
      <c r="BD187" s="981"/>
      <c r="BE187" s="981"/>
      <c r="BF187" s="981"/>
      <c r="BG187" s="981"/>
      <c r="BH187" s="981"/>
      <c r="BI187" s="981"/>
      <c r="BJ187" s="981"/>
      <c r="BK187" s="981"/>
      <c r="BL187" s="981"/>
      <c r="BM187" s="981"/>
      <c r="BN187" s="981"/>
      <c r="BO187" s="981"/>
      <c r="BP187" s="981"/>
      <c r="BQ187" s="981"/>
      <c r="BR187" s="981"/>
      <c r="BS187" s="981"/>
      <c r="BT187" s="981"/>
      <c r="BU187" s="981"/>
      <c r="BV187" s="981"/>
      <c r="BW187" s="981"/>
      <c r="BX187" s="981"/>
      <c r="BY187" s="981"/>
      <c r="BZ187" s="981"/>
      <c r="CA187" s="981"/>
      <c r="CB187" s="981"/>
      <c r="CC187" s="981"/>
      <c r="CD187" s="981"/>
      <c r="CE187" s="981"/>
      <c r="CF187" s="981"/>
      <c r="CG187" s="981"/>
      <c r="CH187" s="981"/>
    </row>
    <row r="188" spans="1:86">
      <c r="A188" s="848" t="s">
        <v>1951</v>
      </c>
      <c r="B188" s="848"/>
      <c r="C188" s="848"/>
      <c r="D188" s="848"/>
      <c r="E188" s="848"/>
      <c r="F188" s="848"/>
      <c r="G188" s="848"/>
      <c r="H188" s="848"/>
      <c r="I188" s="848"/>
      <c r="J188" s="848"/>
      <c r="K188" s="848"/>
      <c r="L188" s="947"/>
      <c r="M188" s="947"/>
      <c r="N188" s="947"/>
      <c r="O188" s="947"/>
      <c r="P188" s="947"/>
      <c r="Q188" s="947"/>
      <c r="R188" s="947"/>
      <c r="S188" s="947"/>
      <c r="T188" s="947"/>
      <c r="U188" s="947"/>
      <c r="V188" s="947"/>
      <c r="W188" s="947"/>
      <c r="X188" s="947"/>
      <c r="Y188" s="947"/>
      <c r="Z188" s="947"/>
      <c r="AA188" s="947"/>
      <c r="AB188" s="947"/>
      <c r="AC188" s="947"/>
      <c r="AD188" s="947"/>
      <c r="AE188" s="947"/>
      <c r="AF188" s="947"/>
      <c r="AG188" s="947"/>
      <c r="AH188" s="947"/>
      <c r="AI188" s="947"/>
      <c r="AJ188" s="947"/>
      <c r="AK188" s="947"/>
    </row>
    <row r="189" spans="1:86" ht="20.100000000000001" customHeight="1">
      <c r="A189" s="848"/>
      <c r="B189" s="848"/>
      <c r="C189" s="848"/>
      <c r="D189" s="1061" t="s">
        <v>73</v>
      </c>
      <c r="E189" s="848" t="s">
        <v>2</v>
      </c>
      <c r="F189" s="848"/>
      <c r="G189" s="848"/>
      <c r="H189" s="848"/>
      <c r="I189" s="848"/>
      <c r="J189" s="848"/>
      <c r="K189" s="848"/>
      <c r="L189" s="947" t="s">
        <v>148</v>
      </c>
      <c r="M189" s="1942"/>
      <c r="N189" s="1942"/>
      <c r="O189" s="1942"/>
      <c r="P189" s="1942"/>
      <c r="Q189" s="1942"/>
      <c r="R189" s="1942"/>
      <c r="S189" s="1942"/>
      <c r="T189" s="947" t="s">
        <v>238</v>
      </c>
      <c r="U189" s="947"/>
      <c r="V189" s="947"/>
      <c r="W189" s="947"/>
      <c r="X189" s="947"/>
      <c r="Y189" s="947"/>
      <c r="Z189" s="947"/>
      <c r="AA189" s="947"/>
      <c r="AB189" s="947"/>
      <c r="AC189" s="947"/>
      <c r="AD189" s="947"/>
      <c r="AE189" s="947"/>
      <c r="AF189" s="947"/>
      <c r="AG189" s="947"/>
      <c r="AH189" s="947"/>
      <c r="AI189" s="947"/>
      <c r="AJ189" s="947"/>
      <c r="AK189" s="947"/>
    </row>
    <row r="190" spans="1:86" ht="20.100000000000001" customHeight="1">
      <c r="A190" s="848"/>
      <c r="B190" s="848"/>
      <c r="C190" s="848"/>
      <c r="D190" s="1061" t="s">
        <v>73</v>
      </c>
      <c r="E190" s="848" t="s">
        <v>1952</v>
      </c>
      <c r="F190" s="848"/>
      <c r="G190" s="848"/>
      <c r="H190" s="848"/>
      <c r="I190" s="848"/>
      <c r="J190" s="848"/>
      <c r="K190" s="848"/>
      <c r="L190" s="947" t="s">
        <v>148</v>
      </c>
      <c r="M190" s="1942"/>
      <c r="N190" s="1942"/>
      <c r="O190" s="1942"/>
      <c r="P190" s="1942"/>
      <c r="Q190" s="1942"/>
      <c r="R190" s="1942"/>
      <c r="S190" s="1942"/>
      <c r="T190" s="947" t="s">
        <v>238</v>
      </c>
      <c r="U190" s="947"/>
      <c r="V190" s="947"/>
      <c r="W190" s="947"/>
      <c r="X190" s="947"/>
      <c r="Y190" s="947"/>
      <c r="Z190" s="947"/>
      <c r="AA190" s="947"/>
      <c r="AB190" s="947"/>
      <c r="AC190" s="947"/>
      <c r="AD190" s="947"/>
      <c r="AE190" s="947"/>
      <c r="AF190" s="947"/>
      <c r="AG190" s="947"/>
      <c r="AH190" s="947"/>
      <c r="AI190" s="947"/>
      <c r="AJ190" s="947"/>
      <c r="AK190" s="947"/>
    </row>
    <row r="191" spans="1:86">
      <c r="A191" s="984"/>
      <c r="B191" s="984"/>
      <c r="C191" s="984"/>
      <c r="D191" s="984"/>
      <c r="E191" s="984"/>
      <c r="F191" s="984"/>
      <c r="G191" s="984"/>
      <c r="H191" s="984"/>
      <c r="I191" s="984"/>
      <c r="J191" s="984"/>
      <c r="K191" s="984"/>
      <c r="L191" s="982"/>
      <c r="M191" s="982"/>
      <c r="N191" s="982"/>
      <c r="O191" s="982"/>
      <c r="P191" s="982"/>
      <c r="Q191" s="982"/>
      <c r="R191" s="982"/>
      <c r="S191" s="982"/>
      <c r="T191" s="982"/>
      <c r="U191" s="982"/>
      <c r="V191" s="982"/>
      <c r="W191" s="982"/>
      <c r="X191" s="982"/>
      <c r="Y191" s="982"/>
      <c r="Z191" s="982"/>
      <c r="AA191" s="982"/>
      <c r="AB191" s="982"/>
      <c r="AC191" s="982"/>
      <c r="AD191" s="982"/>
      <c r="AE191" s="982"/>
      <c r="AF191" s="982"/>
      <c r="AG191" s="982"/>
      <c r="AH191" s="982"/>
      <c r="AI191" s="982"/>
      <c r="AJ191" s="982"/>
      <c r="AK191" s="982"/>
    </row>
    <row r="192" spans="1:86" ht="12.75" customHeight="1">
      <c r="A192" s="141" t="s">
        <v>1953</v>
      </c>
      <c r="B192" s="141"/>
      <c r="C192" s="141"/>
      <c r="D192" s="141"/>
      <c r="E192" s="141"/>
      <c r="F192" s="141"/>
      <c r="G192" s="141"/>
      <c r="H192" s="141"/>
      <c r="I192" s="141"/>
      <c r="J192" s="141"/>
      <c r="K192" s="141"/>
      <c r="L192" s="1905"/>
      <c r="M192" s="1905"/>
      <c r="N192" s="1905"/>
      <c r="O192" s="1905"/>
      <c r="P192" s="1905"/>
      <c r="Q192" s="1905"/>
      <c r="R192" s="1905"/>
      <c r="S192" s="1905"/>
      <c r="T192" s="1905"/>
      <c r="U192" s="1905"/>
      <c r="V192" s="1905"/>
      <c r="W192" s="1905"/>
      <c r="X192" s="1905"/>
      <c r="Y192" s="1905"/>
      <c r="Z192" s="1905"/>
      <c r="AA192" s="1905"/>
      <c r="AB192" s="1905"/>
      <c r="AC192" s="1905"/>
      <c r="AD192" s="1905"/>
      <c r="AE192" s="1905"/>
      <c r="AF192" s="1905"/>
      <c r="AG192" s="1905"/>
      <c r="AH192" s="1905"/>
      <c r="AI192" s="1905"/>
      <c r="AJ192" s="1905"/>
      <c r="AK192" s="1905"/>
      <c r="AL192" s="978"/>
      <c r="AM192" s="5">
        <f t="shared" ref="AM192:AM200" si="1">AM191</f>
        <v>0</v>
      </c>
      <c r="AN192" s="5"/>
      <c r="AO192" s="5"/>
      <c r="AP192" s="5"/>
      <c r="AQ192" s="5"/>
      <c r="AR192" s="5"/>
      <c r="AS192" s="5"/>
      <c r="AT192" s="5"/>
      <c r="AU192" s="5"/>
      <c r="AV192" s="5"/>
      <c r="AW192" s="5"/>
      <c r="AX192" s="5"/>
      <c r="AY192" s="5"/>
      <c r="AZ192" s="981"/>
      <c r="BA192" s="981"/>
      <c r="BB192" s="981"/>
      <c r="BC192" s="981"/>
      <c r="BD192" s="981"/>
      <c r="BE192" s="981"/>
      <c r="BF192" s="981"/>
      <c r="BG192" s="981"/>
      <c r="BH192" s="981"/>
      <c r="BI192" s="981"/>
      <c r="BJ192" s="981"/>
      <c r="BK192" s="981"/>
      <c r="BL192" s="981"/>
      <c r="BM192" s="981"/>
      <c r="BN192" s="981"/>
      <c r="BO192" s="981"/>
      <c r="BP192" s="981"/>
      <c r="BQ192" s="981"/>
      <c r="BR192" s="981"/>
      <c r="BS192" s="981"/>
      <c r="BT192" s="981"/>
      <c r="BU192" s="981"/>
      <c r="BV192" s="981"/>
      <c r="BW192" s="981"/>
      <c r="BX192" s="981"/>
      <c r="BY192" s="981"/>
      <c r="BZ192" s="981"/>
      <c r="CA192" s="981"/>
      <c r="CB192" s="981"/>
      <c r="CC192" s="981"/>
      <c r="CD192" s="981"/>
      <c r="CE192" s="981"/>
      <c r="CF192" s="981"/>
      <c r="CG192" s="981"/>
      <c r="CH192" s="981"/>
    </row>
    <row r="193" spans="1:86" ht="12.75" customHeight="1">
      <c r="A193" s="848"/>
      <c r="B193" s="848"/>
      <c r="C193" s="848"/>
      <c r="D193" s="848"/>
      <c r="E193" s="848"/>
      <c r="F193" s="848"/>
      <c r="G193" s="848"/>
      <c r="H193" s="848"/>
      <c r="I193" s="848"/>
      <c r="J193" s="848"/>
      <c r="K193" s="848"/>
      <c r="L193" s="1906"/>
      <c r="M193" s="1906"/>
      <c r="N193" s="1906"/>
      <c r="O193" s="1906"/>
      <c r="P193" s="1906"/>
      <c r="Q193" s="1906"/>
      <c r="R193" s="1906"/>
      <c r="S193" s="1906"/>
      <c r="T193" s="1906"/>
      <c r="U193" s="1906"/>
      <c r="V193" s="1906"/>
      <c r="W193" s="1906"/>
      <c r="X193" s="1906"/>
      <c r="Y193" s="1906"/>
      <c r="Z193" s="1906"/>
      <c r="AA193" s="1906"/>
      <c r="AB193" s="1906"/>
      <c r="AC193" s="1906"/>
      <c r="AD193" s="1906"/>
      <c r="AE193" s="1906"/>
      <c r="AF193" s="1906"/>
      <c r="AG193" s="1906"/>
      <c r="AH193" s="1906"/>
      <c r="AI193" s="1906"/>
      <c r="AJ193" s="1906"/>
      <c r="AK193" s="1906"/>
      <c r="AL193" s="978"/>
      <c r="AM193" s="5">
        <f t="shared" si="1"/>
        <v>0</v>
      </c>
      <c r="AN193" s="5"/>
      <c r="AO193" s="5"/>
      <c r="AP193" s="5"/>
      <c r="AQ193" s="5"/>
      <c r="AR193" s="5"/>
      <c r="AS193" s="5"/>
      <c r="AT193" s="5"/>
      <c r="AU193" s="5"/>
      <c r="AV193" s="5"/>
      <c r="AW193" s="5"/>
      <c r="AX193" s="5"/>
      <c r="AY193" s="5"/>
      <c r="AZ193" s="981"/>
      <c r="BA193" s="981"/>
      <c r="BB193" s="981"/>
      <c r="BC193" s="981"/>
      <c r="BD193" s="981"/>
      <c r="BE193" s="981"/>
      <c r="BF193" s="981"/>
      <c r="BG193" s="981"/>
      <c r="BH193" s="981"/>
      <c r="BI193" s="981"/>
      <c r="BJ193" s="981"/>
      <c r="BK193" s="981"/>
      <c r="BL193" s="981"/>
      <c r="BM193" s="981"/>
      <c r="BN193" s="981"/>
      <c r="BO193" s="981"/>
      <c r="BP193" s="981"/>
      <c r="BQ193" s="981"/>
      <c r="BR193" s="981"/>
      <c r="BS193" s="981"/>
      <c r="BT193" s="981"/>
      <c r="BU193" s="981"/>
      <c r="BV193" s="981"/>
      <c r="BW193" s="981"/>
      <c r="BX193" s="981"/>
      <c r="BY193" s="981"/>
      <c r="BZ193" s="981"/>
      <c r="CA193" s="981"/>
      <c r="CB193" s="981"/>
      <c r="CC193" s="981"/>
      <c r="CD193" s="981"/>
      <c r="CE193" s="981"/>
      <c r="CF193" s="981"/>
      <c r="CG193" s="981"/>
      <c r="CH193" s="981"/>
    </row>
    <row r="194" spans="1:86" ht="12.75" customHeight="1">
      <c r="A194" s="848"/>
      <c r="B194" s="848"/>
      <c r="C194" s="848"/>
      <c r="D194" s="848"/>
      <c r="E194" s="848"/>
      <c r="F194" s="848"/>
      <c r="G194" s="848"/>
      <c r="H194" s="848"/>
      <c r="I194" s="848"/>
      <c r="J194" s="848"/>
      <c r="K194" s="848"/>
      <c r="L194" s="1906"/>
      <c r="M194" s="1906"/>
      <c r="N194" s="1906"/>
      <c r="O194" s="1906"/>
      <c r="P194" s="1906"/>
      <c r="Q194" s="1906"/>
      <c r="R194" s="1906"/>
      <c r="S194" s="1906"/>
      <c r="T194" s="1906"/>
      <c r="U194" s="1906"/>
      <c r="V194" s="1906"/>
      <c r="W194" s="1906"/>
      <c r="X194" s="1906"/>
      <c r="Y194" s="1906"/>
      <c r="Z194" s="1906"/>
      <c r="AA194" s="1906"/>
      <c r="AB194" s="1906"/>
      <c r="AC194" s="1906"/>
      <c r="AD194" s="1906"/>
      <c r="AE194" s="1906"/>
      <c r="AF194" s="1906"/>
      <c r="AG194" s="1906"/>
      <c r="AH194" s="1906"/>
      <c r="AI194" s="1906"/>
      <c r="AJ194" s="1906"/>
      <c r="AK194" s="1906"/>
      <c r="AL194" s="978"/>
      <c r="AM194" s="5">
        <f t="shared" si="1"/>
        <v>0</v>
      </c>
      <c r="AN194" s="5"/>
      <c r="AO194" s="5"/>
      <c r="AP194" s="5"/>
      <c r="AQ194" s="5"/>
      <c r="AR194" s="5"/>
      <c r="AS194" s="5"/>
      <c r="AT194" s="5"/>
      <c r="AU194" s="5"/>
      <c r="AV194" s="5"/>
      <c r="AW194" s="5"/>
      <c r="AX194" s="5"/>
      <c r="AY194" s="5"/>
      <c r="AZ194" s="981"/>
      <c r="BA194" s="981"/>
      <c r="BB194" s="981"/>
      <c r="BC194" s="981"/>
      <c r="BD194" s="981"/>
      <c r="BE194" s="981"/>
      <c r="BF194" s="981"/>
      <c r="BG194" s="981"/>
      <c r="BH194" s="981"/>
      <c r="BI194" s="981"/>
      <c r="BJ194" s="981"/>
      <c r="BK194" s="981"/>
      <c r="BL194" s="981"/>
      <c r="BM194" s="981"/>
      <c r="BN194" s="981"/>
      <c r="BO194" s="981"/>
      <c r="BP194" s="981"/>
      <c r="BQ194" s="981"/>
      <c r="BR194" s="981"/>
      <c r="BS194" s="981"/>
      <c r="BT194" s="981"/>
      <c r="BU194" s="981"/>
      <c r="BV194" s="981"/>
      <c r="BW194" s="981"/>
      <c r="BX194" s="981"/>
      <c r="BY194" s="981"/>
      <c r="BZ194" s="981"/>
      <c r="CA194" s="981"/>
      <c r="CB194" s="981"/>
      <c r="CC194" s="981"/>
      <c r="CD194" s="981"/>
      <c r="CE194" s="981"/>
      <c r="CF194" s="981"/>
      <c r="CG194" s="981"/>
      <c r="CH194" s="981"/>
    </row>
    <row r="195" spans="1:86" ht="12.75" customHeight="1">
      <c r="A195" s="848"/>
      <c r="B195" s="848"/>
      <c r="C195" s="848"/>
      <c r="D195" s="848"/>
      <c r="E195" s="848"/>
      <c r="F195" s="848"/>
      <c r="G195" s="848"/>
      <c r="H195" s="848"/>
      <c r="I195" s="848"/>
      <c r="J195" s="848"/>
      <c r="K195" s="848"/>
      <c r="L195" s="1906"/>
      <c r="M195" s="1906"/>
      <c r="N195" s="1906"/>
      <c r="O195" s="1906"/>
      <c r="P195" s="1906"/>
      <c r="Q195" s="1906"/>
      <c r="R195" s="1906"/>
      <c r="S195" s="1906"/>
      <c r="T195" s="1906"/>
      <c r="U195" s="1906"/>
      <c r="V195" s="1906"/>
      <c r="W195" s="1906"/>
      <c r="X195" s="1906"/>
      <c r="Y195" s="1906"/>
      <c r="Z195" s="1906"/>
      <c r="AA195" s="1906"/>
      <c r="AB195" s="1906"/>
      <c r="AC195" s="1906"/>
      <c r="AD195" s="1906"/>
      <c r="AE195" s="1906"/>
      <c r="AF195" s="1906"/>
      <c r="AG195" s="1906"/>
      <c r="AH195" s="1906"/>
      <c r="AI195" s="1906"/>
      <c r="AJ195" s="1906"/>
      <c r="AK195" s="1906"/>
      <c r="AL195" s="978"/>
      <c r="AM195" s="5">
        <f t="shared" si="1"/>
        <v>0</v>
      </c>
      <c r="AN195" s="5"/>
      <c r="AO195" s="5"/>
      <c r="AP195" s="5"/>
      <c r="AQ195" s="5"/>
      <c r="AR195" s="5"/>
      <c r="AS195" s="5"/>
      <c r="AT195" s="5"/>
      <c r="AU195" s="5"/>
      <c r="AV195" s="5"/>
      <c r="AW195" s="5"/>
      <c r="AX195" s="5"/>
      <c r="AY195" s="5"/>
      <c r="AZ195" s="981"/>
      <c r="BA195" s="981"/>
      <c r="BB195" s="981"/>
      <c r="BC195" s="981"/>
      <c r="BD195" s="981"/>
      <c r="BE195" s="981"/>
      <c r="BF195" s="981"/>
      <c r="BG195" s="981"/>
      <c r="BH195" s="981"/>
      <c r="BI195" s="981"/>
      <c r="BJ195" s="981"/>
      <c r="BK195" s="981"/>
      <c r="BL195" s="981"/>
      <c r="BM195" s="981"/>
      <c r="BN195" s="981"/>
      <c r="BO195" s="981"/>
      <c r="BP195" s="981"/>
      <c r="BQ195" s="981"/>
      <c r="BR195" s="981"/>
      <c r="BS195" s="981"/>
      <c r="BT195" s="981"/>
      <c r="BU195" s="981"/>
      <c r="BV195" s="981"/>
      <c r="BW195" s="981"/>
      <c r="BX195" s="981"/>
      <c r="BY195" s="981"/>
      <c r="BZ195" s="981"/>
      <c r="CA195" s="981"/>
      <c r="CB195" s="981"/>
      <c r="CC195" s="981"/>
      <c r="CD195" s="981"/>
      <c r="CE195" s="981"/>
      <c r="CF195" s="981"/>
      <c r="CG195" s="981"/>
      <c r="CH195" s="981"/>
    </row>
    <row r="196" spans="1:86" ht="12.75" customHeight="1">
      <c r="A196" s="848"/>
      <c r="B196" s="848"/>
      <c r="C196" s="848"/>
      <c r="D196" s="848"/>
      <c r="E196" s="848"/>
      <c r="F196" s="848"/>
      <c r="G196" s="848"/>
      <c r="H196" s="848"/>
      <c r="I196" s="848"/>
      <c r="J196" s="848"/>
      <c r="K196" s="848"/>
      <c r="L196" s="1906"/>
      <c r="M196" s="1906"/>
      <c r="N196" s="1906"/>
      <c r="O196" s="1906"/>
      <c r="P196" s="1906"/>
      <c r="Q196" s="1906"/>
      <c r="R196" s="1906"/>
      <c r="S196" s="1906"/>
      <c r="T196" s="1906"/>
      <c r="U196" s="1906"/>
      <c r="V196" s="1906"/>
      <c r="W196" s="1906"/>
      <c r="X196" s="1906"/>
      <c r="Y196" s="1906"/>
      <c r="Z196" s="1906"/>
      <c r="AA196" s="1906"/>
      <c r="AB196" s="1906"/>
      <c r="AC196" s="1906"/>
      <c r="AD196" s="1906"/>
      <c r="AE196" s="1906"/>
      <c r="AF196" s="1906"/>
      <c r="AG196" s="1906"/>
      <c r="AH196" s="1906"/>
      <c r="AI196" s="1906"/>
      <c r="AJ196" s="1906"/>
      <c r="AK196" s="1906"/>
      <c r="AL196" s="978"/>
      <c r="AM196" s="5">
        <f t="shared" si="1"/>
        <v>0</v>
      </c>
      <c r="AN196" s="5"/>
      <c r="AO196" s="5"/>
      <c r="AP196" s="5"/>
      <c r="AQ196" s="5"/>
      <c r="AR196" s="5"/>
      <c r="AS196" s="5"/>
      <c r="AT196" s="5"/>
      <c r="AU196" s="5"/>
      <c r="AV196" s="5"/>
      <c r="AW196" s="5"/>
      <c r="AX196" s="5"/>
      <c r="AY196" s="5"/>
      <c r="AZ196" s="981"/>
      <c r="BA196" s="981"/>
      <c r="BB196" s="981"/>
      <c r="BC196" s="981"/>
      <c r="BD196" s="981"/>
      <c r="BE196" s="981"/>
      <c r="BF196" s="981"/>
      <c r="BG196" s="981"/>
      <c r="BH196" s="981"/>
      <c r="BI196" s="981"/>
      <c r="BJ196" s="981"/>
      <c r="BK196" s="981"/>
      <c r="BL196" s="981"/>
      <c r="BM196" s="981"/>
      <c r="BN196" s="981"/>
      <c r="BO196" s="981"/>
      <c r="BP196" s="981"/>
      <c r="BQ196" s="981"/>
      <c r="BR196" s="981"/>
      <c r="BS196" s="981"/>
      <c r="BT196" s="981"/>
      <c r="BU196" s="981"/>
      <c r="BV196" s="981"/>
      <c r="BW196" s="981"/>
      <c r="BX196" s="981"/>
      <c r="BY196" s="981"/>
      <c r="BZ196" s="981"/>
      <c r="CA196" s="981"/>
      <c r="CB196" s="981"/>
      <c r="CC196" s="981"/>
      <c r="CD196" s="981"/>
      <c r="CE196" s="981"/>
      <c r="CF196" s="981"/>
      <c r="CG196" s="981"/>
      <c r="CH196" s="981"/>
    </row>
    <row r="197" spans="1:86" ht="12.75" customHeight="1">
      <c r="A197" s="848"/>
      <c r="B197" s="848"/>
      <c r="C197" s="848"/>
      <c r="D197" s="848"/>
      <c r="E197" s="848"/>
      <c r="F197" s="848"/>
      <c r="G197" s="848"/>
      <c r="H197" s="848"/>
      <c r="I197" s="848"/>
      <c r="J197" s="848"/>
      <c r="K197" s="848"/>
      <c r="L197" s="1906"/>
      <c r="M197" s="1906"/>
      <c r="N197" s="1906"/>
      <c r="O197" s="1906"/>
      <c r="P197" s="1906"/>
      <c r="Q197" s="1906"/>
      <c r="R197" s="1906"/>
      <c r="S197" s="1906"/>
      <c r="T197" s="1906"/>
      <c r="U197" s="1906"/>
      <c r="V197" s="1906"/>
      <c r="W197" s="1906"/>
      <c r="X197" s="1906"/>
      <c r="Y197" s="1906"/>
      <c r="Z197" s="1906"/>
      <c r="AA197" s="1906"/>
      <c r="AB197" s="1906"/>
      <c r="AC197" s="1906"/>
      <c r="AD197" s="1906"/>
      <c r="AE197" s="1906"/>
      <c r="AF197" s="1906"/>
      <c r="AG197" s="1906"/>
      <c r="AH197" s="1906"/>
      <c r="AI197" s="1906"/>
      <c r="AJ197" s="1906"/>
      <c r="AK197" s="1906"/>
      <c r="AL197" s="978"/>
      <c r="AM197" s="5">
        <f t="shared" si="1"/>
        <v>0</v>
      </c>
      <c r="AN197" s="5"/>
      <c r="AO197" s="5"/>
      <c r="AP197" s="5"/>
      <c r="AQ197" s="5"/>
      <c r="AR197" s="5"/>
      <c r="AS197" s="5"/>
      <c r="AT197" s="5"/>
      <c r="AU197" s="5"/>
      <c r="AV197" s="5"/>
      <c r="AW197" s="5"/>
      <c r="AX197" s="5"/>
      <c r="AY197" s="5"/>
      <c r="AZ197" s="981"/>
      <c r="BA197" s="981"/>
      <c r="BB197" s="981"/>
      <c r="BC197" s="981"/>
      <c r="BD197" s="981"/>
      <c r="BE197" s="981"/>
      <c r="BF197" s="981"/>
      <c r="BG197" s="981"/>
      <c r="BH197" s="981"/>
      <c r="BI197" s="981"/>
      <c r="BJ197" s="981"/>
      <c r="BK197" s="981"/>
      <c r="BL197" s="981"/>
      <c r="BM197" s="981"/>
      <c r="BN197" s="981"/>
      <c r="BO197" s="981"/>
      <c r="BP197" s="981"/>
      <c r="BQ197" s="981"/>
      <c r="BR197" s="981"/>
      <c r="BS197" s="981"/>
      <c r="BT197" s="981"/>
      <c r="BU197" s="981"/>
      <c r="BV197" s="981"/>
      <c r="BW197" s="981"/>
      <c r="BX197" s="981"/>
      <c r="BY197" s="981"/>
      <c r="BZ197" s="981"/>
      <c r="CA197" s="981"/>
      <c r="CB197" s="981"/>
      <c r="CC197" s="981"/>
      <c r="CD197" s="981"/>
      <c r="CE197" s="981"/>
      <c r="CF197" s="981"/>
      <c r="CG197" s="981"/>
      <c r="CH197" s="981"/>
    </row>
    <row r="198" spans="1:86" ht="12.75" customHeight="1">
      <c r="A198" s="848"/>
      <c r="B198" s="848"/>
      <c r="C198" s="848"/>
      <c r="D198" s="848"/>
      <c r="E198" s="848"/>
      <c r="F198" s="848"/>
      <c r="G198" s="848"/>
      <c r="H198" s="848"/>
      <c r="I198" s="848"/>
      <c r="J198" s="848"/>
      <c r="K198" s="848"/>
      <c r="L198" s="1906"/>
      <c r="M198" s="1906"/>
      <c r="N198" s="1906"/>
      <c r="O198" s="1906"/>
      <c r="P198" s="1906"/>
      <c r="Q198" s="1906"/>
      <c r="R198" s="1906"/>
      <c r="S198" s="1906"/>
      <c r="T198" s="1906"/>
      <c r="U198" s="1906"/>
      <c r="V198" s="1906"/>
      <c r="W198" s="1906"/>
      <c r="X198" s="1906"/>
      <c r="Y198" s="1906"/>
      <c r="Z198" s="1906"/>
      <c r="AA198" s="1906"/>
      <c r="AB198" s="1906"/>
      <c r="AC198" s="1906"/>
      <c r="AD198" s="1906"/>
      <c r="AE198" s="1906"/>
      <c r="AF198" s="1906"/>
      <c r="AG198" s="1906"/>
      <c r="AH198" s="1906"/>
      <c r="AI198" s="1906"/>
      <c r="AJ198" s="1906"/>
      <c r="AK198" s="1906"/>
      <c r="AL198" s="978"/>
      <c r="AM198" s="5">
        <f t="shared" si="1"/>
        <v>0</v>
      </c>
      <c r="AN198" s="5"/>
      <c r="AO198" s="5"/>
      <c r="AP198" s="5"/>
      <c r="AQ198" s="5"/>
      <c r="AR198" s="5"/>
      <c r="AS198" s="5"/>
      <c r="AT198" s="5"/>
      <c r="AU198" s="5"/>
      <c r="AV198" s="5"/>
      <c r="AW198" s="5"/>
      <c r="AX198" s="5"/>
      <c r="AY198" s="5"/>
      <c r="AZ198" s="981"/>
      <c r="BA198" s="981"/>
      <c r="BB198" s="981"/>
      <c r="BC198" s="981"/>
      <c r="BD198" s="981"/>
      <c r="BE198" s="981"/>
      <c r="BF198" s="981"/>
      <c r="BG198" s="981"/>
      <c r="BH198" s="981"/>
      <c r="BI198" s="981"/>
      <c r="BJ198" s="981"/>
      <c r="BK198" s="981"/>
      <c r="BL198" s="981"/>
      <c r="BM198" s="981"/>
      <c r="BN198" s="981"/>
      <c r="BO198" s="981"/>
      <c r="BP198" s="981"/>
      <c r="BQ198" s="981"/>
      <c r="BR198" s="981"/>
      <c r="BS198" s="981"/>
      <c r="BT198" s="981"/>
      <c r="BU198" s="981"/>
      <c r="BV198" s="981"/>
      <c r="BW198" s="981"/>
      <c r="BX198" s="981"/>
      <c r="BY198" s="981"/>
      <c r="BZ198" s="981"/>
      <c r="CA198" s="981"/>
      <c r="CB198" s="981"/>
      <c r="CC198" s="981"/>
      <c r="CD198" s="981"/>
      <c r="CE198" s="981"/>
      <c r="CF198" s="981"/>
      <c r="CG198" s="981"/>
      <c r="CH198" s="981"/>
    </row>
    <row r="199" spans="1:86" ht="12.75" customHeight="1">
      <c r="A199" s="848"/>
      <c r="B199" s="848"/>
      <c r="C199" s="848"/>
      <c r="D199" s="848"/>
      <c r="E199" s="848"/>
      <c r="F199" s="848"/>
      <c r="G199" s="848"/>
      <c r="H199" s="848"/>
      <c r="I199" s="848"/>
      <c r="J199" s="848"/>
      <c r="K199" s="848"/>
      <c r="L199" s="1906"/>
      <c r="M199" s="1906"/>
      <c r="N199" s="1906"/>
      <c r="O199" s="1906"/>
      <c r="P199" s="1906"/>
      <c r="Q199" s="1906"/>
      <c r="R199" s="1906"/>
      <c r="S199" s="1906"/>
      <c r="T199" s="1906"/>
      <c r="U199" s="1906"/>
      <c r="V199" s="1906"/>
      <c r="W199" s="1906"/>
      <c r="X199" s="1906"/>
      <c r="Y199" s="1906"/>
      <c r="Z199" s="1906"/>
      <c r="AA199" s="1906"/>
      <c r="AB199" s="1906"/>
      <c r="AC199" s="1906"/>
      <c r="AD199" s="1906"/>
      <c r="AE199" s="1906"/>
      <c r="AF199" s="1906"/>
      <c r="AG199" s="1906"/>
      <c r="AH199" s="1906"/>
      <c r="AI199" s="1906"/>
      <c r="AJ199" s="1906"/>
      <c r="AK199" s="1906"/>
      <c r="AL199" s="978"/>
      <c r="AM199" s="5">
        <f t="shared" si="1"/>
        <v>0</v>
      </c>
      <c r="AN199" s="5"/>
      <c r="AO199" s="5"/>
      <c r="AP199" s="5"/>
      <c r="AQ199" s="5"/>
      <c r="AR199" s="5"/>
      <c r="AS199" s="5"/>
      <c r="AT199" s="5"/>
      <c r="AU199" s="5"/>
      <c r="AV199" s="5"/>
      <c r="AW199" s="5"/>
      <c r="AX199" s="5"/>
      <c r="AY199" s="5"/>
      <c r="AZ199" s="981"/>
      <c r="BA199" s="981"/>
      <c r="BB199" s="981"/>
      <c r="BC199" s="981"/>
      <c r="BD199" s="981"/>
      <c r="BE199" s="981"/>
      <c r="BF199" s="981"/>
      <c r="BG199" s="981"/>
      <c r="BH199" s="981"/>
      <c r="BI199" s="981"/>
      <c r="BJ199" s="981"/>
      <c r="BK199" s="981"/>
      <c r="BL199" s="981"/>
      <c r="BM199" s="981"/>
      <c r="BN199" s="981"/>
      <c r="BO199" s="981"/>
      <c r="BP199" s="981"/>
      <c r="BQ199" s="981"/>
      <c r="BR199" s="981"/>
      <c r="BS199" s="981"/>
      <c r="BT199" s="981"/>
      <c r="BU199" s="981"/>
      <c r="BV199" s="981"/>
      <c r="BW199" s="981"/>
      <c r="BX199" s="981"/>
      <c r="BY199" s="981"/>
      <c r="BZ199" s="981"/>
      <c r="CA199" s="981"/>
      <c r="CB199" s="981"/>
      <c r="CC199" s="981"/>
      <c r="CD199" s="981"/>
      <c r="CE199" s="981"/>
      <c r="CF199" s="981"/>
      <c r="CG199" s="981"/>
      <c r="CH199" s="981"/>
    </row>
    <row r="200" spans="1:86" ht="12.75" customHeight="1">
      <c r="A200" s="984"/>
      <c r="B200" s="984"/>
      <c r="C200" s="984"/>
      <c r="D200" s="984"/>
      <c r="E200" s="984"/>
      <c r="F200" s="984"/>
      <c r="G200" s="984"/>
      <c r="H200" s="984"/>
      <c r="I200" s="984"/>
      <c r="J200" s="984"/>
      <c r="K200" s="984"/>
      <c r="L200" s="1048"/>
      <c r="M200" s="1048"/>
      <c r="N200" s="1048"/>
      <c r="O200" s="1048"/>
      <c r="P200" s="1048"/>
      <c r="Q200" s="1048"/>
      <c r="R200" s="1048"/>
      <c r="S200" s="1048"/>
      <c r="T200" s="1048"/>
      <c r="U200" s="1048"/>
      <c r="V200" s="1048"/>
      <c r="W200" s="1048"/>
      <c r="X200" s="1048"/>
      <c r="Y200" s="1048"/>
      <c r="Z200" s="1048"/>
      <c r="AA200" s="1048"/>
      <c r="AB200" s="1048"/>
      <c r="AC200" s="1048"/>
      <c r="AD200" s="1048"/>
      <c r="AE200" s="1048"/>
      <c r="AF200" s="1048"/>
      <c r="AG200" s="1048"/>
      <c r="AH200" s="1048"/>
      <c r="AI200" s="1048"/>
      <c r="AJ200" s="1048"/>
      <c r="AK200" s="1048"/>
      <c r="AL200" s="978"/>
      <c r="AM200" s="5">
        <f t="shared" si="1"/>
        <v>0</v>
      </c>
      <c r="AN200" s="5"/>
      <c r="AO200" s="5"/>
      <c r="AP200" s="5"/>
      <c r="AQ200" s="5"/>
      <c r="AR200" s="5"/>
      <c r="AS200" s="5"/>
      <c r="AT200" s="5"/>
      <c r="AU200" s="5"/>
      <c r="AV200" s="5"/>
      <c r="AW200" s="5"/>
      <c r="AX200" s="5"/>
      <c r="AY200" s="5"/>
      <c r="AZ200" s="981"/>
      <c r="BA200" s="981"/>
      <c r="BB200" s="981"/>
      <c r="BC200" s="981"/>
      <c r="BD200" s="981"/>
      <c r="BE200" s="981"/>
      <c r="BF200" s="981"/>
      <c r="BG200" s="981"/>
      <c r="BH200" s="981"/>
      <c r="BI200" s="981"/>
      <c r="BJ200" s="981"/>
      <c r="BK200" s="981"/>
      <c r="BL200" s="981"/>
      <c r="BM200" s="981"/>
      <c r="BN200" s="981"/>
      <c r="BO200" s="981"/>
      <c r="BP200" s="981"/>
      <c r="BQ200" s="981"/>
      <c r="BR200" s="981"/>
      <c r="BS200" s="981"/>
      <c r="BT200" s="981"/>
      <c r="BU200" s="981"/>
      <c r="BV200" s="981"/>
      <c r="BW200" s="981"/>
      <c r="BX200" s="981"/>
      <c r="BY200" s="981"/>
      <c r="BZ200" s="981"/>
      <c r="CA200" s="981"/>
      <c r="CB200" s="981"/>
      <c r="CC200" s="981"/>
      <c r="CD200" s="981"/>
      <c r="CE200" s="981"/>
      <c r="CF200" s="981"/>
      <c r="CG200" s="981"/>
      <c r="CH200" s="981"/>
    </row>
    <row r="201" spans="1:86" s="127" customFormat="1" ht="15" customHeight="1">
      <c r="A201" s="1504" t="s">
        <v>1954</v>
      </c>
      <c r="B201" s="1504"/>
      <c r="C201" s="1504"/>
      <c r="D201" s="1504"/>
      <c r="E201" s="1504"/>
      <c r="F201" s="1504"/>
      <c r="G201" s="1504"/>
      <c r="H201" s="1504"/>
      <c r="I201" s="1504"/>
      <c r="J201" s="1504"/>
      <c r="K201" s="1504"/>
      <c r="L201" s="1504"/>
      <c r="M201" s="1504"/>
      <c r="N201" s="1504"/>
      <c r="O201" s="1504"/>
      <c r="P201" s="1504"/>
      <c r="Q201" s="1504"/>
      <c r="R201" s="1504"/>
      <c r="S201" s="1504"/>
      <c r="T201" s="1504"/>
      <c r="U201" s="1504"/>
      <c r="V201" s="1504"/>
      <c r="W201" s="1504"/>
      <c r="X201" s="1504"/>
      <c r="Y201" s="1504"/>
      <c r="Z201" s="1504"/>
      <c r="AA201" s="1504"/>
      <c r="AB201" s="1504"/>
      <c r="AC201" s="1504"/>
      <c r="AD201" s="1504"/>
      <c r="AE201" s="1504"/>
      <c r="AF201" s="1504"/>
      <c r="AG201" s="1504"/>
      <c r="AH201" s="1504"/>
      <c r="AI201" s="1504"/>
      <c r="AJ201" s="1504"/>
      <c r="AK201" s="1504"/>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row>
    <row r="202" spans="1:86" ht="14.25">
      <c r="A202" s="1525" t="s">
        <v>2494</v>
      </c>
      <c r="B202" s="1525"/>
      <c r="C202" s="1525"/>
      <c r="D202" s="1525"/>
      <c r="E202" s="1525"/>
      <c r="F202" s="1525"/>
      <c r="G202" s="1525"/>
      <c r="H202" s="1525"/>
      <c r="I202" s="1525"/>
      <c r="J202" s="1525"/>
      <c r="K202" s="1525"/>
      <c r="L202" s="1525"/>
      <c r="M202" s="1525"/>
      <c r="N202" s="1525"/>
      <c r="O202" s="1525"/>
      <c r="P202" s="1525"/>
      <c r="Q202" s="1525"/>
      <c r="R202" s="1525"/>
      <c r="S202" s="1525"/>
      <c r="T202" s="1525"/>
      <c r="U202" s="1525"/>
      <c r="V202" s="1525"/>
      <c r="W202" s="1525"/>
      <c r="X202" s="1525"/>
      <c r="Y202" s="1525"/>
      <c r="Z202" s="1525"/>
      <c r="AA202" s="1525"/>
      <c r="AB202" s="1525"/>
      <c r="AC202" s="1525"/>
      <c r="AD202" s="1525"/>
      <c r="AE202" s="1525"/>
      <c r="AF202" s="1525"/>
      <c r="AG202" s="1525"/>
      <c r="AH202" s="1525"/>
      <c r="AI202" s="1525"/>
      <c r="AJ202" s="1525"/>
      <c r="AK202" s="1525"/>
    </row>
    <row r="203" spans="1:86" ht="14.1"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row>
    <row r="204" spans="1:86" ht="20.100000000000001" customHeight="1">
      <c r="A204" s="120"/>
      <c r="B204" s="120" t="s">
        <v>1956</v>
      </c>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row>
    <row r="205" spans="1:86" ht="20.100000000000001" customHeight="1">
      <c r="A205" s="120"/>
      <c r="B205" s="120"/>
      <c r="C205" s="120" t="s">
        <v>1445</v>
      </c>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row>
    <row r="206" spans="1:86" ht="12" customHeight="1">
      <c r="A206" s="120"/>
      <c r="B206" s="227"/>
      <c r="C206" s="1548" t="s">
        <v>1446</v>
      </c>
      <c r="D206" s="1548"/>
      <c r="E206" s="1548"/>
      <c r="F206" s="1548"/>
      <c r="G206" s="1548"/>
      <c r="H206" s="1548"/>
      <c r="I206" s="1548"/>
      <c r="J206" s="1588">
        <f>N31</f>
        <v>0</v>
      </c>
      <c r="K206" s="1588"/>
      <c r="L206" s="1588"/>
      <c r="M206" s="1588"/>
      <c r="N206" s="1588"/>
      <c r="O206" s="1588"/>
      <c r="P206" s="1588"/>
      <c r="Q206" s="1588"/>
      <c r="R206" s="1588"/>
      <c r="S206" s="1588"/>
      <c r="T206" s="1588"/>
      <c r="U206" s="1588"/>
      <c r="V206" s="1588"/>
      <c r="W206" s="1588"/>
      <c r="X206" s="1588"/>
      <c r="Y206" s="1588"/>
      <c r="Z206" s="1588"/>
      <c r="AA206" s="1588"/>
      <c r="AB206" s="1588"/>
      <c r="AC206" s="1588"/>
      <c r="AD206" s="1588"/>
      <c r="AE206" s="1588"/>
      <c r="AF206" s="1588"/>
      <c r="AG206" s="1588"/>
      <c r="AH206" s="1588"/>
      <c r="AI206" s="1588"/>
      <c r="AJ206" s="1908"/>
      <c r="AK206" s="120"/>
    </row>
    <row r="207" spans="1:86" ht="12" customHeight="1">
      <c r="A207" s="120"/>
      <c r="B207" s="182"/>
      <c r="C207" s="1551"/>
      <c r="D207" s="1551"/>
      <c r="E207" s="1551"/>
      <c r="F207" s="1551"/>
      <c r="G207" s="1551"/>
      <c r="H207" s="1551"/>
      <c r="I207" s="1551"/>
      <c r="J207" s="1909">
        <f t="shared" ref="J207:J208" si="2">N32</f>
        <v>0</v>
      </c>
      <c r="K207" s="1909"/>
      <c r="L207" s="1909"/>
      <c r="M207" s="1909"/>
      <c r="N207" s="1909"/>
      <c r="O207" s="1909"/>
      <c r="P207" s="1909"/>
      <c r="Q207" s="1909"/>
      <c r="R207" s="1909"/>
      <c r="S207" s="1909"/>
      <c r="T207" s="1909"/>
      <c r="U207" s="1909"/>
      <c r="V207" s="1909"/>
      <c r="W207" s="1909"/>
      <c r="X207" s="1909"/>
      <c r="Y207" s="1909"/>
      <c r="Z207" s="1909"/>
      <c r="AA207" s="1909"/>
      <c r="AB207" s="1909"/>
      <c r="AC207" s="1909"/>
      <c r="AD207" s="1909"/>
      <c r="AE207" s="1909"/>
      <c r="AF207" s="1909"/>
      <c r="AG207" s="1909"/>
      <c r="AH207" s="1909"/>
      <c r="AI207" s="1909"/>
      <c r="AJ207" s="1492"/>
      <c r="AK207" s="120"/>
    </row>
    <row r="208" spans="1:86" ht="12" customHeight="1">
      <c r="A208" s="120"/>
      <c r="B208" s="204"/>
      <c r="C208" s="1554"/>
      <c r="D208" s="1554"/>
      <c r="E208" s="1554"/>
      <c r="F208" s="1554"/>
      <c r="G208" s="1554"/>
      <c r="H208" s="1554"/>
      <c r="I208" s="1554"/>
      <c r="J208" s="1910">
        <f t="shared" si="2"/>
        <v>0</v>
      </c>
      <c r="K208" s="1910"/>
      <c r="L208" s="1910"/>
      <c r="M208" s="1910"/>
      <c r="N208" s="1910"/>
      <c r="O208" s="1910"/>
      <c r="P208" s="1910"/>
      <c r="Q208" s="1910"/>
      <c r="R208" s="1910"/>
      <c r="S208" s="1910"/>
      <c r="T208" s="1910"/>
      <c r="U208" s="1910"/>
      <c r="V208" s="1910"/>
      <c r="W208" s="1910"/>
      <c r="X208" s="1910"/>
      <c r="Y208" s="1910"/>
      <c r="Z208" s="1910"/>
      <c r="AA208" s="1910"/>
      <c r="AB208" s="1910"/>
      <c r="AC208" s="1910"/>
      <c r="AD208" s="1910"/>
      <c r="AE208" s="1910"/>
      <c r="AF208" s="1910"/>
      <c r="AG208" s="1910"/>
      <c r="AH208" s="1910"/>
      <c r="AI208" s="1910"/>
      <c r="AJ208" s="1911"/>
      <c r="AK208" s="120"/>
    </row>
    <row r="209" spans="1:37" ht="20.100000000000001" customHeight="1">
      <c r="A209" s="120"/>
      <c r="B209" s="227"/>
      <c r="C209" s="149" t="s">
        <v>1957</v>
      </c>
      <c r="D209" s="149"/>
      <c r="E209" s="149"/>
      <c r="F209" s="149"/>
      <c r="G209" s="149"/>
      <c r="H209" s="149"/>
      <c r="I209" s="149"/>
      <c r="J209" s="149"/>
      <c r="K209" s="1000" t="s">
        <v>73</v>
      </c>
      <c r="L209" s="194" t="s">
        <v>235</v>
      </c>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226"/>
      <c r="AK209" s="120"/>
    </row>
    <row r="210" spans="1:37" ht="20.100000000000001" customHeight="1">
      <c r="A210" s="120"/>
      <c r="B210" s="204"/>
      <c r="C210" s="218"/>
      <c r="D210" s="218"/>
      <c r="E210" s="218"/>
      <c r="F210" s="218"/>
      <c r="G210" s="218"/>
      <c r="H210" s="218"/>
      <c r="I210" s="218"/>
      <c r="J210" s="218"/>
      <c r="K210" s="1003" t="s">
        <v>73</v>
      </c>
      <c r="L210" s="1910" t="s">
        <v>22</v>
      </c>
      <c r="M210" s="1910"/>
      <c r="N210" s="1910"/>
      <c r="O210" s="1910"/>
      <c r="P210" s="1910"/>
      <c r="Q210" s="1910"/>
      <c r="R210" s="1910"/>
      <c r="S210" s="1910"/>
      <c r="T210" s="1910"/>
      <c r="U210" s="1910"/>
      <c r="V210" s="1910"/>
      <c r="W210" s="1910"/>
      <c r="X210" s="1910"/>
      <c r="Y210" s="1910"/>
      <c r="Z210" s="1910"/>
      <c r="AA210" s="1910"/>
      <c r="AB210" s="1910"/>
      <c r="AC210" s="1910"/>
      <c r="AD210" s="1910"/>
      <c r="AE210" s="1910"/>
      <c r="AF210" s="1910"/>
      <c r="AG210" s="1910"/>
      <c r="AH210" s="1910"/>
      <c r="AI210" s="1910"/>
      <c r="AJ210" s="1911"/>
      <c r="AK210" s="636"/>
    </row>
    <row r="211" spans="1:37" ht="20.100000000000001" customHeight="1">
      <c r="A211" s="120"/>
      <c r="B211" s="182"/>
      <c r="C211" s="120" t="s">
        <v>1958</v>
      </c>
      <c r="D211" s="120"/>
      <c r="E211" s="120"/>
      <c r="F211" s="120"/>
      <c r="G211" s="120"/>
      <c r="H211" s="120"/>
      <c r="I211" s="120"/>
      <c r="J211" s="120"/>
      <c r="K211" s="120"/>
      <c r="L211" s="1913"/>
      <c r="M211" s="1913"/>
      <c r="N211" s="1913"/>
      <c r="O211" s="1913"/>
      <c r="P211" s="1913"/>
      <c r="Q211" s="1913"/>
      <c r="R211" s="120"/>
      <c r="S211" s="120" t="s">
        <v>245</v>
      </c>
      <c r="T211" s="120"/>
      <c r="U211" s="120"/>
      <c r="V211" s="120"/>
      <c r="W211" s="120"/>
      <c r="X211" s="120"/>
      <c r="Y211" s="120"/>
      <c r="Z211" s="120"/>
      <c r="AA211" s="120"/>
      <c r="AB211" s="120"/>
      <c r="AC211" s="120"/>
      <c r="AD211" s="120"/>
      <c r="AE211" s="120"/>
      <c r="AF211" s="120"/>
      <c r="AG211" s="120"/>
      <c r="AH211" s="120"/>
      <c r="AI211" s="120"/>
      <c r="AJ211" s="189"/>
      <c r="AK211" s="120"/>
    </row>
    <row r="212" spans="1:37" ht="20.100000000000001" customHeight="1">
      <c r="A212" s="120"/>
      <c r="B212" s="637"/>
      <c r="C212" s="604" t="s">
        <v>1449</v>
      </c>
      <c r="D212" s="604"/>
      <c r="E212" s="604"/>
      <c r="F212" s="604"/>
      <c r="G212" s="604"/>
      <c r="H212" s="604"/>
      <c r="I212" s="604"/>
      <c r="J212" s="604"/>
      <c r="K212" s="604"/>
      <c r="L212" s="1914"/>
      <c r="M212" s="1914"/>
      <c r="N212" s="1914"/>
      <c r="O212" s="1914"/>
      <c r="P212" s="1914"/>
      <c r="Q212" s="1914"/>
      <c r="R212" s="604"/>
      <c r="S212" s="604" t="s">
        <v>245</v>
      </c>
      <c r="T212" s="604"/>
      <c r="U212" s="604"/>
      <c r="V212" s="604"/>
      <c r="W212" s="604"/>
      <c r="X212" s="604"/>
      <c r="Y212" s="604"/>
      <c r="Z212" s="604"/>
      <c r="AA212" s="604"/>
      <c r="AB212" s="604"/>
      <c r="AC212" s="604"/>
      <c r="AD212" s="604"/>
      <c r="AE212" s="604"/>
      <c r="AF212" s="604"/>
      <c r="AG212" s="604"/>
      <c r="AH212" s="604"/>
      <c r="AI212" s="604"/>
      <c r="AJ212" s="638"/>
      <c r="AK212" s="120"/>
    </row>
    <row r="213" spans="1:37" ht="20.100000000000001" customHeight="1">
      <c r="A213" s="120"/>
      <c r="B213" s="637"/>
      <c r="C213" s="604" t="s">
        <v>1959</v>
      </c>
      <c r="D213" s="604"/>
      <c r="E213" s="604"/>
      <c r="F213" s="604"/>
      <c r="G213" s="604"/>
      <c r="H213" s="604"/>
      <c r="I213" s="604"/>
      <c r="J213" s="604"/>
      <c r="K213" s="604"/>
      <c r="L213" s="1914"/>
      <c r="M213" s="1914"/>
      <c r="N213" s="1914"/>
      <c r="O213" s="1914"/>
      <c r="P213" s="1914"/>
      <c r="Q213" s="1914"/>
      <c r="R213" s="604"/>
      <c r="S213" s="604" t="s">
        <v>245</v>
      </c>
      <c r="T213" s="604"/>
      <c r="U213" s="604"/>
      <c r="V213" s="604"/>
      <c r="W213" s="604"/>
      <c r="X213" s="604"/>
      <c r="Y213" s="604"/>
      <c r="Z213" s="604"/>
      <c r="AA213" s="604"/>
      <c r="AB213" s="604"/>
      <c r="AC213" s="604"/>
      <c r="AD213" s="604"/>
      <c r="AE213" s="604"/>
      <c r="AF213" s="604"/>
      <c r="AG213" s="604"/>
      <c r="AH213" s="604"/>
      <c r="AI213" s="604"/>
      <c r="AJ213" s="638"/>
      <c r="AK213" s="120"/>
    </row>
    <row r="214" spans="1:37" ht="20.100000000000001" customHeight="1">
      <c r="A214" s="120"/>
      <c r="B214" s="637"/>
      <c r="C214" s="604" t="s">
        <v>1960</v>
      </c>
      <c r="D214" s="604"/>
      <c r="E214" s="604"/>
      <c r="F214" s="604"/>
      <c r="G214" s="604"/>
      <c r="H214" s="604"/>
      <c r="I214" s="604"/>
      <c r="J214" s="604"/>
      <c r="K214" s="604"/>
      <c r="L214" s="604" t="s">
        <v>1961</v>
      </c>
      <c r="M214" s="604"/>
      <c r="N214" s="604"/>
      <c r="O214" s="1947"/>
      <c r="P214" s="1947"/>
      <c r="Q214" s="1947"/>
      <c r="R214" s="604"/>
      <c r="S214" s="604" t="s">
        <v>1962</v>
      </c>
      <c r="T214" s="604" t="s">
        <v>1963</v>
      </c>
      <c r="U214" s="604"/>
      <c r="V214" s="604"/>
      <c r="W214" s="604"/>
      <c r="X214" s="1947"/>
      <c r="Y214" s="1947"/>
      <c r="Z214" s="1947"/>
      <c r="AA214" s="604"/>
      <c r="AB214" s="604" t="s">
        <v>1962</v>
      </c>
      <c r="AC214" s="604"/>
      <c r="AD214" s="604"/>
      <c r="AE214" s="604"/>
      <c r="AF214" s="604"/>
      <c r="AG214" s="604"/>
      <c r="AH214" s="604"/>
      <c r="AI214" s="604"/>
      <c r="AJ214" s="638"/>
      <c r="AK214" s="120"/>
    </row>
    <row r="215" spans="1:37" ht="20.100000000000001" customHeight="1">
      <c r="A215" s="120"/>
      <c r="B215" s="182"/>
      <c r="C215" s="120" t="s">
        <v>1964</v>
      </c>
      <c r="D215" s="120"/>
      <c r="E215" s="120"/>
      <c r="F215" s="120"/>
      <c r="G215" s="120"/>
      <c r="H215" s="120"/>
      <c r="I215" s="120"/>
      <c r="J215" s="120"/>
      <c r="K215" s="1000" t="s">
        <v>73</v>
      </c>
      <c r="L215" s="957" t="s">
        <v>1965</v>
      </c>
      <c r="M215" s="120"/>
      <c r="N215" s="120"/>
      <c r="O215" s="120"/>
      <c r="P215" s="120"/>
      <c r="Q215" s="120"/>
      <c r="R215" s="120"/>
      <c r="S215" s="1000" t="s">
        <v>73</v>
      </c>
      <c r="T215" s="957" t="s">
        <v>1966</v>
      </c>
      <c r="U215" s="120"/>
      <c r="V215" s="120"/>
      <c r="W215" s="120"/>
      <c r="X215" s="120"/>
      <c r="Y215" s="120"/>
      <c r="Z215" s="120"/>
      <c r="AA215" s="120"/>
      <c r="AB215" s="120"/>
      <c r="AC215" s="120"/>
      <c r="AD215" s="120"/>
      <c r="AE215" s="120"/>
      <c r="AF215" s="120"/>
      <c r="AG215" s="120"/>
      <c r="AH215" s="120"/>
      <c r="AI215" s="120"/>
      <c r="AJ215" s="189"/>
      <c r="AK215" s="120"/>
    </row>
    <row r="216" spans="1:37" ht="20.100000000000001" customHeight="1">
      <c r="A216" s="120"/>
      <c r="B216" s="182"/>
      <c r="C216" s="120"/>
      <c r="D216" s="120"/>
      <c r="E216" s="120"/>
      <c r="F216" s="120"/>
      <c r="G216" s="120"/>
      <c r="H216" s="120"/>
      <c r="I216" s="120"/>
      <c r="J216" s="120"/>
      <c r="K216" s="1003" t="s">
        <v>73</v>
      </c>
      <c r="L216" s="957" t="s">
        <v>1967</v>
      </c>
      <c r="M216" s="120"/>
      <c r="N216" s="120"/>
      <c r="O216" s="120"/>
      <c r="P216" s="120"/>
      <c r="Q216" s="120"/>
      <c r="R216" s="120"/>
      <c r="S216" s="1003" t="s">
        <v>73</v>
      </c>
      <c r="T216" s="957" t="s">
        <v>1968</v>
      </c>
      <c r="U216" s="120"/>
      <c r="V216" s="120"/>
      <c r="W216" s="120"/>
      <c r="X216" s="120"/>
      <c r="Y216" s="120"/>
      <c r="Z216" s="120"/>
      <c r="AA216" s="120"/>
      <c r="AB216" s="120"/>
      <c r="AC216" s="120"/>
      <c r="AD216" s="120"/>
      <c r="AE216" s="120"/>
      <c r="AF216" s="120"/>
      <c r="AG216" s="120"/>
      <c r="AH216" s="120"/>
      <c r="AI216" s="120"/>
      <c r="AJ216" s="189"/>
      <c r="AK216" s="120"/>
    </row>
    <row r="217" spans="1:37" ht="20.100000000000001" customHeight="1">
      <c r="A217" s="120"/>
      <c r="B217" s="227"/>
      <c r="C217" s="149" t="s">
        <v>1969</v>
      </c>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226"/>
      <c r="AK217" s="120"/>
    </row>
    <row r="218" spans="1:37" ht="20.100000000000001" customHeight="1">
      <c r="A218" s="120"/>
      <c r="B218" s="204"/>
      <c r="C218" s="970"/>
      <c r="D218" s="970"/>
      <c r="E218" s="970"/>
      <c r="F218" s="970"/>
      <c r="G218" s="970"/>
      <c r="H218" s="970"/>
      <c r="I218" s="970"/>
      <c r="J218" s="134"/>
      <c r="K218" s="970"/>
      <c r="L218" s="970"/>
      <c r="M218" s="970"/>
      <c r="N218" s="970"/>
      <c r="O218" s="970"/>
      <c r="P218" s="970"/>
      <c r="Q218" s="970"/>
      <c r="R218" s="970"/>
      <c r="S218" s="1948"/>
      <c r="T218" s="1948"/>
      <c r="U218" s="1948"/>
      <c r="V218" s="970"/>
      <c r="W218" s="970" t="s">
        <v>1971</v>
      </c>
      <c r="X218" s="970"/>
      <c r="Y218" s="970"/>
      <c r="Z218" s="970"/>
      <c r="AA218" s="970"/>
      <c r="AB218" s="970"/>
      <c r="AC218" s="970"/>
      <c r="AD218" s="970"/>
      <c r="AE218" s="970"/>
      <c r="AF218" s="970"/>
      <c r="AG218" s="970"/>
      <c r="AH218" s="970"/>
      <c r="AI218" s="970"/>
      <c r="AJ218" s="219"/>
      <c r="AK218" s="120"/>
    </row>
    <row r="219" spans="1:37" ht="20.100000000000001" customHeight="1">
      <c r="A219" s="120"/>
      <c r="B219" s="182"/>
      <c r="C219" s="120" t="s">
        <v>1973</v>
      </c>
      <c r="D219" s="120"/>
      <c r="E219" s="120"/>
      <c r="F219" s="120"/>
      <c r="G219" s="120"/>
      <c r="H219" s="120"/>
      <c r="I219" s="120"/>
      <c r="J219" s="1000" t="s">
        <v>73</v>
      </c>
      <c r="K219" s="957" t="s">
        <v>1974</v>
      </c>
      <c r="L219" s="120"/>
      <c r="M219" s="120"/>
      <c r="N219" s="120"/>
      <c r="O219" s="120"/>
      <c r="P219" s="1000" t="s">
        <v>73</v>
      </c>
      <c r="Q219" s="957" t="s">
        <v>1975</v>
      </c>
      <c r="R219" s="120"/>
      <c r="S219" s="120"/>
      <c r="T219" s="120"/>
      <c r="U219" s="120"/>
      <c r="V219" s="1000" t="s">
        <v>73</v>
      </c>
      <c r="W219" s="957" t="s">
        <v>1976</v>
      </c>
      <c r="X219" s="120"/>
      <c r="Y219" s="120"/>
      <c r="Z219" s="120"/>
      <c r="AA219" s="120"/>
      <c r="AB219" s="120"/>
      <c r="AC219" s="120"/>
      <c r="AD219" s="120"/>
      <c r="AE219" s="120"/>
      <c r="AF219" s="120"/>
      <c r="AG219" s="120"/>
      <c r="AH219" s="120"/>
      <c r="AI219" s="120"/>
      <c r="AJ219" s="189"/>
      <c r="AK219" s="120"/>
    </row>
    <row r="220" spans="1:37" ht="20.100000000000001" customHeight="1">
      <c r="A220" s="120"/>
      <c r="B220" s="182"/>
      <c r="C220" s="120"/>
      <c r="D220" s="120"/>
      <c r="E220" s="120"/>
      <c r="F220" s="120"/>
      <c r="G220" s="120"/>
      <c r="H220" s="120"/>
      <c r="I220" s="120"/>
      <c r="J220" s="1003" t="s">
        <v>73</v>
      </c>
      <c r="K220" s="957" t="s">
        <v>1977</v>
      </c>
      <c r="L220" s="120"/>
      <c r="M220" s="120"/>
      <c r="N220" s="120"/>
      <c r="O220" s="120"/>
      <c r="P220" s="120"/>
      <c r="Q220" s="120"/>
      <c r="R220" s="1003" t="s">
        <v>73</v>
      </c>
      <c r="S220" s="957" t="s">
        <v>1978</v>
      </c>
      <c r="T220" s="120"/>
      <c r="U220" s="120"/>
      <c r="V220" s="120"/>
      <c r="W220" s="120"/>
      <c r="X220" s="120"/>
      <c r="Y220" s="120"/>
      <c r="Z220" s="120"/>
      <c r="AA220" s="1003" t="s">
        <v>73</v>
      </c>
      <c r="AB220" s="957" t="s">
        <v>1979</v>
      </c>
      <c r="AC220" s="120"/>
      <c r="AD220" s="120"/>
      <c r="AE220" s="120"/>
      <c r="AF220" s="120"/>
      <c r="AG220" s="120"/>
      <c r="AH220" s="120"/>
      <c r="AI220" s="120"/>
      <c r="AJ220" s="189"/>
      <c r="AK220" s="120"/>
    </row>
    <row r="221" spans="1:37" ht="20.100000000000001" customHeight="1">
      <c r="A221" s="120"/>
      <c r="B221" s="637"/>
      <c r="C221" s="604" t="s">
        <v>1980</v>
      </c>
      <c r="D221" s="604"/>
      <c r="E221" s="604"/>
      <c r="F221" s="604"/>
      <c r="G221" s="604"/>
      <c r="H221" s="604"/>
      <c r="I221" s="604"/>
      <c r="J221" s="1949"/>
      <c r="K221" s="1949"/>
      <c r="L221" s="1949"/>
      <c r="M221" s="1949"/>
      <c r="N221" s="1949"/>
      <c r="O221" s="1949"/>
      <c r="P221" s="604"/>
      <c r="Q221" s="604" t="s">
        <v>1981</v>
      </c>
      <c r="R221" s="604"/>
      <c r="S221" s="604"/>
      <c r="T221" s="604"/>
      <c r="U221" s="1949"/>
      <c r="V221" s="1949"/>
      <c r="W221" s="1949"/>
      <c r="X221" s="1949"/>
      <c r="Y221" s="1949"/>
      <c r="Z221" s="1949"/>
      <c r="AA221" s="604"/>
      <c r="AB221" s="604" t="s">
        <v>1982</v>
      </c>
      <c r="AC221" s="122"/>
      <c r="AD221" s="604"/>
      <c r="AE221" s="604"/>
      <c r="AF221" s="604"/>
      <c r="AG221" s="604"/>
      <c r="AH221" s="604"/>
      <c r="AI221" s="604"/>
      <c r="AJ221" s="638"/>
      <c r="AK221" s="120"/>
    </row>
    <row r="222" spans="1:37" ht="20.100000000000001" customHeight="1">
      <c r="A222" s="120"/>
      <c r="B222" s="182"/>
      <c r="C222" s="120" t="s">
        <v>1983</v>
      </c>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89"/>
      <c r="AK222" s="120"/>
    </row>
    <row r="223" spans="1:37" ht="20.100000000000001" customHeight="1">
      <c r="A223" s="120"/>
      <c r="B223" s="182"/>
      <c r="C223" s="120"/>
      <c r="E223" s="120"/>
      <c r="F223" s="120" t="s">
        <v>1984</v>
      </c>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89"/>
      <c r="AK223" s="120"/>
    </row>
    <row r="224" spans="1:37" ht="20.100000000000001" customHeight="1">
      <c r="A224" s="120"/>
      <c r="B224" s="637"/>
      <c r="C224" s="604" t="s">
        <v>1985</v>
      </c>
      <c r="D224" s="604"/>
      <c r="E224" s="604"/>
      <c r="F224" s="604"/>
      <c r="G224" s="604"/>
      <c r="H224" s="604"/>
      <c r="I224" s="604"/>
      <c r="J224" s="604"/>
      <c r="K224" s="604"/>
      <c r="L224" s="604"/>
      <c r="M224" s="604"/>
      <c r="N224" s="1947"/>
      <c r="O224" s="1947"/>
      <c r="P224" s="1947"/>
      <c r="Q224" s="604" t="s">
        <v>1986</v>
      </c>
      <c r="R224" s="604"/>
      <c r="S224" s="604"/>
      <c r="T224" s="604"/>
      <c r="U224" s="604"/>
      <c r="V224" s="604"/>
      <c r="W224" s="604"/>
      <c r="X224" s="604"/>
      <c r="Y224" s="604"/>
      <c r="Z224" s="604"/>
      <c r="AA224" s="604"/>
      <c r="AB224" s="604"/>
      <c r="AC224" s="604"/>
      <c r="AD224" s="604"/>
      <c r="AE224" s="604"/>
      <c r="AF224" s="604"/>
      <c r="AG224" s="604"/>
      <c r="AH224" s="604"/>
      <c r="AI224" s="604"/>
      <c r="AJ224" s="638"/>
      <c r="AK224" s="120"/>
    </row>
    <row r="225" spans="1:86" ht="24" customHeight="1">
      <c r="A225" s="969"/>
      <c r="B225" s="227"/>
      <c r="C225" s="149" t="s">
        <v>1987</v>
      </c>
      <c r="D225" s="149"/>
      <c r="E225" s="149"/>
      <c r="F225" s="149"/>
      <c r="G225" s="149"/>
      <c r="H225" s="149"/>
      <c r="I225" s="149"/>
      <c r="J225" s="149"/>
      <c r="K225" s="149"/>
      <c r="L225" s="149"/>
      <c r="M225" s="149" t="s">
        <v>148</v>
      </c>
      <c r="N225" s="1950" t="s">
        <v>1988</v>
      </c>
      <c r="O225" s="1950"/>
      <c r="P225" s="1950"/>
      <c r="Q225" s="1950"/>
      <c r="R225" s="149"/>
      <c r="S225" s="149" t="s">
        <v>238</v>
      </c>
      <c r="T225" s="149" t="s">
        <v>148</v>
      </c>
      <c r="U225" s="1951" t="s">
        <v>2483</v>
      </c>
      <c r="V225" s="1951"/>
      <c r="W225" s="1951"/>
      <c r="X225" s="1951"/>
      <c r="Y225" s="1951"/>
      <c r="Z225" s="1951"/>
      <c r="AA225" s="1951"/>
      <c r="AB225" s="149" t="s">
        <v>238</v>
      </c>
      <c r="AC225" s="124"/>
      <c r="AD225" s="974"/>
      <c r="AE225" s="974"/>
      <c r="AF225" s="974"/>
      <c r="AG225" s="124"/>
      <c r="AH225" s="149"/>
      <c r="AI225" s="149"/>
      <c r="AJ225" s="226"/>
      <c r="AK225" s="969"/>
      <c r="AL225" s="969"/>
      <c r="AM225" s="969"/>
      <c r="AN225" s="969"/>
      <c r="AO225" s="969"/>
      <c r="AP225" s="969"/>
      <c r="AQ225" s="969"/>
      <c r="AR225" s="969"/>
      <c r="AS225" s="969"/>
      <c r="AT225" s="969"/>
      <c r="AU225" s="969"/>
      <c r="AV225" s="969"/>
      <c r="AW225" s="969"/>
      <c r="AX225" s="969"/>
      <c r="AY225" s="969"/>
      <c r="AZ225" s="969"/>
      <c r="BA225" s="969"/>
      <c r="BB225" s="969"/>
      <c r="BC225" s="969"/>
      <c r="BD225" s="969"/>
      <c r="BE225" s="969"/>
      <c r="BF225" s="969"/>
      <c r="BG225" s="969"/>
      <c r="BH225" s="969"/>
      <c r="BI225" s="969"/>
      <c r="BJ225" s="969"/>
      <c r="BK225" s="969"/>
      <c r="BL225" s="969"/>
      <c r="BM225" s="969"/>
      <c r="BN225" s="969"/>
      <c r="BO225" s="969"/>
      <c r="BP225" s="969"/>
      <c r="BQ225" s="969"/>
      <c r="BR225" s="969"/>
      <c r="BS225" s="969"/>
      <c r="BT225" s="969"/>
    </row>
    <row r="226" spans="1:86" ht="20.100000000000001" customHeight="1">
      <c r="A226" s="969"/>
      <c r="B226" s="182"/>
      <c r="C226" s="947"/>
      <c r="D226" s="947" t="s">
        <v>1990</v>
      </c>
      <c r="E226" s="947"/>
      <c r="F226" s="947"/>
      <c r="G226" s="947"/>
      <c r="H226" s="947"/>
      <c r="I226" s="947"/>
      <c r="J226" s="947"/>
      <c r="K226" s="947"/>
      <c r="L226" s="947"/>
      <c r="M226" s="947" t="s">
        <v>148</v>
      </c>
      <c r="N226" s="1907"/>
      <c r="O226" s="1907"/>
      <c r="P226" s="1907"/>
      <c r="Q226" s="1907"/>
      <c r="R226" s="947" t="s">
        <v>245</v>
      </c>
      <c r="S226" s="947" t="s">
        <v>238</v>
      </c>
      <c r="T226" s="947"/>
      <c r="U226" s="947" t="s">
        <v>148</v>
      </c>
      <c r="V226" s="1907"/>
      <c r="W226" s="1907"/>
      <c r="X226" s="1907"/>
      <c r="Y226" s="1907"/>
      <c r="Z226" s="947" t="s">
        <v>245</v>
      </c>
      <c r="AA226" s="947" t="s">
        <v>238</v>
      </c>
      <c r="AB226" s="849"/>
      <c r="AC226" s="849"/>
      <c r="AD226" s="947"/>
      <c r="AE226" s="947"/>
      <c r="AF226" s="947"/>
      <c r="AG226" s="947"/>
      <c r="AH226" s="947"/>
      <c r="AI226" s="947"/>
      <c r="AJ226" s="189"/>
      <c r="AK226" s="969"/>
      <c r="AL226" s="969"/>
      <c r="AM226" s="969"/>
      <c r="AN226" s="969"/>
      <c r="AO226" s="969"/>
      <c r="AP226" s="969"/>
      <c r="AQ226" s="969"/>
      <c r="AR226" s="969"/>
      <c r="AS226" s="969"/>
      <c r="AT226" s="969"/>
      <c r="AU226" s="969"/>
      <c r="AV226" s="969"/>
      <c r="AW226" s="969"/>
      <c r="AX226" s="969"/>
      <c r="AY226" s="969"/>
      <c r="AZ226" s="969"/>
      <c r="BA226" s="969"/>
      <c r="BB226" s="969"/>
      <c r="BC226" s="969"/>
      <c r="BD226" s="969"/>
      <c r="BE226" s="969"/>
      <c r="BF226" s="969"/>
      <c r="BG226" s="969"/>
      <c r="BH226" s="969"/>
      <c r="BI226" s="969"/>
      <c r="BJ226" s="969"/>
      <c r="BK226" s="969"/>
      <c r="BL226" s="969"/>
      <c r="BM226" s="969"/>
      <c r="BN226" s="969"/>
      <c r="BO226" s="969"/>
      <c r="BP226" s="969"/>
      <c r="BQ226" s="969"/>
      <c r="BR226" s="969"/>
      <c r="BS226" s="969"/>
      <c r="BT226" s="969"/>
    </row>
    <row r="227" spans="1:86" ht="20.100000000000001" customHeight="1">
      <c r="A227" s="969"/>
      <c r="B227" s="182"/>
      <c r="C227" s="947"/>
      <c r="D227" s="947" t="s">
        <v>1991</v>
      </c>
      <c r="E227" s="947"/>
      <c r="F227" s="947"/>
      <c r="G227" s="947"/>
      <c r="H227" s="947"/>
      <c r="I227" s="947"/>
      <c r="J227" s="947"/>
      <c r="K227" s="973" t="s">
        <v>1992</v>
      </c>
      <c r="L227" s="947"/>
      <c r="M227" s="947" t="s">
        <v>148</v>
      </c>
      <c r="N227" s="1907"/>
      <c r="O227" s="1907"/>
      <c r="P227" s="1907"/>
      <c r="Q227" s="1907"/>
      <c r="R227" s="947" t="s">
        <v>245</v>
      </c>
      <c r="S227" s="947" t="s">
        <v>238</v>
      </c>
      <c r="T227" s="947"/>
      <c r="U227" s="947" t="s">
        <v>148</v>
      </c>
      <c r="V227" s="1907"/>
      <c r="W227" s="1907"/>
      <c r="X227" s="1907"/>
      <c r="Y227" s="1907"/>
      <c r="Z227" s="947" t="s">
        <v>245</v>
      </c>
      <c r="AA227" s="947" t="s">
        <v>238</v>
      </c>
      <c r="AB227" s="849"/>
      <c r="AC227" s="849"/>
      <c r="AD227" s="947"/>
      <c r="AE227" s="947"/>
      <c r="AF227" s="947"/>
      <c r="AG227" s="947"/>
      <c r="AH227" s="947"/>
      <c r="AI227" s="947"/>
      <c r="AJ227" s="189"/>
      <c r="AK227" s="969"/>
      <c r="AL227" s="969"/>
      <c r="AM227" s="969"/>
      <c r="AN227" s="969"/>
      <c r="AO227" s="969"/>
      <c r="AP227" s="969"/>
      <c r="AQ227" s="969"/>
      <c r="AR227" s="969"/>
      <c r="AS227" s="969"/>
      <c r="AT227" s="969"/>
      <c r="AU227" s="969"/>
      <c r="AV227" s="969"/>
      <c r="AW227" s="969"/>
      <c r="AX227" s="969"/>
      <c r="AY227" s="969"/>
      <c r="AZ227" s="969"/>
      <c r="BA227" s="969"/>
      <c r="BB227" s="969"/>
      <c r="BC227" s="969"/>
      <c r="BD227" s="969"/>
      <c r="BE227" s="969"/>
      <c r="BF227" s="969"/>
      <c r="BG227" s="969"/>
      <c r="BH227" s="969"/>
      <c r="BI227" s="969"/>
      <c r="BJ227" s="969"/>
      <c r="BK227" s="969"/>
      <c r="BL227" s="969"/>
      <c r="BM227" s="969"/>
      <c r="BN227" s="969"/>
      <c r="BO227" s="969"/>
      <c r="BP227" s="969"/>
      <c r="BQ227" s="969"/>
      <c r="BR227" s="969"/>
      <c r="BS227" s="969"/>
      <c r="BT227" s="969"/>
    </row>
    <row r="228" spans="1:86" ht="20.100000000000001" customHeight="1">
      <c r="A228" s="969"/>
      <c r="B228" s="182"/>
      <c r="C228" s="947"/>
      <c r="D228" s="947"/>
      <c r="E228" s="947"/>
      <c r="F228" s="947"/>
      <c r="G228" s="947"/>
      <c r="H228" s="947"/>
      <c r="I228" s="947"/>
      <c r="J228" s="947"/>
      <c r="K228" s="973" t="s">
        <v>1993</v>
      </c>
      <c r="L228" s="947"/>
      <c r="M228" s="947" t="s">
        <v>148</v>
      </c>
      <c r="N228" s="1907"/>
      <c r="O228" s="1907"/>
      <c r="P228" s="1907"/>
      <c r="Q228" s="1907"/>
      <c r="R228" s="947" t="s">
        <v>245</v>
      </c>
      <c r="S228" s="947" t="s">
        <v>238</v>
      </c>
      <c r="T228" s="947"/>
      <c r="U228" s="947" t="s">
        <v>148</v>
      </c>
      <c r="V228" s="1907"/>
      <c r="W228" s="1907"/>
      <c r="X228" s="1907"/>
      <c r="Y228" s="1907"/>
      <c r="Z228" s="947" t="s">
        <v>245</v>
      </c>
      <c r="AA228" s="947" t="s">
        <v>238</v>
      </c>
      <c r="AB228" s="849"/>
      <c r="AC228" s="849"/>
      <c r="AD228" s="947"/>
      <c r="AE228" s="947"/>
      <c r="AF228" s="947"/>
      <c r="AG228" s="947"/>
      <c r="AH228" s="947"/>
      <c r="AI228" s="947"/>
      <c r="AJ228" s="189"/>
      <c r="AK228" s="969"/>
      <c r="AL228" s="969"/>
      <c r="AM228" s="969"/>
      <c r="AN228" s="969"/>
      <c r="AO228" s="969"/>
      <c r="AP228" s="969"/>
      <c r="AQ228" s="969"/>
      <c r="AR228" s="969"/>
      <c r="AS228" s="969"/>
      <c r="AT228" s="969"/>
      <c r="AU228" s="969"/>
      <c r="AV228" s="969"/>
      <c r="AW228" s="969"/>
      <c r="AX228" s="969"/>
      <c r="AY228" s="969"/>
      <c r="AZ228" s="969"/>
      <c r="BA228" s="969"/>
      <c r="BB228" s="969"/>
      <c r="BC228" s="969"/>
      <c r="BD228" s="969"/>
      <c r="BE228" s="969"/>
      <c r="BF228" s="969"/>
      <c r="BG228" s="969"/>
      <c r="BH228" s="969"/>
      <c r="BI228" s="969"/>
      <c r="BJ228" s="969"/>
      <c r="BK228" s="969"/>
      <c r="BL228" s="969"/>
      <c r="BM228" s="969"/>
      <c r="BN228" s="969"/>
      <c r="BO228" s="969"/>
      <c r="BP228" s="969"/>
      <c r="BQ228" s="969"/>
      <c r="BR228" s="969"/>
      <c r="BS228" s="969"/>
      <c r="BT228" s="969"/>
    </row>
    <row r="229" spans="1:86" ht="20.100000000000001" customHeight="1">
      <c r="A229" s="969"/>
      <c r="B229" s="182"/>
      <c r="C229" s="947"/>
      <c r="D229" s="947" t="s">
        <v>1994</v>
      </c>
      <c r="E229" s="947"/>
      <c r="F229" s="947"/>
      <c r="G229" s="947"/>
      <c r="H229" s="947"/>
      <c r="I229" s="947"/>
      <c r="J229" s="947"/>
      <c r="K229" s="973" t="s">
        <v>1992</v>
      </c>
      <c r="L229" s="947"/>
      <c r="M229" s="947" t="s">
        <v>148</v>
      </c>
      <c r="N229" s="1907"/>
      <c r="O229" s="1907"/>
      <c r="P229" s="1907"/>
      <c r="Q229" s="1907"/>
      <c r="R229" s="947" t="s">
        <v>245</v>
      </c>
      <c r="S229" s="947" t="s">
        <v>238</v>
      </c>
      <c r="T229" s="947"/>
      <c r="U229" s="947" t="s">
        <v>148</v>
      </c>
      <c r="V229" s="1907"/>
      <c r="W229" s="1907"/>
      <c r="X229" s="1907"/>
      <c r="Y229" s="1907"/>
      <c r="Z229" s="947" t="s">
        <v>245</v>
      </c>
      <c r="AA229" s="947" t="s">
        <v>238</v>
      </c>
      <c r="AB229" s="849"/>
      <c r="AC229" s="849"/>
      <c r="AD229" s="947"/>
      <c r="AE229" s="947"/>
      <c r="AF229" s="947"/>
      <c r="AG229" s="947"/>
      <c r="AH229" s="947"/>
      <c r="AI229" s="947"/>
      <c r="AJ229" s="189"/>
      <c r="AK229" s="969"/>
      <c r="AL229" s="969"/>
      <c r="AM229" s="969"/>
      <c r="AN229" s="969"/>
      <c r="AO229" s="969"/>
      <c r="AP229" s="969"/>
      <c r="AQ229" s="969"/>
      <c r="AR229" s="969"/>
      <c r="AS229" s="969"/>
      <c r="AT229" s="969"/>
      <c r="AU229" s="969"/>
      <c r="AV229" s="969"/>
      <c r="AW229" s="969"/>
      <c r="AX229" s="969"/>
      <c r="AY229" s="969"/>
      <c r="AZ229" s="969"/>
      <c r="BA229" s="969"/>
      <c r="BB229" s="969"/>
      <c r="BC229" s="969"/>
      <c r="BD229" s="969"/>
      <c r="BE229" s="969"/>
      <c r="BF229" s="969"/>
      <c r="BG229" s="969"/>
      <c r="BH229" s="969"/>
      <c r="BI229" s="969"/>
      <c r="BJ229" s="969"/>
      <c r="BK229" s="969"/>
      <c r="BL229" s="969"/>
      <c r="BM229" s="969"/>
      <c r="BN229" s="969"/>
      <c r="BO229" s="969"/>
      <c r="BP229" s="969"/>
      <c r="BQ229" s="969"/>
      <c r="BR229" s="969"/>
      <c r="BS229" s="969"/>
      <c r="BT229" s="969"/>
    </row>
    <row r="230" spans="1:86" ht="20.100000000000001" customHeight="1">
      <c r="A230" s="969"/>
      <c r="B230" s="204"/>
      <c r="C230" s="970"/>
      <c r="D230" s="970"/>
      <c r="E230" s="970"/>
      <c r="F230" s="970"/>
      <c r="G230" s="970"/>
      <c r="H230" s="970"/>
      <c r="I230" s="970"/>
      <c r="J230" s="970"/>
      <c r="K230" s="968" t="s">
        <v>1995</v>
      </c>
      <c r="L230" s="970"/>
      <c r="M230" s="970" t="s">
        <v>148</v>
      </c>
      <c r="N230" s="1912"/>
      <c r="O230" s="1912"/>
      <c r="P230" s="1912"/>
      <c r="Q230" s="1912"/>
      <c r="R230" s="970" t="s">
        <v>245</v>
      </c>
      <c r="S230" s="970" t="s">
        <v>238</v>
      </c>
      <c r="T230" s="970"/>
      <c r="U230" s="970" t="s">
        <v>148</v>
      </c>
      <c r="V230" s="1912"/>
      <c r="W230" s="1912"/>
      <c r="X230" s="1912"/>
      <c r="Y230" s="1912"/>
      <c r="Z230" s="970" t="s">
        <v>245</v>
      </c>
      <c r="AA230" s="970" t="s">
        <v>238</v>
      </c>
      <c r="AB230" s="134"/>
      <c r="AC230" s="134"/>
      <c r="AD230" s="970"/>
      <c r="AE230" s="970"/>
      <c r="AF230" s="970"/>
      <c r="AG230" s="970"/>
      <c r="AH230" s="970"/>
      <c r="AI230" s="970"/>
      <c r="AJ230" s="219"/>
      <c r="AK230" s="969"/>
      <c r="AL230" s="969"/>
      <c r="AM230" s="969"/>
      <c r="AN230" s="969"/>
      <c r="AO230" s="969"/>
      <c r="AP230" s="969"/>
      <c r="AQ230" s="969"/>
      <c r="AR230" s="969"/>
      <c r="AS230" s="969"/>
      <c r="AT230" s="969"/>
      <c r="AU230" s="969"/>
      <c r="AV230" s="969"/>
      <c r="AW230" s="969"/>
      <c r="AX230" s="969"/>
      <c r="AY230" s="969"/>
      <c r="AZ230" s="969"/>
      <c r="BA230" s="969"/>
      <c r="BB230" s="969"/>
      <c r="BC230" s="969"/>
      <c r="BD230" s="969"/>
      <c r="BE230" s="969"/>
      <c r="BF230" s="969"/>
      <c r="BG230" s="969"/>
      <c r="BH230" s="969"/>
      <c r="BI230" s="969"/>
      <c r="BJ230" s="969"/>
      <c r="BK230" s="969"/>
      <c r="BL230" s="969"/>
      <c r="BM230" s="969"/>
      <c r="BN230" s="969"/>
      <c r="BO230" s="969"/>
      <c r="BP230" s="969"/>
      <c r="BQ230" s="969"/>
      <c r="BR230" s="969"/>
      <c r="BS230" s="969"/>
      <c r="BT230" s="969"/>
    </row>
    <row r="231" spans="1:86" ht="24" customHeight="1">
      <c r="A231" s="969"/>
      <c r="B231" s="182"/>
      <c r="C231" s="947" t="s">
        <v>2408</v>
      </c>
      <c r="D231" s="947"/>
      <c r="E231" s="947"/>
      <c r="F231" s="947"/>
      <c r="G231" s="947"/>
      <c r="H231" s="947"/>
      <c r="I231" s="947"/>
      <c r="J231" s="947"/>
      <c r="K231" s="947"/>
      <c r="L231" s="947"/>
      <c r="M231" s="947" t="s">
        <v>148</v>
      </c>
      <c r="N231" s="1969" t="s">
        <v>1988</v>
      </c>
      <c r="O231" s="1969"/>
      <c r="P231" s="1969"/>
      <c r="Q231" s="1969"/>
      <c r="R231" s="947"/>
      <c r="S231" s="947" t="s">
        <v>238</v>
      </c>
      <c r="T231" s="947" t="s">
        <v>148</v>
      </c>
      <c r="U231" s="1970" t="s">
        <v>1989</v>
      </c>
      <c r="V231" s="1970"/>
      <c r="W231" s="1970"/>
      <c r="X231" s="1970"/>
      <c r="Y231" s="1970"/>
      <c r="Z231" s="1970"/>
      <c r="AA231" s="947" t="s">
        <v>238</v>
      </c>
      <c r="AB231" s="947" t="s">
        <v>148</v>
      </c>
      <c r="AC231" s="1970" t="s">
        <v>2409</v>
      </c>
      <c r="AD231" s="1970"/>
      <c r="AE231" s="1970"/>
      <c r="AF231" s="1970"/>
      <c r="AG231" s="1970"/>
      <c r="AH231" s="1970"/>
      <c r="AI231" s="1970"/>
      <c r="AJ231" s="189" t="s">
        <v>238</v>
      </c>
      <c r="AL231" s="969"/>
      <c r="AM231" s="969"/>
      <c r="AN231" s="969"/>
      <c r="AO231" s="969"/>
      <c r="AP231" s="969"/>
      <c r="AQ231" s="969"/>
      <c r="AR231" s="969"/>
      <c r="AS231" s="969"/>
      <c r="AT231" s="969"/>
      <c r="AU231" s="969"/>
      <c r="AV231" s="969"/>
      <c r="AW231" s="969"/>
      <c r="AX231" s="969"/>
      <c r="AY231" s="969"/>
      <c r="AZ231" s="969"/>
      <c r="BA231" s="969"/>
      <c r="BB231" s="969"/>
      <c r="BC231" s="969"/>
      <c r="BD231" s="969"/>
      <c r="BE231" s="969"/>
      <c r="BF231" s="969"/>
      <c r="BG231" s="969"/>
      <c r="BH231" s="969"/>
      <c r="BI231" s="969"/>
      <c r="BJ231" s="969"/>
      <c r="BK231" s="969"/>
      <c r="BL231" s="969"/>
      <c r="BM231" s="969"/>
      <c r="BN231" s="969"/>
      <c r="BO231" s="969"/>
      <c r="BP231" s="969"/>
      <c r="BQ231" s="969"/>
      <c r="BR231" s="969"/>
      <c r="BS231" s="969"/>
      <c r="BT231" s="969"/>
    </row>
    <row r="232" spans="1:86" ht="20.100000000000001" customHeight="1">
      <c r="A232" s="969"/>
      <c r="B232" s="182"/>
      <c r="C232" s="969"/>
      <c r="D232" s="969" t="s">
        <v>1990</v>
      </c>
      <c r="E232" s="969"/>
      <c r="F232" s="969"/>
      <c r="G232" s="969"/>
      <c r="H232" s="969"/>
      <c r="I232" s="969"/>
      <c r="J232" s="969"/>
      <c r="K232" s="969"/>
      <c r="L232" s="969"/>
      <c r="M232" s="969" t="s">
        <v>148</v>
      </c>
      <c r="N232" s="1971"/>
      <c r="O232" s="1971"/>
      <c r="P232" s="1971"/>
      <c r="Q232" s="1971"/>
      <c r="R232" s="969" t="s">
        <v>245</v>
      </c>
      <c r="S232" s="969" t="s">
        <v>238</v>
      </c>
      <c r="T232" s="969"/>
      <c r="U232" s="969" t="s">
        <v>148</v>
      </c>
      <c r="V232" s="1971"/>
      <c r="W232" s="1971"/>
      <c r="X232" s="1971"/>
      <c r="Y232" s="1971"/>
      <c r="Z232" s="969" t="s">
        <v>245</v>
      </c>
      <c r="AA232" s="969" t="s">
        <v>238</v>
      </c>
      <c r="AC232" s="969" t="s">
        <v>148</v>
      </c>
      <c r="AD232" s="1971"/>
      <c r="AE232" s="1971"/>
      <c r="AF232" s="1971"/>
      <c r="AG232" s="1971"/>
      <c r="AH232" s="969" t="s">
        <v>245</v>
      </c>
      <c r="AI232" s="969" t="s">
        <v>238</v>
      </c>
      <c r="AJ232" s="133"/>
      <c r="AK232" s="969"/>
      <c r="AL232" s="969"/>
      <c r="AM232" s="969"/>
      <c r="AN232" s="969"/>
      <c r="AO232" s="969"/>
      <c r="AP232" s="969"/>
      <c r="AQ232" s="969"/>
      <c r="AR232" s="969"/>
      <c r="AS232" s="969"/>
      <c r="AT232" s="969"/>
      <c r="AU232" s="969"/>
      <c r="AV232" s="969"/>
      <c r="AW232" s="969"/>
      <c r="AX232" s="969"/>
      <c r="AY232" s="969"/>
      <c r="AZ232" s="969"/>
      <c r="BA232" s="969"/>
      <c r="BB232" s="969"/>
      <c r="BC232" s="969"/>
      <c r="BD232" s="969"/>
      <c r="BE232" s="969"/>
      <c r="BF232" s="969"/>
      <c r="BG232" s="969"/>
      <c r="BH232" s="969"/>
      <c r="BI232" s="969"/>
      <c r="BJ232" s="969"/>
      <c r="BK232" s="969"/>
      <c r="BL232" s="969"/>
      <c r="BM232" s="969"/>
      <c r="BN232" s="969"/>
      <c r="BO232" s="969"/>
      <c r="BP232" s="969"/>
      <c r="BQ232" s="969"/>
      <c r="BR232" s="969"/>
      <c r="BS232" s="969"/>
      <c r="BT232" s="969"/>
    </row>
    <row r="233" spans="1:86" ht="20.100000000000001" customHeight="1">
      <c r="A233" s="969"/>
      <c r="B233" s="182"/>
      <c r="C233" s="969"/>
      <c r="D233" s="969" t="s">
        <v>1991</v>
      </c>
      <c r="E233" s="969"/>
      <c r="F233" s="969"/>
      <c r="G233" s="969"/>
      <c r="H233" s="969"/>
      <c r="I233" s="969"/>
      <c r="J233" s="969"/>
      <c r="K233" s="967" t="s">
        <v>1992</v>
      </c>
      <c r="L233" s="969"/>
      <c r="M233" s="969" t="s">
        <v>148</v>
      </c>
      <c r="N233" s="1971"/>
      <c r="O233" s="1971"/>
      <c r="P233" s="1971"/>
      <c r="Q233" s="1971"/>
      <c r="R233" s="969" t="s">
        <v>245</v>
      </c>
      <c r="S233" s="969" t="s">
        <v>238</v>
      </c>
      <c r="T233" s="969"/>
      <c r="U233" s="969" t="s">
        <v>148</v>
      </c>
      <c r="V233" s="1971"/>
      <c r="W233" s="1971"/>
      <c r="X233" s="1971"/>
      <c r="Y233" s="1971"/>
      <c r="Z233" s="969" t="s">
        <v>245</v>
      </c>
      <c r="AA233" s="969" t="s">
        <v>238</v>
      </c>
      <c r="AC233" s="969" t="s">
        <v>148</v>
      </c>
      <c r="AD233" s="1971"/>
      <c r="AE233" s="1971"/>
      <c r="AF233" s="1971"/>
      <c r="AG233" s="1971"/>
      <c r="AH233" s="969" t="s">
        <v>245</v>
      </c>
      <c r="AI233" s="969" t="s">
        <v>238</v>
      </c>
      <c r="AJ233" s="133"/>
      <c r="AK233" s="969"/>
      <c r="AL233" s="969"/>
      <c r="AM233" s="969"/>
      <c r="AN233" s="969"/>
      <c r="AO233" s="969"/>
      <c r="AP233" s="969"/>
      <c r="AQ233" s="969"/>
      <c r="AR233" s="969"/>
      <c r="AS233" s="969"/>
      <c r="AT233" s="969"/>
      <c r="AU233" s="969"/>
      <c r="AV233" s="969"/>
      <c r="AW233" s="969"/>
      <c r="AX233" s="969"/>
      <c r="AY233" s="969"/>
      <c r="AZ233" s="969"/>
      <c r="BA233" s="969"/>
      <c r="BB233" s="969"/>
      <c r="BC233" s="969"/>
      <c r="BD233" s="969"/>
      <c r="BE233" s="969"/>
      <c r="BF233" s="969"/>
      <c r="BG233" s="969"/>
      <c r="BH233" s="969"/>
      <c r="BI233" s="969"/>
      <c r="BJ233" s="969"/>
      <c r="BK233" s="969"/>
      <c r="BL233" s="969"/>
      <c r="BM233" s="969"/>
      <c r="BN233" s="969"/>
      <c r="BO233" s="969"/>
      <c r="BP233" s="969"/>
      <c r="BQ233" s="969"/>
      <c r="BR233" s="969"/>
      <c r="BS233" s="969"/>
      <c r="BT233" s="969"/>
    </row>
    <row r="234" spans="1:86" ht="20.100000000000001" customHeight="1">
      <c r="A234" s="969"/>
      <c r="B234" s="182"/>
      <c r="C234" s="969"/>
      <c r="D234" s="969"/>
      <c r="E234" s="969"/>
      <c r="F234" s="969"/>
      <c r="G234" s="969"/>
      <c r="H234" s="969"/>
      <c r="I234" s="969"/>
      <c r="J234" s="969"/>
      <c r="K234" s="967" t="s">
        <v>1993</v>
      </c>
      <c r="L234" s="969"/>
      <c r="M234" s="969" t="s">
        <v>148</v>
      </c>
      <c r="N234" s="1971"/>
      <c r="O234" s="1971"/>
      <c r="P234" s="1971"/>
      <c r="Q234" s="1971"/>
      <c r="R234" s="969" t="s">
        <v>245</v>
      </c>
      <c r="S234" s="969" t="s">
        <v>238</v>
      </c>
      <c r="T234" s="969"/>
      <c r="U234" s="969" t="s">
        <v>148</v>
      </c>
      <c r="V234" s="1971"/>
      <c r="W234" s="1971"/>
      <c r="X234" s="1971"/>
      <c r="Y234" s="1971"/>
      <c r="Z234" s="969" t="s">
        <v>245</v>
      </c>
      <c r="AA234" s="969" t="s">
        <v>238</v>
      </c>
      <c r="AC234" s="969" t="s">
        <v>148</v>
      </c>
      <c r="AD234" s="1971"/>
      <c r="AE234" s="1971"/>
      <c r="AF234" s="1971"/>
      <c r="AG234" s="1971"/>
      <c r="AH234" s="969" t="s">
        <v>245</v>
      </c>
      <c r="AI234" s="969" t="s">
        <v>238</v>
      </c>
      <c r="AJ234" s="133"/>
      <c r="AK234" s="969"/>
      <c r="AL234" s="969"/>
      <c r="AM234" s="969"/>
      <c r="AN234" s="969"/>
      <c r="AO234" s="969"/>
      <c r="AP234" s="969"/>
      <c r="AQ234" s="969"/>
      <c r="AR234" s="969"/>
      <c r="AS234" s="969"/>
      <c r="AT234" s="969"/>
      <c r="AU234" s="969"/>
      <c r="AV234" s="969"/>
      <c r="AW234" s="969"/>
      <c r="AX234" s="969"/>
      <c r="AY234" s="969"/>
      <c r="AZ234" s="969"/>
      <c r="BA234" s="969"/>
      <c r="BB234" s="969"/>
      <c r="BC234" s="969"/>
      <c r="BD234" s="969"/>
      <c r="BE234" s="969"/>
      <c r="BF234" s="969"/>
      <c r="BG234" s="969"/>
      <c r="BH234" s="969"/>
      <c r="BI234" s="969"/>
      <c r="BJ234" s="969"/>
      <c r="BK234" s="969"/>
      <c r="BL234" s="969"/>
      <c r="BM234" s="969"/>
      <c r="BN234" s="969"/>
      <c r="BO234" s="969"/>
      <c r="BP234" s="969"/>
      <c r="BQ234" s="969"/>
      <c r="BR234" s="969"/>
      <c r="BS234" s="969"/>
      <c r="BT234" s="969"/>
    </row>
    <row r="235" spans="1:86" ht="20.100000000000001" customHeight="1">
      <c r="A235" s="969"/>
      <c r="B235" s="182"/>
      <c r="C235" s="969"/>
      <c r="D235" s="969" t="s">
        <v>1994</v>
      </c>
      <c r="E235" s="969"/>
      <c r="F235" s="969"/>
      <c r="G235" s="969"/>
      <c r="H235" s="969"/>
      <c r="I235" s="969"/>
      <c r="J235" s="969"/>
      <c r="K235" s="967" t="s">
        <v>1992</v>
      </c>
      <c r="L235" s="969"/>
      <c r="M235" s="969" t="s">
        <v>148</v>
      </c>
      <c r="N235" s="1971"/>
      <c r="O235" s="1971"/>
      <c r="P235" s="1971"/>
      <c r="Q235" s="1971"/>
      <c r="R235" s="969" t="s">
        <v>245</v>
      </c>
      <c r="S235" s="969" t="s">
        <v>238</v>
      </c>
      <c r="T235" s="969"/>
      <c r="U235" s="969" t="s">
        <v>148</v>
      </c>
      <c r="V235" s="1971"/>
      <c r="W235" s="1971"/>
      <c r="X235" s="1971"/>
      <c r="Y235" s="1971"/>
      <c r="Z235" s="969" t="s">
        <v>245</v>
      </c>
      <c r="AA235" s="969" t="s">
        <v>238</v>
      </c>
      <c r="AC235" s="969" t="s">
        <v>148</v>
      </c>
      <c r="AD235" s="1971"/>
      <c r="AE235" s="1971"/>
      <c r="AF235" s="1971"/>
      <c r="AG235" s="1971"/>
      <c r="AH235" s="969" t="s">
        <v>245</v>
      </c>
      <c r="AI235" s="969" t="s">
        <v>238</v>
      </c>
      <c r="AJ235" s="133"/>
      <c r="AK235" s="969"/>
      <c r="AL235" s="969"/>
      <c r="AM235" s="969"/>
      <c r="AN235" s="969"/>
      <c r="AO235" s="969"/>
      <c r="AP235" s="969"/>
      <c r="AQ235" s="969"/>
      <c r="AR235" s="969"/>
      <c r="AS235" s="969"/>
      <c r="AT235" s="969"/>
      <c r="AU235" s="969"/>
      <c r="AV235" s="969"/>
      <c r="AW235" s="969"/>
      <c r="AX235" s="969"/>
      <c r="AY235" s="969"/>
      <c r="AZ235" s="969"/>
      <c r="BA235" s="969"/>
      <c r="BB235" s="969"/>
      <c r="BC235" s="969"/>
      <c r="BD235" s="969"/>
      <c r="BE235" s="969"/>
      <c r="BF235" s="969"/>
      <c r="BG235" s="969"/>
      <c r="BH235" s="969"/>
      <c r="BI235" s="969"/>
      <c r="BJ235" s="969"/>
      <c r="BK235" s="969"/>
      <c r="BL235" s="969"/>
      <c r="BM235" s="969"/>
      <c r="BN235" s="969"/>
      <c r="BO235" s="969"/>
      <c r="BP235" s="969"/>
      <c r="BQ235" s="969"/>
      <c r="BR235" s="969"/>
      <c r="BS235" s="969"/>
      <c r="BT235" s="969"/>
    </row>
    <row r="236" spans="1:86" ht="20.100000000000001" customHeight="1">
      <c r="A236" s="981"/>
      <c r="B236" s="182"/>
      <c r="C236" s="981"/>
      <c r="D236" s="981"/>
      <c r="E236" s="981"/>
      <c r="F236" s="981"/>
      <c r="G236" s="981"/>
      <c r="H236" s="981"/>
      <c r="I236" s="947"/>
      <c r="J236" s="947"/>
      <c r="K236" s="973" t="s">
        <v>1995</v>
      </c>
      <c r="L236" s="947"/>
      <c r="M236" s="947" t="s">
        <v>148</v>
      </c>
      <c r="N236" s="1907"/>
      <c r="O236" s="1907"/>
      <c r="P236" s="1907"/>
      <c r="Q236" s="1907"/>
      <c r="R236" s="947" t="s">
        <v>245</v>
      </c>
      <c r="S236" s="947" t="s">
        <v>238</v>
      </c>
      <c r="T236" s="947"/>
      <c r="U236" s="947" t="s">
        <v>148</v>
      </c>
      <c r="V236" s="1907"/>
      <c r="W236" s="1907"/>
      <c r="X236" s="1907"/>
      <c r="Y236" s="1907"/>
      <c r="Z236" s="947" t="s">
        <v>245</v>
      </c>
      <c r="AA236" s="947" t="s">
        <v>238</v>
      </c>
      <c r="AB236" s="849"/>
      <c r="AC236" s="947" t="s">
        <v>148</v>
      </c>
      <c r="AD236" s="1907"/>
      <c r="AE236" s="1907"/>
      <c r="AF236" s="1907"/>
      <c r="AG236" s="1907"/>
      <c r="AH236" s="947" t="s">
        <v>245</v>
      </c>
      <c r="AI236" s="947" t="s">
        <v>238</v>
      </c>
      <c r="AJ236" s="133"/>
      <c r="AK236" s="981"/>
      <c r="AL236" s="981"/>
      <c r="AM236" s="981"/>
      <c r="AN236" s="981"/>
      <c r="AO236" s="981"/>
      <c r="AP236" s="981"/>
      <c r="AQ236" s="981"/>
      <c r="AR236" s="981"/>
      <c r="AS236" s="981"/>
      <c r="AT236" s="981"/>
      <c r="AU236" s="981"/>
      <c r="AV236" s="981"/>
      <c r="AW236" s="981"/>
      <c r="AX236" s="981"/>
      <c r="AY236" s="981"/>
      <c r="AZ236" s="981"/>
      <c r="BA236" s="981"/>
      <c r="BB236" s="981"/>
      <c r="BC236" s="981"/>
      <c r="BD236" s="981"/>
      <c r="BE236" s="981"/>
      <c r="BF236" s="981"/>
      <c r="BG236" s="981"/>
      <c r="BH236" s="981"/>
      <c r="BI236" s="981"/>
      <c r="BJ236" s="981"/>
      <c r="BK236" s="981"/>
      <c r="BL236" s="981"/>
      <c r="BM236" s="981"/>
      <c r="BN236" s="981"/>
      <c r="BO236" s="981"/>
      <c r="BP236" s="981"/>
      <c r="BQ236" s="981"/>
      <c r="BR236" s="981"/>
      <c r="BS236" s="981"/>
      <c r="BT236" s="981"/>
    </row>
    <row r="237" spans="1:86" ht="20.100000000000001" customHeight="1">
      <c r="A237" s="969"/>
      <c r="B237" s="204"/>
      <c r="C237" s="970"/>
      <c r="D237" s="970"/>
      <c r="E237" s="970"/>
      <c r="F237" s="970"/>
      <c r="G237" s="970"/>
      <c r="H237" s="970"/>
      <c r="I237" s="975"/>
      <c r="J237" s="975"/>
      <c r="K237" s="976"/>
      <c r="L237" s="975"/>
      <c r="M237" s="975"/>
      <c r="N237" s="1049"/>
      <c r="O237" s="1049"/>
      <c r="P237" s="1049"/>
      <c r="Q237" s="1049"/>
      <c r="R237" s="975"/>
      <c r="S237" s="975"/>
      <c r="T237" s="975"/>
      <c r="U237" s="975"/>
      <c r="V237" s="1049"/>
      <c r="W237" s="1049"/>
      <c r="X237" s="1049"/>
      <c r="Y237" s="1049"/>
      <c r="Z237" s="975"/>
      <c r="AA237" s="975"/>
      <c r="AB237" s="948"/>
      <c r="AC237" s="975"/>
      <c r="AD237" s="1049"/>
      <c r="AE237" s="1049"/>
      <c r="AF237" s="1049"/>
      <c r="AG237" s="1049"/>
      <c r="AH237" s="975"/>
      <c r="AI237" s="975"/>
      <c r="AJ237" s="135"/>
      <c r="AK237" s="969"/>
      <c r="AL237" s="969"/>
      <c r="AM237" s="969"/>
      <c r="AN237" s="969"/>
      <c r="AO237" s="969"/>
      <c r="AP237" s="969"/>
      <c r="AQ237" s="969"/>
      <c r="AR237" s="969"/>
      <c r="AS237" s="969"/>
      <c r="AT237" s="969"/>
      <c r="AU237" s="969"/>
      <c r="AV237" s="969"/>
      <c r="AW237" s="969"/>
      <c r="AX237" s="969"/>
      <c r="AY237" s="969"/>
      <c r="AZ237" s="969"/>
      <c r="BA237" s="969"/>
      <c r="BB237" s="969"/>
      <c r="BC237" s="969"/>
      <c r="BD237" s="969"/>
      <c r="BE237" s="969"/>
      <c r="BF237" s="969"/>
      <c r="BG237" s="969"/>
      <c r="BH237" s="969"/>
      <c r="BI237" s="969"/>
      <c r="BJ237" s="969"/>
      <c r="BK237" s="969"/>
      <c r="BL237" s="969"/>
      <c r="BM237" s="969"/>
      <c r="BN237" s="969"/>
      <c r="BO237" s="969"/>
      <c r="BP237" s="969"/>
      <c r="BQ237" s="969"/>
      <c r="BR237" s="969"/>
      <c r="BS237" s="969"/>
      <c r="BT237" s="969"/>
    </row>
    <row r="238" spans="1:86" ht="6"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row>
    <row r="239" spans="1:86" ht="11.1" customHeight="1">
      <c r="A239" s="969"/>
      <c r="B239" s="975"/>
      <c r="C239" s="975"/>
      <c r="D239" s="975"/>
      <c r="E239" s="975"/>
      <c r="F239" s="975"/>
      <c r="G239" s="975"/>
      <c r="H239" s="975"/>
      <c r="I239" s="975"/>
      <c r="J239" s="975"/>
      <c r="K239" s="976"/>
      <c r="L239" s="975"/>
      <c r="M239" s="975"/>
      <c r="N239" s="977"/>
      <c r="O239" s="977"/>
      <c r="P239" s="977"/>
      <c r="Q239" s="977"/>
      <c r="R239" s="975"/>
      <c r="S239" s="975"/>
      <c r="T239" s="975"/>
      <c r="U239" s="975"/>
      <c r="V239" s="977"/>
      <c r="W239" s="977"/>
      <c r="X239" s="977"/>
      <c r="Y239" s="977"/>
      <c r="Z239" s="975"/>
      <c r="AA239" s="975"/>
      <c r="AB239" s="948"/>
      <c r="AC239" s="975"/>
      <c r="AD239" s="977"/>
      <c r="AE239" s="977"/>
      <c r="AF239" s="977"/>
      <c r="AG239" s="977"/>
      <c r="AH239" s="975"/>
      <c r="AI239" s="975"/>
      <c r="AJ239" s="948"/>
      <c r="AK239" s="969"/>
      <c r="AL239" s="969"/>
      <c r="AM239" s="969"/>
      <c r="AN239" s="969"/>
      <c r="AO239" s="969"/>
      <c r="AP239" s="969"/>
      <c r="AQ239" s="969"/>
      <c r="AR239" s="969"/>
      <c r="AS239" s="969"/>
      <c r="AT239" s="969"/>
      <c r="AU239" s="969"/>
      <c r="AV239" s="969"/>
      <c r="AW239" s="969"/>
      <c r="AX239" s="969"/>
      <c r="AY239" s="969"/>
      <c r="AZ239" s="969"/>
      <c r="BA239" s="969"/>
      <c r="BB239" s="969"/>
      <c r="BC239" s="969"/>
      <c r="BD239" s="969"/>
      <c r="BE239" s="969"/>
      <c r="BF239" s="969"/>
      <c r="BG239" s="969"/>
      <c r="BH239" s="969"/>
      <c r="BI239" s="969"/>
      <c r="BJ239" s="969"/>
      <c r="BK239" s="969"/>
      <c r="BL239" s="969"/>
      <c r="BM239" s="969"/>
      <c r="BN239" s="969"/>
      <c r="BO239" s="969"/>
      <c r="BP239" s="969"/>
      <c r="BQ239" s="969"/>
      <c r="BR239" s="969"/>
      <c r="BS239" s="969"/>
      <c r="BT239" s="969"/>
    </row>
    <row r="240" spans="1:86" ht="17.100000000000001" customHeight="1">
      <c r="A240" s="981"/>
      <c r="B240" s="227"/>
      <c r="C240" s="149" t="s">
        <v>2410</v>
      </c>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226"/>
      <c r="AK240" s="981"/>
      <c r="AL240" s="978"/>
      <c r="AM240" s="5">
        <f>AM239</f>
        <v>0</v>
      </c>
      <c r="AN240" s="5"/>
      <c r="AO240" s="5"/>
      <c r="AP240" s="5"/>
      <c r="AQ240" s="5"/>
      <c r="AR240" s="5"/>
      <c r="AS240" s="5"/>
      <c r="AT240" s="5"/>
      <c r="AU240" s="5"/>
      <c r="AV240" s="5"/>
      <c r="AW240" s="5"/>
      <c r="AX240" s="5"/>
      <c r="AY240" s="5"/>
      <c r="AZ240" s="981"/>
      <c r="BA240" s="981"/>
      <c r="BB240" s="981"/>
      <c r="BC240" s="981"/>
      <c r="BD240" s="981"/>
      <c r="BE240" s="981"/>
      <c r="BF240" s="981"/>
      <c r="BG240" s="981"/>
      <c r="BH240" s="981"/>
      <c r="BI240" s="981"/>
      <c r="BJ240" s="981"/>
      <c r="BK240" s="981"/>
      <c r="BL240" s="981"/>
      <c r="BM240" s="981"/>
      <c r="BN240" s="981"/>
      <c r="BO240" s="981"/>
      <c r="BP240" s="981"/>
      <c r="BQ240" s="981"/>
      <c r="BR240" s="981"/>
      <c r="BS240" s="981"/>
      <c r="BT240" s="981"/>
      <c r="BU240" s="981"/>
      <c r="BV240" s="981"/>
      <c r="BW240" s="981"/>
      <c r="BX240" s="981"/>
      <c r="BY240" s="981"/>
      <c r="BZ240" s="981"/>
      <c r="CA240" s="981"/>
      <c r="CB240" s="981"/>
      <c r="CC240" s="981"/>
      <c r="CD240" s="981"/>
      <c r="CE240" s="981"/>
      <c r="CF240" s="981"/>
      <c r="CG240" s="981"/>
      <c r="CH240" s="981"/>
    </row>
    <row r="241" spans="1:86" ht="17.100000000000001" customHeight="1">
      <c r="A241" s="981"/>
      <c r="B241" s="182"/>
      <c r="C241" s="981" t="s">
        <v>1997</v>
      </c>
      <c r="D241" s="981" t="s">
        <v>2411</v>
      </c>
      <c r="E241" s="981"/>
      <c r="F241" s="981"/>
      <c r="G241" s="981"/>
      <c r="H241" s="981"/>
      <c r="I241" s="981"/>
      <c r="J241" s="981"/>
      <c r="K241" s="981"/>
      <c r="L241" s="981"/>
      <c r="M241" s="981"/>
      <c r="N241" s="981"/>
      <c r="O241" s="981"/>
      <c r="P241" s="981"/>
      <c r="Q241" s="981"/>
      <c r="R241" s="981"/>
      <c r="S241" s="981"/>
      <c r="T241" s="981"/>
      <c r="U241" s="981"/>
      <c r="V241" s="981"/>
      <c r="W241" s="981"/>
      <c r="X241" s="981"/>
      <c r="Y241" s="981"/>
      <c r="Z241" s="981"/>
      <c r="AA241" s="981"/>
      <c r="AB241" s="981"/>
      <c r="AC241" s="981"/>
      <c r="AD241" s="981"/>
      <c r="AE241" s="981"/>
      <c r="AF241" s="981"/>
      <c r="AG241" s="981"/>
      <c r="AH241" s="981"/>
      <c r="AI241" s="981"/>
      <c r="AJ241" s="189"/>
      <c r="AK241" s="981"/>
      <c r="AL241" s="978"/>
      <c r="AM241" s="5">
        <f t="shared" ref="AM241:AM271" si="3">AM240</f>
        <v>0</v>
      </c>
      <c r="AN241" s="5"/>
      <c r="AO241" s="5"/>
      <c r="AP241" s="5"/>
      <c r="AQ241" s="5"/>
      <c r="AR241" s="5"/>
      <c r="AS241" s="5"/>
      <c r="AT241" s="5"/>
      <c r="AU241" s="5"/>
      <c r="AV241" s="5"/>
      <c r="AW241" s="5"/>
      <c r="AX241" s="5"/>
      <c r="AY241" s="5"/>
      <c r="AZ241" s="981"/>
      <c r="BA241" s="981"/>
      <c r="BB241" s="981"/>
      <c r="BC241" s="981"/>
      <c r="BD241" s="981"/>
      <c r="BE241" s="981"/>
      <c r="BF241" s="981"/>
      <c r="BG241" s="981"/>
      <c r="BH241" s="981"/>
      <c r="BI241" s="981"/>
      <c r="BJ241" s="981"/>
      <c r="BK241" s="981"/>
      <c r="BL241" s="981"/>
      <c r="BM241" s="981"/>
      <c r="BN241" s="981"/>
      <c r="BO241" s="981"/>
      <c r="BP241" s="981"/>
      <c r="BQ241" s="981"/>
      <c r="BR241" s="981"/>
      <c r="BS241" s="981"/>
      <c r="BT241" s="981"/>
      <c r="BU241" s="981"/>
      <c r="BV241" s="981"/>
      <c r="BW241" s="981"/>
      <c r="BX241" s="981"/>
      <c r="BY241" s="981"/>
      <c r="BZ241" s="981"/>
      <c r="CA241" s="981"/>
      <c r="CB241" s="981"/>
      <c r="CC241" s="981"/>
      <c r="CD241" s="981"/>
      <c r="CE241" s="981"/>
      <c r="CF241" s="981"/>
      <c r="CG241" s="981"/>
      <c r="CH241" s="981"/>
    </row>
    <row r="242" spans="1:86" ht="17.100000000000001" customHeight="1">
      <c r="A242" s="981"/>
      <c r="B242" s="182"/>
      <c r="C242" s="981"/>
      <c r="D242" s="981" t="s">
        <v>2412</v>
      </c>
      <c r="F242" s="981"/>
      <c r="G242" s="981"/>
      <c r="H242" s="981"/>
      <c r="I242" s="981"/>
      <c r="J242" s="981"/>
      <c r="K242" s="981"/>
      <c r="L242" s="981"/>
      <c r="M242" s="981"/>
      <c r="N242" s="981"/>
      <c r="O242" s="981"/>
      <c r="P242" s="981"/>
      <c r="Q242" s="981"/>
      <c r="R242" s="981"/>
      <c r="S242" s="981"/>
      <c r="T242" s="981"/>
      <c r="U242" s="981"/>
      <c r="V242" s="981"/>
      <c r="W242" s="981"/>
      <c r="X242" s="981"/>
      <c r="Y242" s="981"/>
      <c r="Z242" s="981"/>
      <c r="AA242" s="981"/>
      <c r="AB242" s="981"/>
      <c r="AC242" s="981"/>
      <c r="AD242" s="981"/>
      <c r="AE242" s="981"/>
      <c r="AF242" s="981"/>
      <c r="AG242" s="981"/>
      <c r="AH242" s="981"/>
      <c r="AI242" s="981"/>
      <c r="AJ242" s="189"/>
      <c r="AK242" s="981"/>
      <c r="AL242" s="978"/>
      <c r="AM242" s="5">
        <f t="shared" si="3"/>
        <v>0</v>
      </c>
      <c r="AN242" s="5"/>
      <c r="AO242" s="5"/>
      <c r="AP242" s="5"/>
      <c r="AQ242" s="5"/>
      <c r="AR242" s="5"/>
      <c r="AS242" s="5"/>
      <c r="AT242" s="5"/>
      <c r="AU242" s="5"/>
      <c r="AV242" s="5"/>
      <c r="AW242" s="5"/>
      <c r="AX242" s="5"/>
      <c r="AY242" s="5"/>
      <c r="AZ242" s="981"/>
      <c r="BA242" s="981"/>
      <c r="BB242" s="981"/>
      <c r="BC242" s="981"/>
      <c r="BD242" s="981"/>
      <c r="BE242" s="981"/>
      <c r="BF242" s="981"/>
      <c r="BG242" s="981"/>
      <c r="BH242" s="981"/>
      <c r="BI242" s="981"/>
      <c r="BJ242" s="981"/>
      <c r="BK242" s="981"/>
      <c r="BL242" s="981"/>
      <c r="BM242" s="981"/>
      <c r="BN242" s="981"/>
      <c r="BO242" s="981"/>
      <c r="BP242" s="981"/>
      <c r="BQ242" s="981"/>
      <c r="BR242" s="981"/>
      <c r="BS242" s="981"/>
      <c r="BT242" s="981"/>
      <c r="BU242" s="981"/>
      <c r="BV242" s="981"/>
      <c r="BW242" s="981"/>
      <c r="BX242" s="981"/>
      <c r="BY242" s="981"/>
      <c r="BZ242" s="981"/>
      <c r="CA242" s="981"/>
      <c r="CB242" s="981"/>
      <c r="CC242" s="981"/>
      <c r="CD242" s="981"/>
      <c r="CE242" s="981"/>
      <c r="CF242" s="981"/>
      <c r="CG242" s="981"/>
      <c r="CH242" s="981"/>
    </row>
    <row r="243" spans="1:86" ht="17.100000000000001" customHeight="1">
      <c r="A243" s="981"/>
      <c r="B243" s="182"/>
      <c r="C243" s="981"/>
      <c r="D243" s="985" t="s">
        <v>73</v>
      </c>
      <c r="E243" s="981" t="s">
        <v>2413</v>
      </c>
      <c r="F243" s="981"/>
      <c r="G243" s="981"/>
      <c r="H243" s="981"/>
      <c r="I243" s="981"/>
      <c r="J243" s="981"/>
      <c r="K243" s="981"/>
      <c r="L243" s="981"/>
      <c r="M243" s="981"/>
      <c r="N243" s="981"/>
      <c r="O243" s="636"/>
      <c r="P243" s="636"/>
      <c r="Q243" s="636"/>
      <c r="R243" s="636"/>
      <c r="S243" s="636"/>
      <c r="T243" s="636"/>
      <c r="U243" s="981"/>
      <c r="V243" s="981"/>
      <c r="W243" s="981"/>
      <c r="X243" s="981"/>
      <c r="Y243" s="981"/>
      <c r="Z243" s="981"/>
      <c r="AA243" s="981"/>
      <c r="AB243" s="981"/>
      <c r="AC243" s="981"/>
      <c r="AD243" s="981"/>
      <c r="AE243" s="981"/>
      <c r="AF243" s="981"/>
      <c r="AG243" s="981"/>
      <c r="AH243" s="981"/>
      <c r="AI243" s="981"/>
      <c r="AJ243" s="189"/>
      <c r="AK243" s="981"/>
      <c r="AL243" s="978"/>
      <c r="AM243" s="5">
        <f t="shared" si="3"/>
        <v>0</v>
      </c>
      <c r="AN243" s="5"/>
      <c r="AO243" s="5"/>
      <c r="AP243" s="5"/>
      <c r="AQ243" s="788"/>
      <c r="AR243" s="5"/>
      <c r="AS243" s="5"/>
      <c r="AT243" s="5"/>
      <c r="AU243" s="5"/>
      <c r="AV243" s="5"/>
      <c r="AW243" s="5"/>
      <c r="AX243" s="5"/>
      <c r="AY243" s="5"/>
      <c r="AZ243" s="981"/>
      <c r="BA243" s="981"/>
      <c r="BB243" s="981"/>
      <c r="BC243" s="981"/>
      <c r="BD243" s="981"/>
      <c r="BE243" s="981"/>
      <c r="BF243" s="981"/>
      <c r="BG243" s="981"/>
      <c r="BH243" s="981"/>
      <c r="BI243" s="981"/>
      <c r="BJ243" s="981"/>
      <c r="BK243" s="981"/>
      <c r="BL243" s="981"/>
      <c r="BM243" s="981"/>
      <c r="BN243" s="981"/>
      <c r="BO243" s="981"/>
      <c r="BP243" s="981"/>
      <c r="BQ243" s="981"/>
      <c r="BR243" s="981"/>
      <c r="BS243" s="981"/>
      <c r="BT243" s="981"/>
      <c r="BU243" s="981"/>
      <c r="BV243" s="981"/>
      <c r="BW243" s="981"/>
      <c r="BX243" s="981"/>
      <c r="BY243" s="981"/>
      <c r="BZ243" s="981"/>
      <c r="CA243" s="981"/>
      <c r="CB243" s="981"/>
      <c r="CC243" s="981"/>
      <c r="CD243" s="981"/>
      <c r="CE243" s="981"/>
      <c r="CF243" s="981"/>
      <c r="CG243" s="981"/>
      <c r="CH243" s="981"/>
    </row>
    <row r="244" spans="1:86" ht="17.100000000000001" customHeight="1">
      <c r="A244" s="981"/>
      <c r="B244" s="182"/>
      <c r="C244" s="981"/>
      <c r="D244" s="981"/>
      <c r="E244" s="981" t="s">
        <v>2414</v>
      </c>
      <c r="F244" s="981"/>
      <c r="G244" s="981"/>
      <c r="H244" s="981"/>
      <c r="I244" s="981"/>
      <c r="J244" s="981"/>
      <c r="K244" s="981"/>
      <c r="L244" s="981"/>
      <c r="R244" s="1901"/>
      <c r="S244" s="1901"/>
      <c r="T244" s="1901"/>
      <c r="U244" s="1901"/>
      <c r="V244" s="1901"/>
      <c r="W244" s="1901"/>
      <c r="X244" s="981" t="s">
        <v>2415</v>
      </c>
      <c r="Z244" s="981"/>
      <c r="AA244" s="981"/>
      <c r="AB244" s="981"/>
      <c r="AC244" s="981"/>
      <c r="AD244" s="981"/>
      <c r="AE244" s="981"/>
      <c r="AF244" s="981"/>
      <c r="AG244" s="981"/>
      <c r="AH244" s="981"/>
      <c r="AI244" s="981"/>
      <c r="AJ244" s="189"/>
      <c r="AK244" s="981"/>
      <c r="AL244" s="978"/>
      <c r="AM244" s="5">
        <f t="shared" si="3"/>
        <v>0</v>
      </c>
      <c r="AN244" s="5"/>
      <c r="AO244" s="5"/>
      <c r="AP244" s="5"/>
      <c r="AQ244" s="5"/>
      <c r="AR244" s="5"/>
      <c r="AS244" s="5"/>
      <c r="AT244" s="5"/>
      <c r="AU244" s="5"/>
      <c r="AV244" s="5"/>
      <c r="AW244" s="5"/>
      <c r="AX244" s="5"/>
      <c r="AY244" s="5"/>
      <c r="AZ244" s="981"/>
      <c r="BA244" s="981"/>
      <c r="BB244" s="981"/>
      <c r="BC244" s="981"/>
      <c r="BD244" s="981"/>
      <c r="BE244" s="981"/>
      <c r="BF244" s="981"/>
      <c r="BG244" s="981"/>
      <c r="BH244" s="981"/>
      <c r="BI244" s="981"/>
      <c r="BJ244" s="981"/>
      <c r="BK244" s="981"/>
      <c r="BL244" s="981"/>
      <c r="BM244" s="981"/>
      <c r="BN244" s="981"/>
      <c r="BO244" s="981"/>
      <c r="BP244" s="981"/>
      <c r="BQ244" s="981"/>
      <c r="BR244" s="981"/>
      <c r="BS244" s="981"/>
      <c r="BT244" s="981"/>
      <c r="BU244" s="981"/>
      <c r="BV244" s="981"/>
      <c r="BW244" s="981"/>
      <c r="BX244" s="981"/>
      <c r="BY244" s="981"/>
      <c r="BZ244" s="981"/>
      <c r="CA244" s="981"/>
      <c r="CB244" s="981"/>
      <c r="CC244" s="981"/>
      <c r="CD244" s="981"/>
      <c r="CE244" s="981"/>
      <c r="CF244" s="981"/>
      <c r="CG244" s="981"/>
      <c r="CH244" s="981"/>
    </row>
    <row r="245" spans="1:86" ht="17.100000000000001" customHeight="1">
      <c r="A245" s="981"/>
      <c r="B245" s="182"/>
      <c r="C245" s="981"/>
      <c r="D245" s="981"/>
      <c r="E245" s="981" t="s">
        <v>2416</v>
      </c>
      <c r="F245" s="981"/>
      <c r="G245" s="981"/>
      <c r="H245" s="981"/>
      <c r="I245" s="981"/>
      <c r="J245" s="981"/>
      <c r="K245" s="981"/>
      <c r="L245" s="981"/>
      <c r="M245" s="981"/>
      <c r="R245" s="1901"/>
      <c r="S245" s="1901"/>
      <c r="T245" s="1901"/>
      <c r="U245" s="1901"/>
      <c r="V245" s="1901"/>
      <c r="W245" s="1901"/>
      <c r="X245" s="981" t="s">
        <v>2417</v>
      </c>
      <c r="Y245" s="981"/>
      <c r="Z245" s="981"/>
      <c r="AA245" s="981"/>
      <c r="AB245" s="981"/>
      <c r="AC245" s="981"/>
      <c r="AD245" s="981"/>
      <c r="AE245" s="981"/>
      <c r="AF245" s="981"/>
      <c r="AG245" s="981"/>
      <c r="AH245" s="981"/>
      <c r="AI245" s="981"/>
      <c r="AJ245" s="189"/>
      <c r="AK245" s="981"/>
      <c r="AL245" s="978"/>
      <c r="AM245" s="5">
        <f t="shared" si="3"/>
        <v>0</v>
      </c>
      <c r="AN245" s="5"/>
      <c r="AO245" s="5"/>
      <c r="AP245" s="5"/>
      <c r="AQ245" s="5"/>
      <c r="AR245" s="5"/>
      <c r="AS245" s="5"/>
      <c r="AT245" s="5"/>
      <c r="AU245" s="5"/>
      <c r="AV245" s="5"/>
      <c r="AW245" s="5"/>
      <c r="AX245" s="5"/>
      <c r="AY245" s="5"/>
      <c r="AZ245" s="981"/>
      <c r="BA245" s="981"/>
      <c r="BB245" s="981"/>
      <c r="BC245" s="981"/>
      <c r="BD245" s="981"/>
      <c r="BE245" s="981"/>
      <c r="BF245" s="981"/>
      <c r="BG245" s="981"/>
      <c r="BH245" s="981"/>
      <c r="BI245" s="981"/>
      <c r="BJ245" s="981"/>
      <c r="BK245" s="981"/>
      <c r="BL245" s="981"/>
      <c r="BM245" s="981"/>
      <c r="BN245" s="981"/>
      <c r="BO245" s="981"/>
      <c r="BP245" s="981"/>
      <c r="BQ245" s="981"/>
      <c r="BR245" s="981"/>
      <c r="BS245" s="981"/>
      <c r="BT245" s="981"/>
      <c r="BU245" s="981"/>
      <c r="BV245" s="981"/>
      <c r="BW245" s="981"/>
      <c r="BX245" s="981"/>
      <c r="BY245" s="981"/>
      <c r="BZ245" s="981"/>
      <c r="CA245" s="981"/>
      <c r="CB245" s="981"/>
      <c r="CC245" s="981"/>
      <c r="CD245" s="981"/>
      <c r="CE245" s="981"/>
      <c r="CF245" s="981"/>
      <c r="CG245" s="981"/>
      <c r="CH245" s="981"/>
    </row>
    <row r="246" spans="1:86" ht="17.100000000000001" customHeight="1">
      <c r="A246" s="981"/>
      <c r="B246" s="182"/>
      <c r="C246" s="981"/>
      <c r="D246" s="981"/>
      <c r="E246" s="981" t="s">
        <v>2418</v>
      </c>
      <c r="F246" s="981"/>
      <c r="G246" s="981" t="s">
        <v>148</v>
      </c>
      <c r="H246" s="1903"/>
      <c r="I246" s="1903"/>
      <c r="J246" s="1903"/>
      <c r="K246" s="1903"/>
      <c r="L246" s="1903"/>
      <c r="M246" s="1903"/>
      <c r="N246" s="981" t="s">
        <v>4</v>
      </c>
      <c r="U246" s="981"/>
      <c r="V246" s="981"/>
      <c r="W246" s="981"/>
      <c r="X246" s="981"/>
      <c r="Y246" s="981"/>
      <c r="Z246" s="981"/>
      <c r="AA246" s="981"/>
      <c r="AB246" s="981"/>
      <c r="AC246" s="981"/>
      <c r="AD246" s="981"/>
      <c r="AE246" s="981"/>
      <c r="AF246" s="981"/>
      <c r="AG246" s="981"/>
      <c r="AH246" s="981"/>
      <c r="AI246" s="981"/>
      <c r="AJ246" s="189"/>
      <c r="AK246" s="981"/>
      <c r="AL246" s="978"/>
      <c r="AM246" s="5">
        <f t="shared" si="3"/>
        <v>0</v>
      </c>
      <c r="AN246" s="5"/>
      <c r="AO246" s="5"/>
      <c r="AP246" s="5"/>
      <c r="AQ246" s="5"/>
      <c r="AR246" s="5"/>
      <c r="AS246" s="5"/>
      <c r="AT246" s="5"/>
      <c r="AU246" s="5"/>
      <c r="AV246" s="5"/>
      <c r="AW246" s="5"/>
      <c r="AX246" s="5"/>
      <c r="AY246" s="5"/>
      <c r="AZ246" s="981"/>
      <c r="BA246" s="981"/>
      <c r="BB246" s="981"/>
      <c r="BC246" s="981"/>
      <c r="BD246" s="981"/>
      <c r="BE246" s="981"/>
      <c r="BF246" s="981"/>
      <c r="BG246" s="981"/>
      <c r="BH246" s="981"/>
      <c r="BI246" s="981"/>
      <c r="BJ246" s="981"/>
      <c r="BK246" s="981"/>
      <c r="BL246" s="981"/>
      <c r="BM246" s="981"/>
      <c r="BN246" s="981"/>
      <c r="BO246" s="981"/>
      <c r="BP246" s="981"/>
      <c r="BQ246" s="981"/>
      <c r="BR246" s="981"/>
      <c r="BS246" s="981"/>
      <c r="BT246" s="981"/>
      <c r="BU246" s="981"/>
      <c r="BV246" s="981"/>
      <c r="BW246" s="981"/>
      <c r="BX246" s="981"/>
      <c r="BY246" s="981"/>
      <c r="BZ246" s="981"/>
      <c r="CA246" s="981"/>
      <c r="CB246" s="981"/>
      <c r="CC246" s="981"/>
      <c r="CD246" s="981"/>
      <c r="CE246" s="981"/>
      <c r="CF246" s="981"/>
      <c r="CG246" s="981"/>
      <c r="CH246" s="981"/>
    </row>
    <row r="247" spans="1:86" ht="17.100000000000001" customHeight="1">
      <c r="A247" s="981"/>
      <c r="B247" s="182"/>
      <c r="C247" s="981"/>
      <c r="D247" s="985" t="s">
        <v>73</v>
      </c>
      <c r="E247" s="981" t="s">
        <v>2419</v>
      </c>
      <c r="F247" s="981"/>
      <c r="G247" s="981"/>
      <c r="H247" s="981"/>
      <c r="I247" s="981"/>
      <c r="J247" s="981"/>
      <c r="K247" s="981"/>
      <c r="L247" s="981"/>
      <c r="M247" s="981"/>
      <c r="N247" s="981"/>
      <c r="O247" s="636"/>
      <c r="P247" s="636"/>
      <c r="Q247" s="636"/>
      <c r="R247" s="636"/>
      <c r="S247" s="636"/>
      <c r="T247" s="636"/>
      <c r="U247" s="981"/>
      <c r="V247" s="981"/>
      <c r="W247" s="981"/>
      <c r="X247" s="981"/>
      <c r="Y247" s="981"/>
      <c r="Z247" s="981"/>
      <c r="AA247" s="981"/>
      <c r="AB247" s="981"/>
      <c r="AC247" s="981"/>
      <c r="AD247" s="981"/>
      <c r="AE247" s="981"/>
      <c r="AF247" s="981"/>
      <c r="AG247" s="981"/>
      <c r="AH247" s="981"/>
      <c r="AI247" s="981"/>
      <c r="AJ247" s="189"/>
      <c r="AK247" s="981"/>
      <c r="AL247" s="978"/>
      <c r="AM247" s="5">
        <f t="shared" si="3"/>
        <v>0</v>
      </c>
      <c r="AN247" s="5"/>
      <c r="AO247" s="5"/>
      <c r="AP247" s="5"/>
      <c r="AQ247" s="788"/>
      <c r="AR247" s="5"/>
      <c r="AS247" s="5"/>
      <c r="AT247" s="5"/>
      <c r="AU247" s="5"/>
      <c r="AV247" s="5"/>
      <c r="AW247" s="5"/>
      <c r="AX247" s="5"/>
      <c r="AY247" s="5"/>
      <c r="AZ247" s="981"/>
      <c r="BA247" s="981"/>
      <c r="BB247" s="981"/>
      <c r="BC247" s="981"/>
      <c r="BD247" s="981"/>
      <c r="BE247" s="981"/>
      <c r="BF247" s="981"/>
      <c r="BG247" s="981"/>
      <c r="BH247" s="981"/>
      <c r="BI247" s="981"/>
      <c r="BJ247" s="981"/>
      <c r="BK247" s="981"/>
      <c r="BL247" s="981"/>
      <c r="BM247" s="981"/>
      <c r="BN247" s="981"/>
      <c r="BO247" s="981"/>
      <c r="BP247" s="981"/>
      <c r="BQ247" s="981"/>
      <c r="BR247" s="981"/>
      <c r="BS247" s="981"/>
      <c r="BT247" s="981"/>
      <c r="BU247" s="981"/>
      <c r="BV247" s="981"/>
      <c r="BW247" s="981"/>
      <c r="BX247" s="981"/>
      <c r="BY247" s="981"/>
      <c r="BZ247" s="981"/>
      <c r="CA247" s="981"/>
      <c r="CB247" s="981"/>
      <c r="CC247" s="981"/>
      <c r="CD247" s="981"/>
      <c r="CE247" s="981"/>
      <c r="CF247" s="981"/>
      <c r="CG247" s="981"/>
      <c r="CH247" s="981"/>
    </row>
    <row r="248" spans="1:86" ht="17.100000000000001" customHeight="1">
      <c r="A248" s="981"/>
      <c r="B248" s="182"/>
      <c r="C248" s="981"/>
      <c r="D248" s="1033"/>
      <c r="E248" s="981" t="s">
        <v>2414</v>
      </c>
      <c r="F248" s="981"/>
      <c r="G248" s="981"/>
      <c r="H248" s="981"/>
      <c r="I248" s="981"/>
      <c r="J248" s="981"/>
      <c r="K248" s="981"/>
      <c r="L248" s="981"/>
      <c r="R248" s="1901"/>
      <c r="S248" s="1901"/>
      <c r="T248" s="1901"/>
      <c r="U248" s="1901"/>
      <c r="V248" s="1901"/>
      <c r="W248" s="1901"/>
      <c r="X248" s="981" t="s">
        <v>2415</v>
      </c>
      <c r="Z248" s="981"/>
      <c r="AA248" s="981"/>
      <c r="AB248" s="981"/>
      <c r="AC248" s="981"/>
      <c r="AD248" s="981"/>
      <c r="AE248" s="981"/>
      <c r="AF248" s="981"/>
      <c r="AG248" s="981"/>
      <c r="AH248" s="981"/>
      <c r="AI248" s="981"/>
      <c r="AJ248" s="189"/>
      <c r="AK248" s="981"/>
      <c r="AL248" s="978"/>
      <c r="AM248" s="5">
        <f t="shared" si="3"/>
        <v>0</v>
      </c>
      <c r="AN248" s="5"/>
      <c r="AO248" s="5"/>
      <c r="AP248" s="5"/>
      <c r="AQ248" s="788"/>
      <c r="AR248" s="5"/>
      <c r="AS248" s="5"/>
      <c r="AT248" s="5"/>
      <c r="AU248" s="5"/>
      <c r="AV248" s="5"/>
      <c r="AW248" s="5"/>
      <c r="AX248" s="5"/>
      <c r="AY248" s="5"/>
      <c r="AZ248" s="981"/>
      <c r="BA248" s="981"/>
      <c r="BB248" s="981"/>
      <c r="BC248" s="981"/>
      <c r="BD248" s="981"/>
      <c r="BE248" s="981"/>
      <c r="BF248" s="981"/>
      <c r="BG248" s="981"/>
      <c r="BH248" s="981"/>
      <c r="BI248" s="981"/>
      <c r="BJ248" s="981"/>
      <c r="BK248" s="981"/>
      <c r="BL248" s="981"/>
      <c r="BM248" s="981"/>
      <c r="BN248" s="981"/>
      <c r="BO248" s="981"/>
      <c r="BP248" s="981"/>
      <c r="BQ248" s="981"/>
      <c r="BR248" s="981"/>
      <c r="BS248" s="981"/>
      <c r="BT248" s="981"/>
      <c r="BU248" s="981"/>
      <c r="BV248" s="981"/>
      <c r="BW248" s="981"/>
      <c r="BX248" s="981"/>
      <c r="BY248" s="981"/>
      <c r="BZ248" s="981"/>
      <c r="CA248" s="981"/>
      <c r="CB248" s="981"/>
      <c r="CC248" s="981"/>
      <c r="CD248" s="981"/>
      <c r="CE248" s="981"/>
      <c r="CF248" s="981"/>
      <c r="CG248" s="981"/>
      <c r="CH248" s="981"/>
    </row>
    <row r="249" spans="1:86" ht="17.100000000000001" customHeight="1">
      <c r="A249" s="981"/>
      <c r="B249" s="182"/>
      <c r="C249" s="981"/>
      <c r="D249" s="1033"/>
      <c r="E249" s="981" t="s">
        <v>2416</v>
      </c>
      <c r="F249" s="981"/>
      <c r="G249" s="981"/>
      <c r="H249" s="981"/>
      <c r="I249" s="981"/>
      <c r="J249" s="981"/>
      <c r="K249" s="981"/>
      <c r="L249" s="981"/>
      <c r="M249" s="981"/>
      <c r="R249" s="1901"/>
      <c r="S249" s="1901"/>
      <c r="T249" s="1901"/>
      <c r="U249" s="1901"/>
      <c r="V249" s="1901"/>
      <c r="W249" s="1901"/>
      <c r="X249" s="981" t="s">
        <v>2417</v>
      </c>
      <c r="Y249" s="981"/>
      <c r="Z249" s="981"/>
      <c r="AA249" s="981"/>
      <c r="AB249" s="981"/>
      <c r="AC249" s="981"/>
      <c r="AD249" s="981"/>
      <c r="AE249" s="981"/>
      <c r="AF249" s="981"/>
      <c r="AG249" s="981"/>
      <c r="AH249" s="981"/>
      <c r="AI249" s="981"/>
      <c r="AJ249" s="189"/>
      <c r="AK249" s="981"/>
      <c r="AL249" s="978"/>
      <c r="AM249" s="5">
        <f t="shared" si="3"/>
        <v>0</v>
      </c>
      <c r="AN249" s="5"/>
      <c r="AO249" s="5"/>
      <c r="AP249" s="5"/>
      <c r="AQ249" s="788"/>
      <c r="AR249" s="5"/>
      <c r="AS249" s="5"/>
      <c r="AT249" s="5"/>
      <c r="AU249" s="5"/>
      <c r="AV249" s="5"/>
      <c r="AW249" s="5"/>
      <c r="AX249" s="5"/>
      <c r="AY249" s="5"/>
      <c r="AZ249" s="981"/>
      <c r="BA249" s="981"/>
      <c r="BB249" s="981"/>
      <c r="BC249" s="981"/>
      <c r="BD249" s="981"/>
      <c r="BE249" s="981"/>
      <c r="BF249" s="981"/>
      <c r="BG249" s="981"/>
      <c r="BH249" s="981"/>
      <c r="BI249" s="981"/>
      <c r="BJ249" s="981"/>
      <c r="BK249" s="981"/>
      <c r="BL249" s="981"/>
      <c r="BM249" s="981"/>
      <c r="BN249" s="981"/>
      <c r="BO249" s="981"/>
      <c r="BP249" s="981"/>
      <c r="BQ249" s="981"/>
      <c r="BR249" s="981"/>
      <c r="BS249" s="981"/>
      <c r="BT249" s="981"/>
      <c r="BU249" s="981"/>
      <c r="BV249" s="981"/>
      <c r="BW249" s="981"/>
      <c r="BX249" s="981"/>
      <c r="BY249" s="981"/>
      <c r="BZ249" s="981"/>
      <c r="CA249" s="981"/>
      <c r="CB249" s="981"/>
      <c r="CC249" s="981"/>
      <c r="CD249" s="981"/>
      <c r="CE249" s="981"/>
      <c r="CF249" s="981"/>
      <c r="CG249" s="981"/>
      <c r="CH249" s="981"/>
    </row>
    <row r="250" spans="1:86" ht="17.100000000000001" customHeight="1">
      <c r="A250" s="981"/>
      <c r="B250" s="182"/>
      <c r="C250" s="981"/>
      <c r="D250" s="1033"/>
      <c r="E250" s="981" t="s">
        <v>2418</v>
      </c>
      <c r="F250" s="981"/>
      <c r="G250" s="981" t="s">
        <v>148</v>
      </c>
      <c r="H250" s="1903"/>
      <c r="I250" s="1903"/>
      <c r="J250" s="1903"/>
      <c r="K250" s="1903"/>
      <c r="L250" s="1903"/>
      <c r="M250" s="1903"/>
      <c r="N250" s="981" t="s">
        <v>4</v>
      </c>
      <c r="O250" s="265"/>
      <c r="P250" s="265"/>
      <c r="Q250" s="265"/>
      <c r="R250" s="265"/>
      <c r="S250" s="265"/>
      <c r="T250" s="981"/>
      <c r="U250" s="981"/>
      <c r="V250" s="981"/>
      <c r="W250" s="981"/>
      <c r="X250" s="981"/>
      <c r="Y250" s="981"/>
      <c r="Z250" s="981"/>
      <c r="AA250" s="981"/>
      <c r="AB250" s="981"/>
      <c r="AC250" s="981"/>
      <c r="AD250" s="981"/>
      <c r="AE250" s="981"/>
      <c r="AF250" s="981"/>
      <c r="AG250" s="981"/>
      <c r="AH250" s="981"/>
      <c r="AI250" s="981"/>
      <c r="AJ250" s="189"/>
      <c r="AK250" s="981"/>
      <c r="AL250" s="978"/>
      <c r="AM250" s="5">
        <f t="shared" si="3"/>
        <v>0</v>
      </c>
      <c r="AN250" s="5"/>
      <c r="AO250" s="5"/>
      <c r="AP250" s="5"/>
      <c r="AQ250" s="788"/>
      <c r="AR250" s="5"/>
      <c r="AS250" s="5"/>
      <c r="AT250" s="5"/>
      <c r="AU250" s="5"/>
      <c r="AV250" s="5"/>
      <c r="AW250" s="5"/>
      <c r="AX250" s="5"/>
      <c r="AY250" s="5"/>
      <c r="AZ250" s="981"/>
      <c r="BA250" s="981"/>
      <c r="BB250" s="981"/>
      <c r="BC250" s="981"/>
      <c r="BD250" s="981"/>
      <c r="BE250" s="981"/>
      <c r="BF250" s="981"/>
      <c r="BG250" s="981"/>
      <c r="BH250" s="981"/>
      <c r="BI250" s="981"/>
      <c r="BJ250" s="981"/>
      <c r="BK250" s="981"/>
      <c r="BL250" s="981"/>
      <c r="BM250" s="981"/>
      <c r="BN250" s="981"/>
      <c r="BO250" s="981"/>
      <c r="BP250" s="981"/>
      <c r="BQ250" s="981"/>
      <c r="BR250" s="981"/>
      <c r="BS250" s="981"/>
      <c r="BT250" s="981"/>
      <c r="BU250" s="981"/>
      <c r="BV250" s="981"/>
      <c r="BW250" s="981"/>
      <c r="BX250" s="981"/>
      <c r="BY250" s="981"/>
      <c r="BZ250" s="981"/>
      <c r="CA250" s="981"/>
      <c r="CB250" s="981"/>
      <c r="CC250" s="981"/>
      <c r="CD250" s="981"/>
      <c r="CE250" s="981"/>
      <c r="CF250" s="981"/>
      <c r="CG250" s="981"/>
      <c r="CH250" s="981"/>
    </row>
    <row r="251" spans="1:86" ht="17.100000000000001" customHeight="1">
      <c r="A251" s="981"/>
      <c r="B251" s="182"/>
      <c r="C251" s="981"/>
      <c r="D251" s="985" t="s">
        <v>73</v>
      </c>
      <c r="E251" s="981" t="s">
        <v>2420</v>
      </c>
      <c r="F251" s="981"/>
      <c r="G251" s="981"/>
      <c r="H251" s="981"/>
      <c r="I251" s="981"/>
      <c r="J251" s="981"/>
      <c r="K251" s="981"/>
      <c r="L251" s="981"/>
      <c r="M251" s="981"/>
      <c r="N251" s="265"/>
      <c r="O251" s="265"/>
      <c r="P251" s="265"/>
      <c r="Q251" s="265"/>
      <c r="R251" s="265"/>
      <c r="S251" s="265"/>
      <c r="T251" s="981"/>
      <c r="U251" s="981"/>
      <c r="V251" s="981"/>
      <c r="W251" s="981"/>
      <c r="X251" s="981"/>
      <c r="Y251" s="981"/>
      <c r="Z251" s="981"/>
      <c r="AA251" s="981"/>
      <c r="AB251" s="981"/>
      <c r="AC251" s="981"/>
      <c r="AD251" s="981"/>
      <c r="AE251" s="981"/>
      <c r="AF251" s="981"/>
      <c r="AG251" s="981"/>
      <c r="AH251" s="981"/>
      <c r="AI251" s="981"/>
      <c r="AJ251" s="189"/>
      <c r="AK251" s="981"/>
      <c r="AL251" s="978"/>
      <c r="AM251" s="5">
        <f t="shared" si="3"/>
        <v>0</v>
      </c>
      <c r="AN251" s="5"/>
      <c r="AO251" s="5"/>
      <c r="AP251" s="5"/>
      <c r="AQ251" s="788"/>
      <c r="AR251" s="5"/>
      <c r="AS251" s="5"/>
      <c r="AT251" s="5"/>
      <c r="AU251" s="5"/>
      <c r="AV251" s="5"/>
      <c r="AW251" s="5"/>
      <c r="AX251" s="5"/>
      <c r="AY251" s="5"/>
      <c r="AZ251" s="981"/>
      <c r="BA251" s="981"/>
      <c r="BB251" s="981"/>
      <c r="BC251" s="981"/>
      <c r="BD251" s="981"/>
      <c r="BE251" s="981"/>
      <c r="BF251" s="981"/>
      <c r="BG251" s="981"/>
      <c r="BH251" s="981"/>
      <c r="BI251" s="981"/>
      <c r="BJ251" s="981"/>
      <c r="BK251" s="981"/>
      <c r="BL251" s="981"/>
      <c r="BM251" s="981"/>
      <c r="BN251" s="981"/>
      <c r="BO251" s="981"/>
      <c r="BP251" s="981"/>
      <c r="BQ251" s="981"/>
      <c r="BR251" s="981"/>
      <c r="BS251" s="981"/>
      <c r="BT251" s="981"/>
      <c r="BU251" s="981"/>
      <c r="BV251" s="981"/>
      <c r="BW251" s="981"/>
      <c r="BX251" s="981"/>
      <c r="BY251" s="981"/>
      <c r="BZ251" s="981"/>
      <c r="CA251" s="981"/>
      <c r="CB251" s="981"/>
      <c r="CC251" s="981"/>
      <c r="CD251" s="981"/>
      <c r="CE251" s="981"/>
      <c r="CF251" s="981"/>
      <c r="CG251" s="981"/>
      <c r="CH251" s="981"/>
    </row>
    <row r="252" spans="1:86" ht="17.100000000000001" customHeight="1">
      <c r="A252" s="981"/>
      <c r="B252" s="182"/>
      <c r="C252" s="981"/>
      <c r="D252" s="1033"/>
      <c r="E252" s="981" t="s">
        <v>764</v>
      </c>
      <c r="F252" s="1903"/>
      <c r="G252" s="1903"/>
      <c r="H252" s="1903"/>
      <c r="I252" s="1903"/>
      <c r="J252" s="1903"/>
      <c r="K252" s="1903"/>
      <c r="L252" s="1903"/>
      <c r="M252" s="1903"/>
      <c r="N252" s="1903"/>
      <c r="O252" s="1903"/>
      <c r="P252" s="1903"/>
      <c r="Q252" s="1903"/>
      <c r="R252" s="1903"/>
      <c r="S252" s="1903"/>
      <c r="T252" s="1903"/>
      <c r="U252" s="1903"/>
      <c r="V252" s="1903"/>
      <c r="W252" s="1903"/>
      <c r="X252" s="1903"/>
      <c r="Y252" s="1903"/>
      <c r="Z252" s="1903"/>
      <c r="AA252" s="1903"/>
      <c r="AB252" s="1903"/>
      <c r="AC252" s="1903"/>
      <c r="AD252" s="1903"/>
      <c r="AE252" s="1903"/>
      <c r="AF252" s="1903"/>
      <c r="AG252" s="1903"/>
      <c r="AH252" s="1903"/>
      <c r="AI252" s="981" t="s">
        <v>4</v>
      </c>
      <c r="AJ252" s="189"/>
      <c r="AK252" s="981"/>
      <c r="AL252" s="978"/>
      <c r="AM252" s="5">
        <f t="shared" si="3"/>
        <v>0</v>
      </c>
      <c r="AN252" s="5"/>
      <c r="AO252" s="5"/>
      <c r="AP252" s="5"/>
      <c r="AQ252" s="788"/>
      <c r="AR252" s="5"/>
      <c r="AS252" s="5"/>
      <c r="AT252" s="5"/>
      <c r="AU252" s="5"/>
      <c r="AV252" s="5"/>
      <c r="AW252" s="5"/>
      <c r="AX252" s="5"/>
      <c r="AY252" s="5"/>
      <c r="AZ252" s="981"/>
      <c r="BA252" s="981"/>
      <c r="BB252" s="981"/>
      <c r="BC252" s="981"/>
      <c r="BD252" s="981"/>
      <c r="BE252" s="981"/>
      <c r="BF252" s="981"/>
      <c r="BG252" s="981"/>
      <c r="BH252" s="981"/>
      <c r="BI252" s="981"/>
      <c r="BJ252" s="981"/>
      <c r="BK252" s="981"/>
      <c r="BL252" s="981"/>
      <c r="BM252" s="981"/>
      <c r="BN252" s="981"/>
      <c r="BO252" s="981"/>
      <c r="BP252" s="981"/>
      <c r="BQ252" s="981"/>
      <c r="BR252" s="981"/>
      <c r="BS252" s="981"/>
      <c r="BT252" s="981"/>
      <c r="BU252" s="981"/>
      <c r="BV252" s="981"/>
      <c r="BW252" s="981"/>
      <c r="BX252" s="981"/>
      <c r="BY252" s="981"/>
      <c r="BZ252" s="981"/>
      <c r="CA252" s="981"/>
      <c r="CB252" s="981"/>
      <c r="CC252" s="981"/>
      <c r="CD252" s="981"/>
      <c r="CE252" s="981"/>
      <c r="CF252" s="981"/>
      <c r="CG252" s="981"/>
      <c r="CH252" s="981"/>
    </row>
    <row r="253" spans="1:86" ht="17.100000000000001" customHeight="1">
      <c r="A253" s="981"/>
      <c r="B253" s="182"/>
      <c r="C253" s="981"/>
      <c r="D253" s="985" t="s">
        <v>73</v>
      </c>
      <c r="E253" s="981" t="s">
        <v>2495</v>
      </c>
      <c r="F253" s="981"/>
      <c r="G253" s="981"/>
      <c r="H253" s="981"/>
      <c r="I253" s="981"/>
      <c r="J253" s="981"/>
      <c r="K253" s="981"/>
      <c r="L253" s="981"/>
      <c r="M253" s="981"/>
      <c r="N253" s="265"/>
      <c r="O253" s="265"/>
      <c r="P253" s="265"/>
      <c r="Q253" s="265"/>
      <c r="R253" s="265"/>
      <c r="S253" s="265"/>
      <c r="T253" s="981"/>
      <c r="U253" s="981"/>
      <c r="V253" s="981"/>
      <c r="W253" s="981"/>
      <c r="X253" s="981"/>
      <c r="Y253" s="981"/>
      <c r="Z253" s="981"/>
      <c r="AA253" s="981"/>
      <c r="AB253" s="981"/>
      <c r="AC253" s="981"/>
      <c r="AD253" s="981"/>
      <c r="AE253" s="981"/>
      <c r="AF253" s="981"/>
      <c r="AG253" s="981"/>
      <c r="AH253" s="981"/>
      <c r="AI253" s="981"/>
      <c r="AJ253" s="189"/>
      <c r="AK253" s="981"/>
      <c r="AL253" s="978"/>
      <c r="AM253" s="5">
        <f t="shared" si="3"/>
        <v>0</v>
      </c>
      <c r="AN253" s="5"/>
      <c r="AO253" s="5"/>
      <c r="AP253" s="5"/>
      <c r="AQ253" s="788"/>
      <c r="AR253" s="5"/>
      <c r="AS253" s="5"/>
      <c r="AT253" s="5"/>
      <c r="AU253" s="5"/>
      <c r="AV253" s="5"/>
      <c r="AW253" s="5"/>
      <c r="AX253" s="5"/>
      <c r="AY253" s="5"/>
      <c r="AZ253" s="981"/>
      <c r="BA253" s="981"/>
      <c r="BB253" s="981"/>
      <c r="BC253" s="981"/>
      <c r="BD253" s="981"/>
      <c r="BE253" s="981"/>
      <c r="BF253" s="981"/>
      <c r="BG253" s="981"/>
      <c r="BH253" s="981"/>
      <c r="BI253" s="981"/>
      <c r="BJ253" s="981"/>
      <c r="BK253" s="981"/>
      <c r="BL253" s="981"/>
      <c r="BM253" s="981"/>
      <c r="BN253" s="981"/>
      <c r="BO253" s="981"/>
      <c r="BP253" s="981"/>
      <c r="BQ253" s="981"/>
      <c r="BR253" s="981"/>
      <c r="BS253" s="981"/>
      <c r="BT253" s="981"/>
      <c r="BU253" s="981"/>
      <c r="BV253" s="981"/>
      <c r="BW253" s="981"/>
      <c r="BX253" s="981"/>
      <c r="BY253" s="981"/>
      <c r="BZ253" s="981"/>
      <c r="CA253" s="981"/>
      <c r="CB253" s="981"/>
      <c r="CC253" s="981"/>
      <c r="CD253" s="981"/>
      <c r="CE253" s="981"/>
      <c r="CF253" s="981"/>
      <c r="CG253" s="981"/>
      <c r="CH253" s="981"/>
    </row>
    <row r="254" spans="1:86" ht="17.100000000000001" customHeight="1">
      <c r="A254" s="981"/>
      <c r="B254" s="182"/>
      <c r="C254" s="981"/>
      <c r="D254" s="981" t="s">
        <v>2421</v>
      </c>
      <c r="F254" s="981"/>
      <c r="G254" s="981"/>
      <c r="H254" s="981"/>
      <c r="I254" s="981"/>
      <c r="J254" s="981"/>
      <c r="K254" s="981"/>
      <c r="L254" s="981"/>
      <c r="M254" s="981"/>
      <c r="N254" s="981"/>
      <c r="O254" s="981"/>
      <c r="P254" s="981"/>
      <c r="Q254" s="981"/>
      <c r="R254" s="981"/>
      <c r="S254" s="981"/>
      <c r="T254" s="981"/>
      <c r="U254" s="981"/>
      <c r="V254" s="981"/>
      <c r="W254" s="981"/>
      <c r="X254" s="981"/>
      <c r="Y254" s="981"/>
      <c r="Z254" s="981"/>
      <c r="AA254" s="981"/>
      <c r="AB254" s="981"/>
      <c r="AC254" s="981"/>
      <c r="AD254" s="981"/>
      <c r="AE254" s="981"/>
      <c r="AF254" s="981"/>
      <c r="AG254" s="981"/>
      <c r="AH254" s="981"/>
      <c r="AI254" s="981"/>
      <c r="AJ254" s="189"/>
      <c r="AK254" s="981"/>
      <c r="AL254" s="978"/>
      <c r="AM254" s="5">
        <f t="shared" si="3"/>
        <v>0</v>
      </c>
      <c r="AN254" s="5"/>
      <c r="AO254" s="5"/>
      <c r="AP254" s="5"/>
      <c r="AQ254" s="788"/>
      <c r="AR254" s="5"/>
      <c r="AS254" s="5"/>
      <c r="AT254" s="5"/>
      <c r="AU254" s="5"/>
      <c r="AV254" s="5"/>
      <c r="AW254" s="5"/>
      <c r="AX254" s="5"/>
      <c r="AY254" s="5"/>
      <c r="AZ254" s="981"/>
      <c r="BA254" s="981"/>
      <c r="BB254" s="981"/>
      <c r="BC254" s="981"/>
      <c r="BD254" s="981"/>
      <c r="BE254" s="981"/>
      <c r="BF254" s="981"/>
      <c r="BG254" s="981"/>
      <c r="BH254" s="981"/>
      <c r="BI254" s="981"/>
      <c r="BJ254" s="981"/>
      <c r="BK254" s="981"/>
      <c r="BL254" s="981"/>
      <c r="BM254" s="981"/>
      <c r="BN254" s="981"/>
      <c r="BO254" s="981"/>
      <c r="BP254" s="981"/>
      <c r="BQ254" s="981"/>
      <c r="BR254" s="981"/>
      <c r="BS254" s="981"/>
      <c r="BT254" s="981"/>
      <c r="BU254" s="981"/>
      <c r="BV254" s="981"/>
      <c r="BW254" s="981"/>
      <c r="BX254" s="981"/>
      <c r="BY254" s="981"/>
      <c r="BZ254" s="981"/>
      <c r="CA254" s="981"/>
      <c r="CB254" s="981"/>
      <c r="CC254" s="981"/>
      <c r="CD254" s="981"/>
      <c r="CE254" s="981"/>
      <c r="CF254" s="981"/>
      <c r="CG254" s="981"/>
      <c r="CH254" s="981"/>
    </row>
    <row r="255" spans="1:86" ht="17.100000000000001" customHeight="1">
      <c r="A255" s="981"/>
      <c r="B255" s="182"/>
      <c r="C255" s="981"/>
      <c r="D255" s="985" t="s">
        <v>73</v>
      </c>
      <c r="E255" s="981" t="s">
        <v>2422</v>
      </c>
      <c r="F255" s="981"/>
      <c r="G255" s="981"/>
      <c r="H255" s="981"/>
      <c r="I255" s="981"/>
      <c r="J255" s="981"/>
      <c r="K255" s="981"/>
      <c r="L255" s="981"/>
      <c r="M255" s="981"/>
      <c r="N255" s="265"/>
      <c r="O255" s="265"/>
      <c r="P255" s="265"/>
      <c r="Q255" s="265"/>
      <c r="R255" s="265"/>
      <c r="S255" s="265"/>
      <c r="T255" s="981"/>
      <c r="U255" s="981"/>
      <c r="V255" s="981"/>
      <c r="W255" s="981"/>
      <c r="X255" s="981"/>
      <c r="Y255" s="981"/>
      <c r="Z255" s="981"/>
      <c r="AA255" s="981"/>
      <c r="AB255" s="981"/>
      <c r="AC255" s="981"/>
      <c r="AD255" s="981"/>
      <c r="AE255" s="981"/>
      <c r="AF255" s="981"/>
      <c r="AG255" s="981"/>
      <c r="AH255" s="981"/>
      <c r="AI255" s="981"/>
      <c r="AJ255" s="189"/>
      <c r="AK255" s="981"/>
      <c r="AL255" s="978"/>
      <c r="AM255" s="5">
        <f t="shared" si="3"/>
        <v>0</v>
      </c>
      <c r="AN255" s="5"/>
      <c r="AO255" s="5"/>
      <c r="AP255" s="5"/>
      <c r="AQ255" s="788"/>
      <c r="AR255" s="5"/>
      <c r="AS255" s="5"/>
      <c r="AT255" s="5"/>
      <c r="AU255" s="5"/>
      <c r="AV255" s="5"/>
      <c r="AW255" s="5"/>
      <c r="AX255" s="5"/>
      <c r="AY255" s="5"/>
      <c r="AZ255" s="981"/>
      <c r="BA255" s="981"/>
      <c r="BB255" s="981"/>
      <c r="BC255" s="981"/>
      <c r="BD255" s="981"/>
      <c r="BE255" s="981"/>
      <c r="BF255" s="981"/>
      <c r="BG255" s="981"/>
      <c r="BH255" s="981"/>
      <c r="BI255" s="981"/>
      <c r="BJ255" s="981"/>
      <c r="BK255" s="981"/>
      <c r="BL255" s="981"/>
      <c r="BM255" s="981"/>
      <c r="BN255" s="981"/>
      <c r="BO255" s="981"/>
      <c r="BP255" s="981"/>
      <c r="BQ255" s="981"/>
      <c r="BR255" s="981"/>
      <c r="BS255" s="981"/>
      <c r="BT255" s="981"/>
      <c r="BU255" s="981"/>
      <c r="BV255" s="981"/>
      <c r="BW255" s="981"/>
      <c r="BX255" s="981"/>
      <c r="BY255" s="981"/>
      <c r="BZ255" s="981"/>
      <c r="CA255" s="981"/>
      <c r="CB255" s="981"/>
      <c r="CC255" s="981"/>
      <c r="CD255" s="981"/>
      <c r="CE255" s="981"/>
      <c r="CF255" s="981"/>
      <c r="CG255" s="981"/>
      <c r="CH255" s="981"/>
    </row>
    <row r="256" spans="1:86" ht="17.100000000000001" customHeight="1">
      <c r="A256" s="981"/>
      <c r="B256" s="182"/>
      <c r="C256" s="981"/>
      <c r="D256" s="1033"/>
      <c r="E256" s="981" t="s">
        <v>2423</v>
      </c>
      <c r="F256" s="981"/>
      <c r="G256" s="981"/>
      <c r="H256" s="981"/>
      <c r="I256" s="981"/>
      <c r="J256" s="981"/>
      <c r="K256" s="981"/>
      <c r="L256" s="981"/>
      <c r="M256" s="981"/>
      <c r="N256" s="265"/>
      <c r="O256" s="265"/>
      <c r="P256" s="265"/>
      <c r="R256" s="1901"/>
      <c r="S256" s="1901"/>
      <c r="T256" s="1901"/>
      <c r="U256" s="1901"/>
      <c r="V256" s="1901"/>
      <c r="W256" s="1901"/>
      <c r="X256" s="981" t="s">
        <v>2424</v>
      </c>
      <c r="Y256" s="981"/>
      <c r="Z256" s="981"/>
      <c r="AA256" s="981"/>
      <c r="AB256" s="981"/>
      <c r="AC256" s="981"/>
      <c r="AD256" s="981"/>
      <c r="AE256" s="981"/>
      <c r="AF256" s="981"/>
      <c r="AG256" s="981"/>
      <c r="AH256" s="981"/>
      <c r="AI256" s="981"/>
      <c r="AJ256" s="189"/>
      <c r="AK256" s="981"/>
      <c r="AL256" s="978"/>
      <c r="AM256" s="5">
        <f t="shared" si="3"/>
        <v>0</v>
      </c>
      <c r="AN256" s="5"/>
      <c r="AO256" s="5"/>
      <c r="AP256" s="5"/>
      <c r="AQ256" s="788"/>
      <c r="AR256" s="5"/>
      <c r="AS256" s="5"/>
      <c r="AT256" s="5"/>
      <c r="AU256" s="5"/>
      <c r="AV256" s="5"/>
      <c r="AW256" s="5"/>
      <c r="AX256" s="5"/>
      <c r="AY256" s="5"/>
      <c r="AZ256" s="981"/>
      <c r="BA256" s="981"/>
      <c r="BB256" s="981"/>
      <c r="BC256" s="981"/>
      <c r="BD256" s="981"/>
      <c r="BE256" s="981"/>
      <c r="BF256" s="981"/>
      <c r="BG256" s="981"/>
      <c r="BH256" s="981"/>
      <c r="BI256" s="981"/>
      <c r="BJ256" s="981"/>
      <c r="BK256" s="981"/>
      <c r="BL256" s="981"/>
      <c r="BM256" s="981"/>
      <c r="BN256" s="981"/>
      <c r="BO256" s="981"/>
      <c r="BP256" s="981"/>
      <c r="BQ256" s="981"/>
      <c r="BR256" s="981"/>
      <c r="BS256" s="981"/>
      <c r="BT256" s="981"/>
      <c r="BU256" s="981"/>
      <c r="BV256" s="981"/>
      <c r="BW256" s="981"/>
      <c r="BX256" s="981"/>
      <c r="BY256" s="981"/>
      <c r="BZ256" s="981"/>
      <c r="CA256" s="981"/>
      <c r="CB256" s="981"/>
      <c r="CC256" s="981"/>
      <c r="CD256" s="981"/>
      <c r="CE256" s="981"/>
      <c r="CF256" s="981"/>
      <c r="CG256" s="981"/>
      <c r="CH256" s="981"/>
    </row>
    <row r="257" spans="1:86" ht="17.100000000000001" customHeight="1">
      <c r="A257" s="981"/>
      <c r="B257" s="182"/>
      <c r="C257" s="981"/>
      <c r="D257" s="1033"/>
      <c r="E257" s="981" t="s">
        <v>2425</v>
      </c>
      <c r="F257" s="981"/>
      <c r="G257" s="981"/>
      <c r="H257" s="981"/>
      <c r="I257" s="981"/>
      <c r="J257" s="981"/>
      <c r="K257" s="981"/>
      <c r="L257" s="981"/>
      <c r="M257" s="981"/>
      <c r="N257" s="265"/>
      <c r="O257" s="265"/>
      <c r="P257" s="265"/>
      <c r="R257" s="1901"/>
      <c r="S257" s="1901"/>
      <c r="T257" s="1901"/>
      <c r="U257" s="1901"/>
      <c r="V257" s="1901"/>
      <c r="W257" s="1901"/>
      <c r="X257" s="981" t="s">
        <v>2424</v>
      </c>
      <c r="Y257" s="981"/>
      <c r="Z257" s="981"/>
      <c r="AA257" s="981"/>
      <c r="AB257" s="981"/>
      <c r="AC257" s="981"/>
      <c r="AD257" s="981"/>
      <c r="AE257" s="981"/>
      <c r="AF257" s="981"/>
      <c r="AG257" s="981"/>
      <c r="AH257" s="981"/>
      <c r="AI257" s="981"/>
      <c r="AJ257" s="189"/>
      <c r="AK257" s="981"/>
      <c r="AL257" s="978"/>
      <c r="AM257" s="5">
        <f t="shared" si="3"/>
        <v>0</v>
      </c>
      <c r="AN257" s="5"/>
      <c r="AO257" s="5"/>
      <c r="AP257" s="5"/>
      <c r="AQ257" s="788"/>
      <c r="AR257" s="5"/>
      <c r="AS257" s="5"/>
      <c r="AT257" s="5"/>
      <c r="AU257" s="5"/>
      <c r="AV257" s="5"/>
      <c r="AW257" s="5"/>
      <c r="AX257" s="5"/>
      <c r="AY257" s="5"/>
      <c r="AZ257" s="981"/>
      <c r="BA257" s="981"/>
      <c r="BB257" s="981"/>
      <c r="BC257" s="981"/>
      <c r="BD257" s="981"/>
      <c r="BE257" s="981"/>
      <c r="BF257" s="981"/>
      <c r="BG257" s="981"/>
      <c r="BH257" s="981"/>
      <c r="BI257" s="981"/>
      <c r="BJ257" s="981"/>
      <c r="BK257" s="981"/>
      <c r="BL257" s="981"/>
      <c r="BM257" s="981"/>
      <c r="BN257" s="981"/>
      <c r="BO257" s="981"/>
      <c r="BP257" s="981"/>
      <c r="BQ257" s="981"/>
      <c r="BR257" s="981"/>
      <c r="BS257" s="981"/>
      <c r="BT257" s="981"/>
      <c r="BU257" s="981"/>
      <c r="BV257" s="981"/>
      <c r="BW257" s="981"/>
      <c r="BX257" s="981"/>
      <c r="BY257" s="981"/>
      <c r="BZ257" s="981"/>
      <c r="CA257" s="981"/>
      <c r="CB257" s="981"/>
      <c r="CC257" s="981"/>
      <c r="CD257" s="981"/>
      <c r="CE257" s="981"/>
      <c r="CF257" s="981"/>
      <c r="CG257" s="981"/>
      <c r="CH257" s="981"/>
    </row>
    <row r="258" spans="1:86" ht="17.100000000000001" customHeight="1">
      <c r="A258" s="981"/>
      <c r="B258" s="182"/>
      <c r="C258" s="981"/>
      <c r="D258" s="1033"/>
      <c r="E258" s="981" t="s">
        <v>2426</v>
      </c>
      <c r="F258" s="981"/>
      <c r="G258" s="981"/>
      <c r="H258" s="981"/>
      <c r="I258" s="981" t="s">
        <v>148</v>
      </c>
      <c r="J258" s="1904"/>
      <c r="K258" s="1904"/>
      <c r="L258" s="1904"/>
      <c r="M258" s="1904"/>
      <c r="N258" s="1904"/>
      <c r="O258" s="1904"/>
      <c r="P258" s="1904"/>
      <c r="Q258" s="1904"/>
      <c r="R258" s="1904"/>
      <c r="S258" s="1904"/>
      <c r="T258" s="1904"/>
      <c r="U258" s="1904"/>
      <c r="V258" s="1904"/>
      <c r="W258" s="1904"/>
      <c r="X258" s="981" t="s">
        <v>4</v>
      </c>
      <c r="Z258" s="981"/>
      <c r="AA258" s="981"/>
      <c r="AB258" s="981"/>
      <c r="AC258" s="981"/>
      <c r="AD258" s="981"/>
      <c r="AE258" s="981"/>
      <c r="AF258" s="981"/>
      <c r="AG258" s="981"/>
      <c r="AH258" s="981"/>
      <c r="AI258" s="981"/>
      <c r="AJ258" s="189"/>
      <c r="AK258" s="981"/>
      <c r="AL258" s="978"/>
      <c r="AM258" s="5">
        <f t="shared" si="3"/>
        <v>0</v>
      </c>
      <c r="AN258" s="5"/>
      <c r="AO258" s="5"/>
      <c r="AP258" s="5"/>
      <c r="AQ258" s="788"/>
      <c r="AR258" s="5"/>
      <c r="AS258" s="5"/>
      <c r="AT258" s="5"/>
      <c r="AU258" s="5"/>
      <c r="AV258" s="5"/>
      <c r="AW258" s="5"/>
      <c r="AX258" s="5"/>
      <c r="AY258" s="5"/>
      <c r="AZ258" s="981"/>
      <c r="BA258" s="981"/>
      <c r="BB258" s="981"/>
      <c r="BC258" s="981"/>
      <c r="BD258" s="981"/>
      <c r="BE258" s="981"/>
      <c r="BF258" s="981"/>
      <c r="BG258" s="981"/>
      <c r="BH258" s="981"/>
      <c r="BI258" s="981"/>
      <c r="BJ258" s="981"/>
      <c r="BK258" s="981"/>
      <c r="BL258" s="981"/>
      <c r="BM258" s="981"/>
      <c r="BN258" s="981"/>
      <c r="BO258" s="981"/>
      <c r="BP258" s="981"/>
      <c r="BQ258" s="981"/>
      <c r="BR258" s="981"/>
      <c r="BS258" s="981"/>
      <c r="BT258" s="981"/>
      <c r="BU258" s="981"/>
      <c r="BV258" s="981"/>
      <c r="BW258" s="981"/>
      <c r="BX258" s="981"/>
      <c r="BY258" s="981"/>
      <c r="BZ258" s="981"/>
      <c r="CA258" s="981"/>
      <c r="CB258" s="981"/>
      <c r="CC258" s="981"/>
      <c r="CD258" s="981"/>
      <c r="CE258" s="981"/>
      <c r="CF258" s="981"/>
      <c r="CG258" s="981"/>
      <c r="CH258" s="981"/>
    </row>
    <row r="259" spans="1:86" ht="17.100000000000001" customHeight="1">
      <c r="A259" s="981"/>
      <c r="B259" s="182"/>
      <c r="C259" s="981"/>
      <c r="D259" s="1033"/>
      <c r="E259" s="981" t="s">
        <v>2427</v>
      </c>
      <c r="F259" s="981"/>
      <c r="G259" s="981"/>
      <c r="H259" s="981"/>
      <c r="I259" s="981"/>
      <c r="J259" s="981"/>
      <c r="K259" s="981"/>
      <c r="L259" s="981"/>
      <c r="M259" s="1901"/>
      <c r="N259" s="1901"/>
      <c r="O259" s="1901"/>
      <c r="P259" s="1901"/>
      <c r="Q259" s="1901"/>
      <c r="R259" s="1901"/>
      <c r="S259" s="1901"/>
      <c r="T259" s="1901"/>
      <c r="U259" s="1901"/>
      <c r="V259" s="1901"/>
      <c r="W259" s="1901"/>
      <c r="X259" s="981" t="s">
        <v>4</v>
      </c>
      <c r="Z259" s="981"/>
      <c r="AA259" s="981"/>
      <c r="AB259" s="981"/>
      <c r="AC259" s="981"/>
      <c r="AD259" s="981"/>
      <c r="AE259" s="981"/>
      <c r="AF259" s="981"/>
      <c r="AG259" s="981"/>
      <c r="AH259" s="981"/>
      <c r="AI259" s="981"/>
      <c r="AJ259" s="189"/>
      <c r="AK259" s="981"/>
      <c r="AL259" s="978"/>
      <c r="AM259" s="5">
        <f t="shared" si="3"/>
        <v>0</v>
      </c>
      <c r="AN259" s="5"/>
      <c r="AO259" s="5"/>
      <c r="AP259" s="5"/>
      <c r="AQ259" s="788"/>
      <c r="AR259" s="5"/>
      <c r="AS259" s="5"/>
      <c r="AT259" s="5"/>
      <c r="AU259" s="5"/>
      <c r="AV259" s="5"/>
      <c r="AW259" s="5"/>
      <c r="AX259" s="5"/>
      <c r="AY259" s="5"/>
      <c r="AZ259" s="981"/>
      <c r="BA259" s="981"/>
      <c r="BB259" s="981"/>
      <c r="BC259" s="981"/>
      <c r="BD259" s="981"/>
      <c r="BE259" s="981"/>
      <c r="BF259" s="981"/>
      <c r="BG259" s="981"/>
      <c r="BH259" s="981"/>
      <c r="BI259" s="981"/>
      <c r="BJ259" s="981"/>
      <c r="BK259" s="981"/>
      <c r="BL259" s="981"/>
      <c r="BM259" s="981"/>
      <c r="BN259" s="981"/>
      <c r="BO259" s="981"/>
      <c r="BP259" s="981"/>
      <c r="BQ259" s="981"/>
      <c r="BR259" s="981"/>
      <c r="BS259" s="981"/>
      <c r="BT259" s="981"/>
      <c r="BU259" s="981"/>
      <c r="BV259" s="981"/>
      <c r="BW259" s="981"/>
      <c r="BX259" s="981"/>
      <c r="BY259" s="981"/>
      <c r="BZ259" s="981"/>
      <c r="CA259" s="981"/>
      <c r="CB259" s="981"/>
      <c r="CC259" s="981"/>
      <c r="CD259" s="981"/>
      <c r="CE259" s="981"/>
      <c r="CF259" s="981"/>
      <c r="CG259" s="981"/>
      <c r="CH259" s="981"/>
    </row>
    <row r="260" spans="1:86" ht="17.100000000000001" customHeight="1">
      <c r="A260" s="981"/>
      <c r="B260" s="182"/>
      <c r="C260" s="981"/>
      <c r="D260" s="985" t="s">
        <v>73</v>
      </c>
      <c r="E260" s="981" t="s">
        <v>2428</v>
      </c>
      <c r="F260" s="981"/>
      <c r="G260" s="981"/>
      <c r="H260" s="981"/>
      <c r="I260" s="981"/>
      <c r="J260" s="981"/>
      <c r="K260" s="981"/>
      <c r="L260" s="981"/>
      <c r="M260" s="981"/>
      <c r="N260" s="265"/>
      <c r="O260" s="265"/>
      <c r="P260" s="265"/>
      <c r="Q260" s="265"/>
      <c r="R260" s="265"/>
      <c r="S260" s="265"/>
      <c r="T260" s="981"/>
      <c r="U260" s="981"/>
      <c r="V260" s="981"/>
      <c r="W260" s="981"/>
      <c r="X260" s="981"/>
      <c r="Y260" s="981"/>
      <c r="Z260" s="981"/>
      <c r="AA260" s="981"/>
      <c r="AB260" s="981"/>
      <c r="AC260" s="981"/>
      <c r="AD260" s="981"/>
      <c r="AE260" s="981"/>
      <c r="AF260" s="981"/>
      <c r="AG260" s="981"/>
      <c r="AH260" s="981"/>
      <c r="AI260" s="981"/>
      <c r="AJ260" s="189"/>
      <c r="AK260" s="981"/>
      <c r="AL260" s="978"/>
      <c r="AM260" s="5">
        <f t="shared" si="3"/>
        <v>0</v>
      </c>
      <c r="AN260" s="5"/>
      <c r="AO260" s="5"/>
      <c r="AP260" s="5"/>
      <c r="AQ260" s="788"/>
      <c r="AR260" s="5"/>
      <c r="AS260" s="5"/>
      <c r="AT260" s="5"/>
      <c r="AU260" s="5"/>
      <c r="AV260" s="5"/>
      <c r="AW260" s="5"/>
      <c r="AX260" s="5"/>
      <c r="AY260" s="5"/>
      <c r="AZ260" s="981"/>
      <c r="BA260" s="981"/>
      <c r="BB260" s="981"/>
      <c r="BC260" s="981"/>
      <c r="BD260" s="981"/>
      <c r="BE260" s="981"/>
      <c r="BF260" s="981"/>
      <c r="BG260" s="981"/>
      <c r="BH260" s="981"/>
      <c r="BI260" s="981"/>
      <c r="BJ260" s="981"/>
      <c r="BK260" s="981"/>
      <c r="BL260" s="981"/>
      <c r="BM260" s="981"/>
      <c r="BN260" s="981"/>
      <c r="BO260" s="981"/>
      <c r="BP260" s="981"/>
      <c r="BQ260" s="981"/>
      <c r="BR260" s="981"/>
      <c r="BS260" s="981"/>
      <c r="BT260" s="981"/>
      <c r="BU260" s="981"/>
      <c r="BV260" s="981"/>
      <c r="BW260" s="981"/>
      <c r="BX260" s="981"/>
      <c r="BY260" s="981"/>
      <c r="BZ260" s="981"/>
      <c r="CA260" s="981"/>
      <c r="CB260" s="981"/>
      <c r="CC260" s="981"/>
      <c r="CD260" s="981"/>
      <c r="CE260" s="981"/>
      <c r="CF260" s="981"/>
      <c r="CG260" s="981"/>
      <c r="CH260" s="981"/>
    </row>
    <row r="261" spans="1:86" ht="17.100000000000001" customHeight="1">
      <c r="A261" s="981"/>
      <c r="B261" s="182"/>
      <c r="C261" s="981"/>
      <c r="D261" s="1033"/>
      <c r="E261" s="981" t="s">
        <v>2426</v>
      </c>
      <c r="F261" s="981"/>
      <c r="G261" s="981"/>
      <c r="H261" s="981"/>
      <c r="I261" s="981" t="s">
        <v>148</v>
      </c>
      <c r="J261" s="1904"/>
      <c r="K261" s="1904"/>
      <c r="L261" s="1904"/>
      <c r="M261" s="1904"/>
      <c r="N261" s="1904"/>
      <c r="O261" s="1904"/>
      <c r="P261" s="1904"/>
      <c r="Q261" s="1904"/>
      <c r="R261" s="1904"/>
      <c r="S261" s="1904"/>
      <c r="T261" s="1904"/>
      <c r="U261" s="1904"/>
      <c r="V261" s="1904"/>
      <c r="W261" s="1904"/>
      <c r="X261" s="981" t="s">
        <v>4</v>
      </c>
      <c r="Y261" s="981"/>
      <c r="Z261" s="981"/>
      <c r="AA261" s="981"/>
      <c r="AB261" s="981"/>
      <c r="AC261" s="981"/>
      <c r="AD261" s="981"/>
      <c r="AE261" s="981"/>
      <c r="AF261" s="981"/>
      <c r="AG261" s="981"/>
      <c r="AH261" s="981"/>
      <c r="AI261" s="981"/>
      <c r="AJ261" s="189"/>
      <c r="AK261" s="981"/>
      <c r="AL261" s="978"/>
      <c r="AM261" s="5">
        <f t="shared" si="3"/>
        <v>0</v>
      </c>
      <c r="AN261" s="5"/>
      <c r="AO261" s="5"/>
      <c r="AP261" s="5"/>
      <c r="AQ261" s="788"/>
      <c r="AR261" s="5"/>
      <c r="AS261" s="5"/>
      <c r="AT261" s="5"/>
      <c r="AU261" s="5"/>
      <c r="AV261" s="5"/>
      <c r="AW261" s="5"/>
      <c r="AX261" s="5"/>
      <c r="AY261" s="5"/>
      <c r="AZ261" s="981"/>
      <c r="BA261" s="981"/>
      <c r="BB261" s="981"/>
      <c r="BC261" s="981"/>
      <c r="BD261" s="981"/>
      <c r="BE261" s="981"/>
      <c r="BF261" s="981"/>
      <c r="BG261" s="981"/>
      <c r="BH261" s="981"/>
      <c r="BI261" s="981"/>
      <c r="BJ261" s="981"/>
      <c r="BK261" s="981"/>
      <c r="BL261" s="981"/>
      <c r="BM261" s="981"/>
      <c r="BN261" s="981"/>
      <c r="BO261" s="981"/>
      <c r="BP261" s="981"/>
      <c r="BQ261" s="981"/>
      <c r="BR261" s="981"/>
      <c r="BS261" s="981"/>
      <c r="BT261" s="981"/>
      <c r="BU261" s="981"/>
      <c r="BV261" s="981"/>
      <c r="BW261" s="981"/>
      <c r="BX261" s="981"/>
      <c r="BY261" s="981"/>
      <c r="BZ261" s="981"/>
      <c r="CA261" s="981"/>
      <c r="CB261" s="981"/>
      <c r="CC261" s="981"/>
      <c r="CD261" s="981"/>
      <c r="CE261" s="981"/>
      <c r="CF261" s="981"/>
      <c r="CG261" s="981"/>
      <c r="CH261" s="981"/>
    </row>
    <row r="262" spans="1:86" ht="17.100000000000001" customHeight="1">
      <c r="A262" s="981"/>
      <c r="B262" s="182"/>
      <c r="C262" s="981"/>
      <c r="D262" s="1033"/>
      <c r="E262" s="981" t="s">
        <v>2427</v>
      </c>
      <c r="F262" s="981"/>
      <c r="G262" s="981"/>
      <c r="H262" s="981"/>
      <c r="I262" s="981"/>
      <c r="J262" s="981"/>
      <c r="K262" s="981"/>
      <c r="L262" s="981"/>
      <c r="M262" s="1901"/>
      <c r="N262" s="1901"/>
      <c r="O262" s="1901"/>
      <c r="P262" s="1901"/>
      <c r="Q262" s="1901"/>
      <c r="R262" s="1901"/>
      <c r="S262" s="1901"/>
      <c r="T262" s="1901"/>
      <c r="U262" s="1901"/>
      <c r="V262" s="1901"/>
      <c r="W262" s="1901"/>
      <c r="X262" s="981" t="s">
        <v>4</v>
      </c>
      <c r="Y262" s="981"/>
      <c r="Z262" s="981"/>
      <c r="AA262" s="981"/>
      <c r="AB262" s="981"/>
      <c r="AC262" s="981"/>
      <c r="AD262" s="981"/>
      <c r="AE262" s="981"/>
      <c r="AF262" s="981"/>
      <c r="AG262" s="981"/>
      <c r="AH262" s="981"/>
      <c r="AI262" s="981"/>
      <c r="AJ262" s="189"/>
      <c r="AK262" s="981"/>
      <c r="AL262" s="978"/>
      <c r="AM262" s="5">
        <f t="shared" si="3"/>
        <v>0</v>
      </c>
      <c r="AN262" s="5"/>
      <c r="AO262" s="5"/>
      <c r="AP262" s="5"/>
      <c r="AQ262" s="788"/>
      <c r="AR262" s="5"/>
      <c r="AS262" s="5"/>
      <c r="AT262" s="5"/>
      <c r="AU262" s="5"/>
      <c r="AV262" s="5"/>
      <c r="AW262" s="5"/>
      <c r="AX262" s="5"/>
      <c r="AY262" s="5"/>
      <c r="AZ262" s="981"/>
      <c r="BA262" s="981"/>
      <c r="BB262" s="981"/>
      <c r="BC262" s="981"/>
      <c r="BD262" s="981"/>
      <c r="BE262" s="981"/>
      <c r="BF262" s="981"/>
      <c r="BG262" s="981"/>
      <c r="BH262" s="981"/>
      <c r="BI262" s="981"/>
      <c r="BJ262" s="981"/>
      <c r="BK262" s="981"/>
      <c r="BL262" s="981"/>
      <c r="BM262" s="981"/>
      <c r="BN262" s="981"/>
      <c r="BO262" s="981"/>
      <c r="BP262" s="981"/>
      <c r="BQ262" s="981"/>
      <c r="BR262" s="981"/>
      <c r="BS262" s="981"/>
      <c r="BT262" s="981"/>
      <c r="BU262" s="981"/>
      <c r="BV262" s="981"/>
      <c r="BW262" s="981"/>
      <c r="BX262" s="981"/>
      <c r="BY262" s="981"/>
      <c r="BZ262" s="981"/>
      <c r="CA262" s="981"/>
      <c r="CB262" s="981"/>
      <c r="CC262" s="981"/>
      <c r="CD262" s="981"/>
      <c r="CE262" s="981"/>
      <c r="CF262" s="981"/>
      <c r="CG262" s="981"/>
      <c r="CH262" s="981"/>
    </row>
    <row r="263" spans="1:86" ht="17.100000000000001" customHeight="1">
      <c r="A263" s="981"/>
      <c r="B263" s="182"/>
      <c r="C263" s="981"/>
      <c r="D263" s="985" t="s">
        <v>73</v>
      </c>
      <c r="E263" s="981" t="s">
        <v>2420</v>
      </c>
      <c r="F263" s="981"/>
      <c r="G263" s="981"/>
      <c r="H263" s="981"/>
      <c r="I263" s="981"/>
      <c r="J263" s="981"/>
      <c r="K263" s="981"/>
      <c r="L263" s="981"/>
      <c r="M263" s="981"/>
      <c r="N263" s="265"/>
      <c r="O263" s="265"/>
      <c r="P263" s="265"/>
      <c r="Q263" s="265"/>
      <c r="R263" s="265"/>
      <c r="S263" s="265"/>
      <c r="T263" s="981"/>
      <c r="U263" s="981"/>
      <c r="V263" s="981"/>
      <c r="W263" s="981"/>
      <c r="X263" s="981"/>
      <c r="Y263" s="981"/>
      <c r="Z263" s="981"/>
      <c r="AA263" s="981"/>
      <c r="AB263" s="981"/>
      <c r="AC263" s="981"/>
      <c r="AD263" s="981"/>
      <c r="AE263" s="981"/>
      <c r="AF263" s="981"/>
      <c r="AG263" s="981"/>
      <c r="AH263" s="981"/>
      <c r="AI263" s="981"/>
      <c r="AJ263" s="189"/>
      <c r="AK263" s="981"/>
      <c r="AL263" s="978"/>
      <c r="AM263" s="5">
        <f t="shared" si="3"/>
        <v>0</v>
      </c>
      <c r="AN263" s="5"/>
      <c r="AO263" s="5"/>
      <c r="AP263" s="5"/>
      <c r="AQ263" s="788"/>
      <c r="AR263" s="5"/>
      <c r="AS263" s="5"/>
      <c r="AT263" s="5"/>
      <c r="AU263" s="5"/>
      <c r="AV263" s="5"/>
      <c r="AW263" s="5"/>
      <c r="AX263" s="5"/>
      <c r="AY263" s="5"/>
      <c r="AZ263" s="981"/>
      <c r="BA263" s="981"/>
      <c r="BB263" s="981"/>
      <c r="BC263" s="981"/>
      <c r="BD263" s="981"/>
      <c r="BE263" s="981"/>
      <c r="BF263" s="981"/>
      <c r="BG263" s="981"/>
      <c r="BH263" s="981"/>
      <c r="BI263" s="981"/>
      <c r="BJ263" s="981"/>
      <c r="BK263" s="981"/>
      <c r="BL263" s="981"/>
      <c r="BM263" s="981"/>
      <c r="BN263" s="981"/>
      <c r="BO263" s="981"/>
      <c r="BP263" s="981"/>
      <c r="BQ263" s="981"/>
      <c r="BR263" s="981"/>
      <c r="BS263" s="981"/>
      <c r="BT263" s="981"/>
      <c r="BU263" s="981"/>
      <c r="BV263" s="981"/>
      <c r="BW263" s="981"/>
      <c r="BX263" s="981"/>
      <c r="BY263" s="981"/>
      <c r="BZ263" s="981"/>
      <c r="CA263" s="981"/>
      <c r="CB263" s="981"/>
      <c r="CC263" s="981"/>
      <c r="CD263" s="981"/>
      <c r="CE263" s="981"/>
      <c r="CF263" s="981"/>
      <c r="CG263" s="981"/>
      <c r="CH263" s="981"/>
    </row>
    <row r="264" spans="1:86" ht="17.100000000000001" customHeight="1">
      <c r="A264" s="981"/>
      <c r="B264" s="182"/>
      <c r="C264" s="981"/>
      <c r="D264" s="1033"/>
      <c r="E264" s="981" t="s">
        <v>764</v>
      </c>
      <c r="F264" s="1903"/>
      <c r="G264" s="1903"/>
      <c r="H264" s="1903"/>
      <c r="I264" s="1903"/>
      <c r="J264" s="1903"/>
      <c r="K264" s="1903"/>
      <c r="L264" s="1903"/>
      <c r="M264" s="1903"/>
      <c r="N264" s="1903"/>
      <c r="O264" s="1903"/>
      <c r="P264" s="1903"/>
      <c r="Q264" s="1903"/>
      <c r="R264" s="1903"/>
      <c r="S264" s="1903"/>
      <c r="T264" s="1903"/>
      <c r="U264" s="1903"/>
      <c r="V264" s="1903"/>
      <c r="W264" s="1903"/>
      <c r="X264" s="1903"/>
      <c r="Y264" s="1903"/>
      <c r="Z264" s="1903"/>
      <c r="AA264" s="1903"/>
      <c r="AB264" s="1903"/>
      <c r="AC264" s="1903"/>
      <c r="AD264" s="1903"/>
      <c r="AE264" s="1903"/>
      <c r="AF264" s="1903"/>
      <c r="AG264" s="1903"/>
      <c r="AH264" s="1903"/>
      <c r="AI264" s="981" t="s">
        <v>4</v>
      </c>
      <c r="AJ264" s="189"/>
      <c r="AK264" s="981"/>
      <c r="AL264" s="978"/>
      <c r="AM264" s="5">
        <f t="shared" si="3"/>
        <v>0</v>
      </c>
      <c r="AN264" s="5"/>
      <c r="AO264" s="5"/>
      <c r="AP264" s="5"/>
      <c r="AQ264" s="788"/>
      <c r="AR264" s="5"/>
      <c r="AS264" s="5"/>
      <c r="AT264" s="5"/>
      <c r="AU264" s="5"/>
      <c r="AV264" s="5"/>
      <c r="AW264" s="5"/>
      <c r="AX264" s="5"/>
      <c r="AY264" s="5"/>
      <c r="AZ264" s="981"/>
      <c r="BA264" s="981"/>
      <c r="BB264" s="981"/>
      <c r="BC264" s="981"/>
      <c r="BD264" s="981"/>
      <c r="BE264" s="981"/>
      <c r="BF264" s="981"/>
      <c r="BG264" s="981"/>
      <c r="BH264" s="981"/>
      <c r="BI264" s="981"/>
      <c r="BJ264" s="981"/>
      <c r="BK264" s="981"/>
      <c r="BL264" s="981"/>
      <c r="BM264" s="981"/>
      <c r="BN264" s="981"/>
      <c r="BO264" s="981"/>
      <c r="BP264" s="981"/>
      <c r="BQ264" s="981"/>
      <c r="BR264" s="981"/>
      <c r="BS264" s="981"/>
      <c r="BT264" s="981"/>
      <c r="BU264" s="981"/>
      <c r="BV264" s="981"/>
      <c r="BW264" s="981"/>
      <c r="BX264" s="981"/>
      <c r="BY264" s="981"/>
      <c r="BZ264" s="981"/>
      <c r="CA264" s="981"/>
      <c r="CB264" s="981"/>
      <c r="CC264" s="981"/>
      <c r="CD264" s="981"/>
      <c r="CE264" s="981"/>
      <c r="CF264" s="981"/>
      <c r="CG264" s="981"/>
      <c r="CH264" s="981"/>
    </row>
    <row r="265" spans="1:86" ht="17.100000000000001" customHeight="1">
      <c r="A265" s="981"/>
      <c r="B265" s="182"/>
      <c r="C265" s="981"/>
      <c r="D265" s="985" t="s">
        <v>73</v>
      </c>
      <c r="E265" s="981" t="s">
        <v>2496</v>
      </c>
      <c r="F265" s="981"/>
      <c r="G265" s="981"/>
      <c r="H265" s="981"/>
      <c r="I265" s="981"/>
      <c r="J265" s="981"/>
      <c r="K265" s="981"/>
      <c r="L265" s="981"/>
      <c r="M265" s="981"/>
      <c r="N265" s="265"/>
      <c r="O265" s="265"/>
      <c r="P265" s="265"/>
      <c r="Q265" s="265"/>
      <c r="R265" s="265"/>
      <c r="S265" s="265"/>
      <c r="T265" s="981"/>
      <c r="U265" s="981"/>
      <c r="V265" s="981"/>
      <c r="W265" s="981"/>
      <c r="X265" s="981"/>
      <c r="Y265" s="981"/>
      <c r="Z265" s="981"/>
      <c r="AA265" s="981"/>
      <c r="AB265" s="981"/>
      <c r="AC265" s="981"/>
      <c r="AD265" s="981"/>
      <c r="AE265" s="981"/>
      <c r="AF265" s="981"/>
      <c r="AG265" s="981"/>
      <c r="AH265" s="981"/>
      <c r="AI265" s="981"/>
      <c r="AJ265" s="189"/>
      <c r="AK265" s="981"/>
      <c r="AL265" s="978"/>
      <c r="AM265" s="5">
        <f t="shared" si="3"/>
        <v>0</v>
      </c>
      <c r="AN265" s="5"/>
      <c r="AO265" s="5"/>
      <c r="AP265" s="5"/>
      <c r="AQ265" s="788"/>
      <c r="AR265" s="5"/>
      <c r="AS265" s="5"/>
      <c r="AT265" s="5"/>
      <c r="AU265" s="5"/>
      <c r="AV265" s="5"/>
      <c r="AW265" s="5"/>
      <c r="AX265" s="5"/>
      <c r="AY265" s="5"/>
      <c r="AZ265" s="981"/>
      <c r="BA265" s="981"/>
      <c r="BB265" s="981"/>
      <c r="BC265" s="981"/>
      <c r="BD265" s="981"/>
      <c r="BE265" s="981"/>
      <c r="BF265" s="981"/>
      <c r="BG265" s="981"/>
      <c r="BH265" s="981"/>
      <c r="BI265" s="981"/>
      <c r="BJ265" s="981"/>
      <c r="BK265" s="981"/>
      <c r="BL265" s="981"/>
      <c r="BM265" s="981"/>
      <c r="BN265" s="981"/>
      <c r="BO265" s="981"/>
      <c r="BP265" s="981"/>
      <c r="BQ265" s="981"/>
      <c r="BR265" s="981"/>
      <c r="BS265" s="981"/>
      <c r="BT265" s="981"/>
      <c r="BU265" s="981"/>
      <c r="BV265" s="981"/>
      <c r="BW265" s="981"/>
      <c r="BX265" s="981"/>
      <c r="BY265" s="981"/>
      <c r="BZ265" s="981"/>
      <c r="CA265" s="981"/>
      <c r="CB265" s="981"/>
      <c r="CC265" s="981"/>
      <c r="CD265" s="981"/>
      <c r="CE265" s="981"/>
      <c r="CF265" s="981"/>
      <c r="CG265" s="981"/>
      <c r="CH265" s="981"/>
    </row>
    <row r="266" spans="1:86" ht="17.100000000000001" customHeight="1">
      <c r="A266" s="981"/>
      <c r="B266" s="182"/>
      <c r="C266" s="981"/>
      <c r="D266" s="1033"/>
      <c r="E266" s="981" t="s">
        <v>2423</v>
      </c>
      <c r="F266" s="981"/>
      <c r="G266" s="981"/>
      <c r="H266" s="981"/>
      <c r="I266" s="981"/>
      <c r="J266" s="981"/>
      <c r="K266" s="981"/>
      <c r="L266" s="981"/>
      <c r="M266" s="981"/>
      <c r="N266" s="265"/>
      <c r="O266" s="265"/>
      <c r="P266" s="265"/>
      <c r="R266" s="1901"/>
      <c r="S266" s="1901"/>
      <c r="T266" s="1901"/>
      <c r="U266" s="1901"/>
      <c r="V266" s="1901"/>
      <c r="W266" s="1901"/>
      <c r="X266" s="981" t="s">
        <v>2424</v>
      </c>
      <c r="Y266" s="981"/>
      <c r="Z266" s="981"/>
      <c r="AA266" s="981"/>
      <c r="AB266" s="981"/>
      <c r="AC266" s="981"/>
      <c r="AD266" s="981"/>
      <c r="AE266" s="981"/>
      <c r="AF266" s="981"/>
      <c r="AG266" s="981"/>
      <c r="AH266" s="981"/>
      <c r="AI266" s="981"/>
      <c r="AJ266" s="189"/>
      <c r="AK266" s="981"/>
      <c r="AL266" s="978"/>
      <c r="AM266" s="5">
        <f t="shared" si="3"/>
        <v>0</v>
      </c>
      <c r="AN266" s="5"/>
      <c r="AO266" s="5"/>
      <c r="AP266" s="5"/>
      <c r="AQ266" s="788"/>
      <c r="AR266" s="5"/>
      <c r="AS266" s="5"/>
      <c r="AT266" s="5"/>
      <c r="AU266" s="5"/>
      <c r="AV266" s="5"/>
      <c r="AW266" s="5"/>
      <c r="AX266" s="5"/>
      <c r="AY266" s="5"/>
      <c r="AZ266" s="981"/>
      <c r="BA266" s="981"/>
      <c r="BB266" s="981"/>
      <c r="BC266" s="981"/>
      <c r="BD266" s="981"/>
      <c r="BE266" s="981"/>
      <c r="BF266" s="981"/>
      <c r="BG266" s="981"/>
      <c r="BH266" s="981"/>
      <c r="BI266" s="981"/>
      <c r="BJ266" s="981"/>
      <c r="BK266" s="981"/>
      <c r="BL266" s="981"/>
      <c r="BM266" s="981"/>
      <c r="BN266" s="981"/>
      <c r="BO266" s="981"/>
      <c r="BP266" s="981"/>
      <c r="BQ266" s="981"/>
      <c r="BR266" s="981"/>
      <c r="BS266" s="981"/>
      <c r="BT266" s="981"/>
      <c r="BU266" s="981"/>
      <c r="BV266" s="981"/>
      <c r="BW266" s="981"/>
      <c r="BX266" s="981"/>
      <c r="BY266" s="981"/>
      <c r="BZ266" s="981"/>
      <c r="CA266" s="981"/>
      <c r="CB266" s="981"/>
      <c r="CC266" s="981"/>
      <c r="CD266" s="981"/>
      <c r="CE266" s="981"/>
      <c r="CF266" s="981"/>
      <c r="CG266" s="981"/>
      <c r="CH266" s="981"/>
    </row>
    <row r="267" spans="1:86" ht="17.100000000000001" customHeight="1">
      <c r="A267" s="981"/>
      <c r="B267" s="182"/>
      <c r="C267" s="981"/>
      <c r="D267" s="1033"/>
      <c r="E267" s="981" t="s">
        <v>2425</v>
      </c>
      <c r="F267" s="981"/>
      <c r="G267" s="981"/>
      <c r="H267" s="981"/>
      <c r="I267" s="981"/>
      <c r="J267" s="981"/>
      <c r="K267" s="981"/>
      <c r="L267" s="981"/>
      <c r="M267" s="981"/>
      <c r="N267" s="265"/>
      <c r="O267" s="265"/>
      <c r="P267" s="265"/>
      <c r="R267" s="1901"/>
      <c r="S267" s="1901"/>
      <c r="T267" s="1901"/>
      <c r="U267" s="1901"/>
      <c r="V267" s="1901"/>
      <c r="W267" s="1901"/>
      <c r="X267" s="981" t="s">
        <v>2424</v>
      </c>
      <c r="Y267" s="981"/>
      <c r="Z267" s="981"/>
      <c r="AA267" s="981"/>
      <c r="AB267" s="981"/>
      <c r="AC267" s="981"/>
      <c r="AD267" s="981"/>
      <c r="AE267" s="981"/>
      <c r="AF267" s="981"/>
      <c r="AG267" s="981"/>
      <c r="AH267" s="981"/>
      <c r="AI267" s="981"/>
      <c r="AJ267" s="189"/>
      <c r="AK267" s="981"/>
      <c r="AL267" s="978"/>
      <c r="AM267" s="5">
        <f t="shared" si="3"/>
        <v>0</v>
      </c>
      <c r="AN267" s="5"/>
      <c r="AO267" s="5"/>
      <c r="AP267" s="5"/>
      <c r="AQ267" s="788"/>
      <c r="AR267" s="5"/>
      <c r="AS267" s="5"/>
      <c r="AT267" s="5"/>
      <c r="AU267" s="5"/>
      <c r="AV267" s="5"/>
      <c r="AW267" s="5"/>
      <c r="AX267" s="5"/>
      <c r="AY267" s="5"/>
      <c r="AZ267" s="981"/>
      <c r="BA267" s="981"/>
      <c r="BB267" s="981"/>
      <c r="BC267" s="981"/>
      <c r="BD267" s="981"/>
      <c r="BE267" s="981"/>
      <c r="BF267" s="981"/>
      <c r="BG267" s="981"/>
      <c r="BH267" s="981"/>
      <c r="BI267" s="981"/>
      <c r="BJ267" s="981"/>
      <c r="BK267" s="981"/>
      <c r="BL267" s="981"/>
      <c r="BM267" s="981"/>
      <c r="BN267" s="981"/>
      <c r="BO267" s="981"/>
      <c r="BP267" s="981"/>
      <c r="BQ267" s="981"/>
      <c r="BR267" s="981"/>
      <c r="BS267" s="981"/>
      <c r="BT267" s="981"/>
      <c r="BU267" s="981"/>
      <c r="BV267" s="981"/>
      <c r="BW267" s="981"/>
      <c r="BX267" s="981"/>
      <c r="BY267" s="981"/>
      <c r="BZ267" s="981"/>
      <c r="CA267" s="981"/>
      <c r="CB267" s="981"/>
      <c r="CC267" s="981"/>
      <c r="CD267" s="981"/>
      <c r="CE267" s="981"/>
      <c r="CF267" s="981"/>
      <c r="CG267" s="981"/>
      <c r="CH267" s="981"/>
    </row>
    <row r="268" spans="1:86" ht="17.100000000000001" customHeight="1">
      <c r="A268" s="981"/>
      <c r="B268" s="182"/>
      <c r="C268" s="981"/>
      <c r="D268" s="1033"/>
      <c r="E268" s="981" t="s">
        <v>2426</v>
      </c>
      <c r="F268" s="981"/>
      <c r="G268" s="981"/>
      <c r="H268" s="981"/>
      <c r="I268" s="981" t="s">
        <v>148</v>
      </c>
      <c r="J268" s="1904"/>
      <c r="K268" s="1904"/>
      <c r="L268" s="1904"/>
      <c r="M268" s="1904"/>
      <c r="N268" s="1904"/>
      <c r="O268" s="1904"/>
      <c r="P268" s="1904"/>
      <c r="Q268" s="1904"/>
      <c r="R268" s="1904"/>
      <c r="S268" s="1904"/>
      <c r="T268" s="1904"/>
      <c r="U268" s="1904"/>
      <c r="V268" s="1904"/>
      <c r="W268" s="1904"/>
      <c r="X268" s="981" t="s">
        <v>4</v>
      </c>
      <c r="Y268" s="981"/>
      <c r="Z268" s="981"/>
      <c r="AA268" s="981"/>
      <c r="AB268" s="981"/>
      <c r="AC268" s="981"/>
      <c r="AD268" s="981"/>
      <c r="AE268" s="981"/>
      <c r="AF268" s="981"/>
      <c r="AG268" s="981"/>
      <c r="AH268" s="981"/>
      <c r="AI268" s="981"/>
      <c r="AJ268" s="189"/>
      <c r="AK268" s="981"/>
      <c r="AL268" s="978"/>
      <c r="AM268" s="5">
        <f t="shared" si="3"/>
        <v>0</v>
      </c>
      <c r="AN268" s="5"/>
      <c r="AO268" s="5"/>
      <c r="AP268" s="5"/>
      <c r="AQ268" s="788"/>
      <c r="AR268" s="5"/>
      <c r="AS268" s="5"/>
      <c r="AT268" s="5"/>
      <c r="AU268" s="5"/>
      <c r="AV268" s="5"/>
      <c r="AW268" s="5"/>
      <c r="AX268" s="5"/>
      <c r="AY268" s="5"/>
      <c r="AZ268" s="981"/>
      <c r="BA268" s="981"/>
      <c r="BB268" s="981"/>
      <c r="BC268" s="981"/>
      <c r="BD268" s="981"/>
      <c r="BE268" s="981"/>
      <c r="BF268" s="981"/>
      <c r="BG268" s="981"/>
      <c r="BH268" s="981"/>
      <c r="BI268" s="981"/>
      <c r="BJ268" s="981"/>
      <c r="BK268" s="981"/>
      <c r="BL268" s="981"/>
      <c r="BM268" s="981"/>
      <c r="BN268" s="981"/>
      <c r="BO268" s="981"/>
      <c r="BP268" s="981"/>
      <c r="BQ268" s="981"/>
      <c r="BR268" s="981"/>
      <c r="BS268" s="981"/>
      <c r="BT268" s="981"/>
      <c r="BU268" s="981"/>
      <c r="BV268" s="981"/>
      <c r="BW268" s="981"/>
      <c r="BX268" s="981"/>
      <c r="BY268" s="981"/>
      <c r="BZ268" s="981"/>
      <c r="CA268" s="981"/>
      <c r="CB268" s="981"/>
      <c r="CC268" s="981"/>
      <c r="CD268" s="981"/>
      <c r="CE268" s="981"/>
      <c r="CF268" s="981"/>
      <c r="CG268" s="981"/>
      <c r="CH268" s="981"/>
    </row>
    <row r="269" spans="1:86" ht="17.100000000000001" customHeight="1">
      <c r="A269" s="981"/>
      <c r="B269" s="182"/>
      <c r="C269" s="981"/>
      <c r="D269" s="1033"/>
      <c r="E269" s="981" t="s">
        <v>2427</v>
      </c>
      <c r="F269" s="981"/>
      <c r="G269" s="981"/>
      <c r="H269" s="981"/>
      <c r="I269" s="981"/>
      <c r="J269" s="981"/>
      <c r="K269" s="981"/>
      <c r="L269" s="981"/>
      <c r="M269" s="1901"/>
      <c r="N269" s="1901"/>
      <c r="O269" s="1901"/>
      <c r="P269" s="1901"/>
      <c r="Q269" s="1901"/>
      <c r="R269" s="1901"/>
      <c r="S269" s="1901"/>
      <c r="T269" s="1901"/>
      <c r="U269" s="1901"/>
      <c r="V269" s="1901"/>
      <c r="W269" s="1901"/>
      <c r="X269" s="981" t="s">
        <v>4</v>
      </c>
      <c r="Y269" s="981"/>
      <c r="Z269" s="981"/>
      <c r="AA269" s="981"/>
      <c r="AB269" s="981"/>
      <c r="AC269" s="981"/>
      <c r="AD269" s="981"/>
      <c r="AE269" s="981"/>
      <c r="AF269" s="981"/>
      <c r="AG269" s="981"/>
      <c r="AH269" s="981"/>
      <c r="AI269" s="981"/>
      <c r="AJ269" s="189"/>
      <c r="AK269" s="981"/>
      <c r="AL269" s="978"/>
      <c r="AM269" s="5">
        <f t="shared" si="3"/>
        <v>0</v>
      </c>
      <c r="AN269" s="5"/>
      <c r="AO269" s="5"/>
      <c r="AP269" s="5"/>
      <c r="AQ269" s="788"/>
      <c r="AR269" s="5"/>
      <c r="AS269" s="5"/>
      <c r="AT269" s="5"/>
      <c r="AU269" s="5"/>
      <c r="AV269" s="5"/>
      <c r="AW269" s="5"/>
      <c r="AX269" s="5"/>
      <c r="AY269" s="5"/>
      <c r="AZ269" s="981"/>
      <c r="BA269" s="981"/>
      <c r="BB269" s="981"/>
      <c r="BC269" s="981"/>
      <c r="BD269" s="981"/>
      <c r="BE269" s="981"/>
      <c r="BF269" s="981"/>
      <c r="BG269" s="981"/>
      <c r="BH269" s="981"/>
      <c r="BI269" s="981"/>
      <c r="BJ269" s="981"/>
      <c r="BK269" s="981"/>
      <c r="BL269" s="981"/>
      <c r="BM269" s="981"/>
      <c r="BN269" s="981"/>
      <c r="BO269" s="981"/>
      <c r="BP269" s="981"/>
      <c r="BQ269" s="981"/>
      <c r="BR269" s="981"/>
      <c r="BS269" s="981"/>
      <c r="BT269" s="981"/>
      <c r="BU269" s="981"/>
      <c r="BV269" s="981"/>
      <c r="BW269" s="981"/>
      <c r="BX269" s="981"/>
      <c r="BY269" s="981"/>
      <c r="BZ269" s="981"/>
      <c r="CA269" s="981"/>
      <c r="CB269" s="981"/>
      <c r="CC269" s="981"/>
      <c r="CD269" s="981"/>
      <c r="CE269" s="981"/>
      <c r="CF269" s="981"/>
      <c r="CG269" s="981"/>
      <c r="CH269" s="981"/>
    </row>
    <row r="270" spans="1:86" ht="17.100000000000001" customHeight="1">
      <c r="A270" s="981"/>
      <c r="B270" s="182"/>
      <c r="C270" s="981"/>
      <c r="D270" s="1033"/>
      <c r="E270" s="981"/>
      <c r="F270" s="981"/>
      <c r="G270" s="981"/>
      <c r="H270" s="981"/>
      <c r="I270" s="981"/>
      <c r="J270" s="981"/>
      <c r="K270" s="981"/>
      <c r="L270" s="981"/>
      <c r="M270" s="1050"/>
      <c r="N270" s="1050"/>
      <c r="O270" s="1050"/>
      <c r="P270" s="1050"/>
      <c r="Q270" s="1050"/>
      <c r="R270" s="1050"/>
      <c r="S270" s="1050"/>
      <c r="T270" s="1050"/>
      <c r="U270" s="1050"/>
      <c r="V270" s="1050"/>
      <c r="W270" s="1050"/>
      <c r="X270" s="981"/>
      <c r="Y270" s="981"/>
      <c r="Z270" s="981"/>
      <c r="AA270" s="981"/>
      <c r="AB270" s="981"/>
      <c r="AC270" s="981"/>
      <c r="AD270" s="981"/>
      <c r="AE270" s="981"/>
      <c r="AF270" s="981"/>
      <c r="AG270" s="981"/>
      <c r="AH270" s="981"/>
      <c r="AI270" s="981"/>
      <c r="AJ270" s="189"/>
      <c r="AK270" s="981"/>
      <c r="AL270" s="978"/>
      <c r="AM270" s="5">
        <f t="shared" si="3"/>
        <v>0</v>
      </c>
      <c r="AN270" s="5"/>
      <c r="AO270" s="5"/>
      <c r="AP270" s="5"/>
      <c r="AQ270" s="788"/>
      <c r="AR270" s="5"/>
      <c r="AS270" s="5"/>
      <c r="AT270" s="5"/>
      <c r="AU270" s="5"/>
      <c r="AV270" s="5"/>
      <c r="AW270" s="5"/>
      <c r="AX270" s="5"/>
      <c r="AY270" s="5"/>
      <c r="AZ270" s="981"/>
      <c r="BA270" s="981"/>
      <c r="BB270" s="981"/>
      <c r="BC270" s="981"/>
      <c r="BD270" s="981"/>
      <c r="BE270" s="981"/>
      <c r="BF270" s="981"/>
      <c r="BG270" s="981"/>
      <c r="BH270" s="981"/>
      <c r="BI270" s="981"/>
      <c r="BJ270" s="981"/>
      <c r="BK270" s="981"/>
      <c r="BL270" s="981"/>
      <c r="BM270" s="981"/>
      <c r="BN270" s="981"/>
      <c r="BO270" s="981"/>
      <c r="BP270" s="981"/>
      <c r="BQ270" s="981"/>
      <c r="BR270" s="981"/>
      <c r="BS270" s="981"/>
      <c r="BT270" s="981"/>
      <c r="BU270" s="981"/>
      <c r="BV270" s="981"/>
      <c r="BW270" s="981"/>
      <c r="BX270" s="981"/>
      <c r="BY270" s="981"/>
      <c r="BZ270" s="981"/>
      <c r="CA270" s="981"/>
      <c r="CB270" s="981"/>
      <c r="CC270" s="981"/>
      <c r="CD270" s="981"/>
      <c r="CE270" s="981"/>
      <c r="CF270" s="981"/>
      <c r="CG270" s="981"/>
      <c r="CH270" s="981"/>
    </row>
    <row r="271" spans="1:86" ht="6" customHeight="1">
      <c r="A271" s="981"/>
      <c r="B271" s="149"/>
      <c r="C271" s="149"/>
      <c r="D271" s="149"/>
      <c r="E271" s="149"/>
      <c r="F271" s="149"/>
      <c r="G271" s="149"/>
      <c r="H271" s="149"/>
      <c r="I271" s="149"/>
      <c r="J271" s="149"/>
      <c r="K271" s="260"/>
      <c r="L271" s="149"/>
      <c r="M271" s="149"/>
      <c r="N271" s="1051"/>
      <c r="O271" s="1051"/>
      <c r="P271" s="1051"/>
      <c r="Q271" s="1051"/>
      <c r="R271" s="149"/>
      <c r="S271" s="149"/>
      <c r="T271" s="149"/>
      <c r="U271" s="149"/>
      <c r="V271" s="1051"/>
      <c r="W271" s="1051"/>
      <c r="X271" s="1051"/>
      <c r="Y271" s="1051"/>
      <c r="Z271" s="149"/>
      <c r="AA271" s="149"/>
      <c r="AB271" s="124"/>
      <c r="AC271" s="149"/>
      <c r="AD271" s="1051"/>
      <c r="AE271" s="1051"/>
      <c r="AF271" s="1051"/>
      <c r="AG271" s="1051"/>
      <c r="AH271" s="149"/>
      <c r="AI271" s="149"/>
      <c r="AJ271" s="124"/>
      <c r="AK271" s="981"/>
      <c r="AL271" s="978"/>
      <c r="AM271" s="5">
        <f t="shared" si="3"/>
        <v>0</v>
      </c>
      <c r="AN271" s="5"/>
      <c r="AO271" s="5"/>
      <c r="AP271" s="5"/>
      <c r="AQ271" s="5"/>
      <c r="AR271" s="5"/>
      <c r="AS271" s="5"/>
      <c r="AT271" s="5"/>
      <c r="AU271" s="5"/>
      <c r="AV271" s="5"/>
      <c r="AW271" s="5"/>
      <c r="AX271" s="5"/>
      <c r="AY271" s="5"/>
      <c r="AZ271" s="981"/>
      <c r="BA271" s="981"/>
      <c r="BB271" s="981"/>
      <c r="BC271" s="981"/>
      <c r="BD271" s="981"/>
      <c r="BE271" s="981"/>
      <c r="BF271" s="981"/>
      <c r="BG271" s="981"/>
      <c r="BH271" s="981"/>
      <c r="BI271" s="981"/>
      <c r="BJ271" s="981"/>
      <c r="BK271" s="981"/>
      <c r="BL271" s="981"/>
      <c r="BM271" s="981"/>
      <c r="BN271" s="981"/>
      <c r="BO271" s="981"/>
      <c r="BP271" s="981"/>
      <c r="BQ271" s="981"/>
      <c r="BR271" s="981"/>
      <c r="BS271" s="981"/>
      <c r="BT271" s="981"/>
      <c r="BU271" s="981"/>
      <c r="BV271" s="981"/>
      <c r="BW271" s="981"/>
      <c r="BX271" s="981"/>
      <c r="BY271" s="981"/>
      <c r="BZ271" s="981"/>
      <c r="CA271" s="981"/>
      <c r="CB271" s="981"/>
      <c r="CC271" s="981"/>
      <c r="CD271" s="981"/>
      <c r="CE271" s="981"/>
      <c r="CF271" s="981"/>
      <c r="CG271" s="981"/>
      <c r="CH271" s="981"/>
    </row>
    <row r="272" spans="1:86" ht="11.1" customHeight="1">
      <c r="A272" s="981"/>
      <c r="B272" s="982"/>
      <c r="C272" s="982"/>
      <c r="D272" s="982"/>
      <c r="E272" s="982"/>
      <c r="F272" s="982"/>
      <c r="G272" s="982"/>
      <c r="H272" s="982"/>
      <c r="I272" s="982"/>
      <c r="J272" s="982"/>
      <c r="K272" s="1046"/>
      <c r="L272" s="982"/>
      <c r="M272" s="982"/>
      <c r="N272" s="1052"/>
      <c r="O272" s="1052"/>
      <c r="P272" s="1052"/>
      <c r="Q272" s="1052"/>
      <c r="R272" s="982"/>
      <c r="S272" s="982"/>
      <c r="T272" s="982"/>
      <c r="U272" s="982"/>
      <c r="V272" s="1052"/>
      <c r="W272" s="1052"/>
      <c r="X272" s="1052"/>
      <c r="Y272" s="1052"/>
      <c r="Z272" s="982"/>
      <c r="AA272" s="982"/>
      <c r="AB272" s="134"/>
      <c r="AC272" s="982"/>
      <c r="AD272" s="1052"/>
      <c r="AE272" s="1052"/>
      <c r="AF272" s="1052"/>
      <c r="AG272" s="1052"/>
      <c r="AH272" s="982"/>
      <c r="AI272" s="982"/>
      <c r="AJ272" s="134"/>
      <c r="AK272" s="981"/>
      <c r="AL272" s="1053"/>
      <c r="AM272" s="1054"/>
      <c r="AN272" s="5"/>
      <c r="AO272" s="5"/>
      <c r="AP272" s="5"/>
      <c r="AQ272" s="5"/>
      <c r="AR272" s="5"/>
      <c r="AS272" s="5"/>
      <c r="AT272" s="5"/>
      <c r="AU272" s="5"/>
      <c r="AV272" s="5"/>
      <c r="AW272" s="5"/>
      <c r="AX272" s="5"/>
      <c r="AY272" s="5"/>
      <c r="AZ272" s="981"/>
      <c r="BA272" s="981"/>
      <c r="BB272" s="981"/>
      <c r="BC272" s="981"/>
      <c r="BD272" s="981"/>
      <c r="BE272" s="981"/>
      <c r="BF272" s="981"/>
      <c r="BG272" s="981"/>
      <c r="BH272" s="981"/>
      <c r="BI272" s="981"/>
      <c r="BJ272" s="981"/>
      <c r="BK272" s="981"/>
      <c r="BL272" s="981"/>
      <c r="BM272" s="981"/>
      <c r="BN272" s="981"/>
      <c r="BO272" s="981"/>
      <c r="BP272" s="981"/>
      <c r="BQ272" s="981"/>
      <c r="BR272" s="981"/>
      <c r="BS272" s="981"/>
      <c r="BT272" s="981"/>
      <c r="BU272" s="981"/>
      <c r="BV272" s="981"/>
      <c r="BW272" s="981"/>
      <c r="BX272" s="981"/>
      <c r="BY272" s="981"/>
      <c r="BZ272" s="981"/>
      <c r="CA272" s="981"/>
      <c r="CB272" s="981"/>
      <c r="CC272" s="981"/>
      <c r="CD272" s="981"/>
      <c r="CE272" s="981"/>
      <c r="CF272" s="981"/>
      <c r="CG272" s="981"/>
      <c r="CH272" s="981"/>
    </row>
    <row r="273" spans="1:86" ht="17.100000000000001" customHeight="1">
      <c r="A273" s="981"/>
      <c r="B273" s="182"/>
      <c r="C273" s="981" t="s">
        <v>1997</v>
      </c>
      <c r="D273" s="981" t="s">
        <v>2429</v>
      </c>
      <c r="E273" s="981"/>
      <c r="F273" s="981"/>
      <c r="G273" s="981"/>
      <c r="H273" s="981"/>
      <c r="I273" s="981"/>
      <c r="J273" s="981"/>
      <c r="K273" s="981"/>
      <c r="L273" s="981"/>
      <c r="M273" s="1037"/>
      <c r="N273" s="1037"/>
      <c r="O273" s="1037"/>
      <c r="P273" s="1037"/>
      <c r="Q273" s="1037"/>
      <c r="R273" s="1037"/>
      <c r="S273" s="1037"/>
      <c r="T273" s="1037"/>
      <c r="U273" s="1037"/>
      <c r="V273" s="1037"/>
      <c r="W273" s="981"/>
      <c r="X273" s="981"/>
      <c r="Y273" s="981"/>
      <c r="Z273" s="981"/>
      <c r="AA273" s="981"/>
      <c r="AB273" s="981"/>
      <c r="AC273" s="981"/>
      <c r="AD273" s="981"/>
      <c r="AE273" s="981"/>
      <c r="AF273" s="981"/>
      <c r="AG273" s="981"/>
      <c r="AH273" s="981"/>
      <c r="AI273" s="981"/>
      <c r="AJ273" s="189"/>
      <c r="AK273" s="981"/>
      <c r="AL273" s="978"/>
      <c r="AM273" s="833"/>
      <c r="AN273" s="5"/>
      <c r="AO273" s="5"/>
      <c r="AP273" s="5"/>
      <c r="AQ273" s="788"/>
      <c r="AR273" s="5"/>
      <c r="AS273" s="5"/>
      <c r="AT273" s="5"/>
      <c r="AU273" s="5"/>
      <c r="AV273" s="5"/>
      <c r="AW273" s="5"/>
      <c r="AX273" s="5"/>
      <c r="AY273" s="5"/>
      <c r="AZ273" s="981"/>
      <c r="BA273" s="981"/>
      <c r="BB273" s="981"/>
      <c r="BC273" s="981"/>
      <c r="BD273" s="981"/>
      <c r="BE273" s="981"/>
      <c r="BF273" s="981"/>
      <c r="BG273" s="981"/>
      <c r="BH273" s="981"/>
      <c r="BI273" s="981"/>
      <c r="BJ273" s="981"/>
      <c r="BK273" s="981"/>
      <c r="BL273" s="981"/>
      <c r="BM273" s="981"/>
      <c r="BN273" s="981"/>
      <c r="BO273" s="981"/>
      <c r="BP273" s="981"/>
      <c r="BQ273" s="981"/>
      <c r="BR273" s="981"/>
      <c r="BS273" s="981"/>
      <c r="BT273" s="981"/>
      <c r="BU273" s="981"/>
      <c r="BV273" s="981"/>
      <c r="BW273" s="981"/>
      <c r="BX273" s="981"/>
      <c r="BY273" s="981"/>
      <c r="BZ273" s="981"/>
      <c r="CA273" s="981"/>
      <c r="CB273" s="981"/>
      <c r="CC273" s="981"/>
      <c r="CD273" s="981"/>
      <c r="CE273" s="981"/>
      <c r="CF273" s="981"/>
      <c r="CG273" s="981"/>
      <c r="CH273" s="981"/>
    </row>
    <row r="274" spans="1:86" ht="17.100000000000001" customHeight="1">
      <c r="A274" s="981"/>
      <c r="B274" s="182"/>
      <c r="C274" s="981"/>
      <c r="D274" s="981" t="s">
        <v>2412</v>
      </c>
      <c r="E274" s="981"/>
      <c r="F274" s="981"/>
      <c r="G274" s="981"/>
      <c r="H274" s="981"/>
      <c r="I274" s="981"/>
      <c r="J274" s="981"/>
      <c r="K274" s="981"/>
      <c r="L274" s="981"/>
      <c r="M274" s="1037"/>
      <c r="N274" s="1037"/>
      <c r="O274" s="1037"/>
      <c r="P274" s="1037"/>
      <c r="Q274" s="1037"/>
      <c r="R274" s="1037"/>
      <c r="S274" s="1037"/>
      <c r="T274" s="1037"/>
      <c r="U274" s="1037"/>
      <c r="V274" s="1037"/>
      <c r="W274" s="981"/>
      <c r="X274" s="981"/>
      <c r="Y274" s="981"/>
      <c r="Z274" s="981"/>
      <c r="AA274" s="981"/>
      <c r="AB274" s="981"/>
      <c r="AC274" s="981"/>
      <c r="AD274" s="981"/>
      <c r="AE274" s="981"/>
      <c r="AF274" s="981"/>
      <c r="AG274" s="981"/>
      <c r="AH274" s="981"/>
      <c r="AI274" s="981"/>
      <c r="AJ274" s="189"/>
      <c r="AK274" s="981"/>
      <c r="AL274" s="978"/>
      <c r="AM274" s="833"/>
      <c r="AN274" s="5"/>
      <c r="AO274" s="5"/>
      <c r="AP274" s="5"/>
      <c r="AQ274" s="788"/>
      <c r="AR274" s="5"/>
      <c r="AS274" s="5"/>
      <c r="AT274" s="5"/>
      <c r="AU274" s="5"/>
      <c r="AV274" s="5"/>
      <c r="AW274" s="5"/>
      <c r="AX274" s="5"/>
      <c r="AY274" s="5"/>
      <c r="AZ274" s="981"/>
      <c r="BA274" s="981"/>
      <c r="BB274" s="981"/>
      <c r="BC274" s="981"/>
      <c r="BD274" s="981"/>
      <c r="BE274" s="981"/>
      <c r="BF274" s="981"/>
      <c r="BG274" s="981"/>
      <c r="BH274" s="981"/>
      <c r="BI274" s="981"/>
      <c r="BJ274" s="981"/>
      <c r="BK274" s="981"/>
      <c r="BL274" s="981"/>
      <c r="BM274" s="981"/>
      <c r="BN274" s="981"/>
      <c r="BO274" s="981"/>
      <c r="BP274" s="981"/>
      <c r="BQ274" s="981"/>
      <c r="BR274" s="981"/>
      <c r="BS274" s="981"/>
      <c r="BT274" s="981"/>
      <c r="BU274" s="981"/>
      <c r="BV274" s="981"/>
      <c r="BW274" s="981"/>
      <c r="BX274" s="981"/>
      <c r="BY274" s="981"/>
      <c r="BZ274" s="981"/>
      <c r="CA274" s="981"/>
      <c r="CB274" s="981"/>
      <c r="CC274" s="981"/>
      <c r="CD274" s="981"/>
      <c r="CE274" s="981"/>
      <c r="CF274" s="981"/>
      <c r="CG274" s="981"/>
      <c r="CH274" s="981"/>
    </row>
    <row r="275" spans="1:86" ht="17.100000000000001" customHeight="1">
      <c r="A275" s="981"/>
      <c r="B275" s="182"/>
      <c r="C275" s="981"/>
      <c r="D275" s="985" t="s">
        <v>73</v>
      </c>
      <c r="E275" s="981" t="s">
        <v>2497</v>
      </c>
      <c r="F275" s="981"/>
      <c r="G275" s="981"/>
      <c r="H275" s="981"/>
      <c r="I275" s="981"/>
      <c r="J275" s="981"/>
      <c r="K275" s="981"/>
      <c r="L275" s="981"/>
      <c r="M275" s="1037"/>
      <c r="N275" s="1037"/>
      <c r="O275" s="1037"/>
      <c r="P275" s="1037"/>
      <c r="Q275" s="1037"/>
      <c r="R275" s="1037"/>
      <c r="S275" s="1037"/>
      <c r="T275" s="1037"/>
      <c r="U275" s="1037"/>
      <c r="V275" s="1037"/>
      <c r="W275" s="981"/>
      <c r="X275" s="981"/>
      <c r="Y275" s="981"/>
      <c r="Z275" s="981"/>
      <c r="AA275" s="981"/>
      <c r="AB275" s="981"/>
      <c r="AC275" s="981"/>
      <c r="AD275" s="981"/>
      <c r="AE275" s="981"/>
      <c r="AF275" s="981"/>
      <c r="AG275" s="981"/>
      <c r="AH275" s="981"/>
      <c r="AI275" s="981"/>
      <c r="AJ275" s="189"/>
      <c r="AK275" s="981"/>
      <c r="AL275" s="978"/>
      <c r="AM275" s="833"/>
      <c r="AN275" s="5"/>
      <c r="AO275" s="5"/>
      <c r="AP275" s="5"/>
      <c r="AQ275" s="788"/>
      <c r="AR275" s="5"/>
      <c r="AS275" s="5"/>
      <c r="AT275" s="5"/>
      <c r="AU275" s="5"/>
      <c r="AV275" s="5"/>
      <c r="AW275" s="5"/>
      <c r="AX275" s="5"/>
      <c r="AY275" s="5"/>
      <c r="AZ275" s="981"/>
      <c r="BA275" s="981"/>
      <c r="BB275" s="981"/>
      <c r="BC275" s="981"/>
      <c r="BD275" s="981"/>
      <c r="BE275" s="981"/>
      <c r="BF275" s="981"/>
      <c r="BG275" s="981"/>
      <c r="BH275" s="981"/>
      <c r="BI275" s="981"/>
      <c r="BJ275" s="981"/>
      <c r="BK275" s="981"/>
      <c r="BL275" s="981"/>
      <c r="BM275" s="981"/>
      <c r="BN275" s="981"/>
      <c r="BO275" s="981"/>
      <c r="BP275" s="981"/>
      <c r="BQ275" s="981"/>
      <c r="BR275" s="981"/>
      <c r="BS275" s="981"/>
      <c r="BT275" s="981"/>
      <c r="BU275" s="981"/>
      <c r="BV275" s="981"/>
      <c r="BW275" s="981"/>
      <c r="BX275" s="981"/>
      <c r="BY275" s="981"/>
      <c r="BZ275" s="981"/>
      <c r="CA275" s="981"/>
      <c r="CB275" s="981"/>
      <c r="CC275" s="981"/>
      <c r="CD275" s="981"/>
      <c r="CE275" s="981"/>
      <c r="CF275" s="981"/>
      <c r="CG275" s="981"/>
      <c r="CH275" s="981"/>
    </row>
    <row r="276" spans="1:86" ht="17.100000000000001" customHeight="1">
      <c r="A276" s="981"/>
      <c r="B276" s="182"/>
      <c r="C276" s="981"/>
      <c r="D276" s="1033"/>
      <c r="E276" s="981" t="s">
        <v>2430</v>
      </c>
      <c r="F276" s="981"/>
      <c r="G276" s="981"/>
      <c r="H276" s="981"/>
      <c r="I276" s="981"/>
      <c r="J276" s="981"/>
      <c r="K276" s="981"/>
      <c r="L276" s="981"/>
      <c r="M276" s="1037"/>
      <c r="R276" s="1901"/>
      <c r="S276" s="1901"/>
      <c r="T276" s="1901"/>
      <c r="U276" s="1901"/>
      <c r="V276" s="1901"/>
      <c r="W276" s="1901"/>
      <c r="X276" s="981" t="s">
        <v>2431</v>
      </c>
      <c r="Y276" s="981"/>
      <c r="Z276" s="981"/>
      <c r="AA276" s="981"/>
      <c r="AB276" s="981"/>
      <c r="AC276" s="981"/>
      <c r="AD276" s="981"/>
      <c r="AE276" s="981"/>
      <c r="AF276" s="981"/>
      <c r="AG276" s="981"/>
      <c r="AH276" s="981"/>
      <c r="AI276" s="981"/>
      <c r="AJ276" s="189"/>
      <c r="AK276" s="981"/>
      <c r="AL276" s="978"/>
      <c r="AM276" s="833"/>
      <c r="AN276" s="5"/>
      <c r="AO276" s="5"/>
      <c r="AP276" s="5"/>
      <c r="AQ276" s="788"/>
      <c r="AR276" s="5"/>
      <c r="AS276" s="5"/>
      <c r="AT276" s="5"/>
      <c r="AU276" s="5"/>
      <c r="AV276" s="5"/>
      <c r="AW276" s="5"/>
      <c r="AX276" s="5"/>
      <c r="AY276" s="5"/>
      <c r="AZ276" s="981"/>
      <c r="BA276" s="981"/>
      <c r="BB276" s="981"/>
      <c r="BC276" s="981"/>
      <c r="BD276" s="981"/>
      <c r="BE276" s="981"/>
      <c r="BF276" s="981"/>
      <c r="BG276" s="981"/>
      <c r="BH276" s="981"/>
      <c r="BI276" s="981"/>
      <c r="BJ276" s="981"/>
      <c r="BK276" s="981"/>
      <c r="BL276" s="981"/>
      <c r="BM276" s="981"/>
      <c r="BN276" s="981"/>
      <c r="BO276" s="981"/>
      <c r="BP276" s="981"/>
      <c r="BQ276" s="981"/>
      <c r="BR276" s="981"/>
      <c r="BS276" s="981"/>
      <c r="BT276" s="981"/>
      <c r="BU276" s="981"/>
      <c r="BV276" s="981"/>
      <c r="BW276" s="981"/>
      <c r="BX276" s="981"/>
      <c r="BY276" s="981"/>
      <c r="BZ276" s="981"/>
      <c r="CA276" s="981"/>
      <c r="CB276" s="981"/>
      <c r="CC276" s="981"/>
      <c r="CD276" s="981"/>
      <c r="CE276" s="981"/>
      <c r="CF276" s="981"/>
      <c r="CG276" s="981"/>
      <c r="CH276" s="981"/>
    </row>
    <row r="277" spans="1:86" ht="17.100000000000001" customHeight="1">
      <c r="A277" s="981"/>
      <c r="B277" s="182"/>
      <c r="C277" s="981"/>
      <c r="D277" s="1033"/>
      <c r="E277" s="981" t="s">
        <v>2416</v>
      </c>
      <c r="F277" s="981"/>
      <c r="G277" s="981"/>
      <c r="H277" s="981"/>
      <c r="I277" s="981"/>
      <c r="J277" s="981"/>
      <c r="K277" s="981"/>
      <c r="L277" s="981"/>
      <c r="M277" s="1037"/>
      <c r="R277" s="1901"/>
      <c r="S277" s="1901"/>
      <c r="T277" s="1901"/>
      <c r="U277" s="1901"/>
      <c r="V277" s="1901"/>
      <c r="W277" s="1901"/>
      <c r="X277" s="981" t="s">
        <v>2432</v>
      </c>
      <c r="Y277" s="981"/>
      <c r="Z277" s="981"/>
      <c r="AA277" s="981"/>
      <c r="AB277" s="981"/>
      <c r="AC277" s="981"/>
      <c r="AD277" s="981"/>
      <c r="AE277" s="981"/>
      <c r="AF277" s="981"/>
      <c r="AG277" s="981"/>
      <c r="AH277" s="981"/>
      <c r="AI277" s="981"/>
      <c r="AJ277" s="189"/>
      <c r="AK277" s="981"/>
      <c r="AL277" s="978"/>
      <c r="AM277" s="833"/>
      <c r="AN277" s="5"/>
      <c r="AO277" s="5"/>
      <c r="AP277" s="5"/>
      <c r="AQ277" s="788"/>
      <c r="AR277" s="5"/>
      <c r="AS277" s="5"/>
      <c r="AT277" s="5"/>
      <c r="AU277" s="5"/>
      <c r="AV277" s="5"/>
      <c r="AW277" s="5"/>
      <c r="AX277" s="5"/>
      <c r="AY277" s="5"/>
      <c r="AZ277" s="981"/>
      <c r="BA277" s="981"/>
      <c r="BB277" s="981"/>
      <c r="BC277" s="981"/>
      <c r="BD277" s="981"/>
      <c r="BE277" s="981"/>
      <c r="BF277" s="981"/>
      <c r="BG277" s="981"/>
      <c r="BH277" s="981"/>
      <c r="BI277" s="981"/>
      <c r="BJ277" s="981"/>
      <c r="BK277" s="981"/>
      <c r="BL277" s="981"/>
      <c r="BM277" s="981"/>
      <c r="BN277" s="981"/>
      <c r="BO277" s="981"/>
      <c r="BP277" s="981"/>
      <c r="BQ277" s="981"/>
      <c r="BR277" s="981"/>
      <c r="BS277" s="981"/>
      <c r="BT277" s="981"/>
      <c r="BU277" s="981"/>
      <c r="BV277" s="981"/>
      <c r="BW277" s="981"/>
      <c r="BX277" s="981"/>
      <c r="BY277" s="981"/>
      <c r="BZ277" s="981"/>
      <c r="CA277" s="981"/>
      <c r="CB277" s="981"/>
      <c r="CC277" s="981"/>
      <c r="CD277" s="981"/>
      <c r="CE277" s="981"/>
      <c r="CF277" s="981"/>
      <c r="CG277" s="981"/>
      <c r="CH277" s="981"/>
    </row>
    <row r="278" spans="1:86" ht="17.100000000000001" customHeight="1">
      <c r="A278" s="981"/>
      <c r="B278" s="182"/>
      <c r="C278" s="981"/>
      <c r="D278" s="1033"/>
      <c r="E278" s="981" t="s">
        <v>2433</v>
      </c>
      <c r="F278" s="981"/>
      <c r="G278" s="981"/>
      <c r="H278" s="981"/>
      <c r="I278" s="981"/>
      <c r="J278" s="981"/>
      <c r="K278" s="981"/>
      <c r="L278" s="981"/>
      <c r="M278" s="1037"/>
      <c r="R278" s="1901"/>
      <c r="S278" s="1901"/>
      <c r="T278" s="1901"/>
      <c r="U278" s="1901"/>
      <c r="V278" s="1901"/>
      <c r="W278" s="1901"/>
      <c r="X278" s="1037"/>
      <c r="Y278" s="981"/>
      <c r="Z278" s="981"/>
      <c r="AA278" s="981"/>
      <c r="AB278" s="981"/>
      <c r="AC278" s="981"/>
      <c r="AD278" s="981"/>
      <c r="AE278" s="981"/>
      <c r="AF278" s="981"/>
      <c r="AG278" s="981"/>
      <c r="AH278" s="981"/>
      <c r="AI278" s="981"/>
      <c r="AJ278" s="189"/>
      <c r="AK278" s="981"/>
      <c r="AL278" s="978"/>
      <c r="AM278" s="833"/>
      <c r="AN278" s="5"/>
      <c r="AO278" s="5"/>
      <c r="AP278" s="5"/>
      <c r="AQ278" s="788"/>
      <c r="AR278" s="5"/>
      <c r="AS278" s="5"/>
      <c r="AT278" s="5"/>
      <c r="AU278" s="5"/>
      <c r="AV278" s="5"/>
      <c r="AW278" s="5"/>
      <c r="AX278" s="5"/>
      <c r="AY278" s="5"/>
      <c r="AZ278" s="981"/>
      <c r="BA278" s="981"/>
      <c r="BB278" s="981"/>
      <c r="BC278" s="981"/>
      <c r="BD278" s="981"/>
      <c r="BE278" s="981"/>
      <c r="BF278" s="981"/>
      <c r="BG278" s="981"/>
      <c r="BH278" s="981"/>
      <c r="BI278" s="981"/>
      <c r="BJ278" s="981"/>
      <c r="BK278" s="981"/>
      <c r="BL278" s="981"/>
      <c r="BM278" s="981"/>
      <c r="BN278" s="981"/>
      <c r="BO278" s="981"/>
      <c r="BP278" s="981"/>
      <c r="BQ278" s="981"/>
      <c r="BR278" s="981"/>
      <c r="BS278" s="981"/>
      <c r="BT278" s="981"/>
      <c r="BU278" s="981"/>
      <c r="BV278" s="981"/>
      <c r="BW278" s="981"/>
      <c r="BX278" s="981"/>
      <c r="BY278" s="981"/>
      <c r="BZ278" s="981"/>
      <c r="CA278" s="981"/>
      <c r="CB278" s="981"/>
      <c r="CC278" s="981"/>
      <c r="CD278" s="981"/>
      <c r="CE278" s="981"/>
      <c r="CF278" s="981"/>
      <c r="CG278" s="981"/>
      <c r="CH278" s="981"/>
    </row>
    <row r="279" spans="1:86" ht="17.100000000000001" customHeight="1">
      <c r="A279" s="981"/>
      <c r="B279" s="182"/>
      <c r="C279" s="981"/>
      <c r="D279" s="1033"/>
      <c r="E279" s="981" t="s">
        <v>2416</v>
      </c>
      <c r="F279" s="981"/>
      <c r="G279" s="981"/>
      <c r="H279" s="981"/>
      <c r="I279" s="1902"/>
      <c r="J279" s="1902"/>
      <c r="K279" s="1902"/>
      <c r="L279" s="1902"/>
      <c r="M279" s="1902"/>
      <c r="N279" s="1902"/>
      <c r="O279" s="1902"/>
      <c r="P279" s="1902"/>
      <c r="Q279" s="1902"/>
      <c r="R279" s="1902"/>
      <c r="S279" s="1902"/>
      <c r="T279" s="1902"/>
      <c r="U279" s="1902"/>
      <c r="V279" s="1902"/>
      <c r="W279" s="1902"/>
      <c r="X279" s="1037" t="s">
        <v>4</v>
      </c>
      <c r="Y279" s="981"/>
      <c r="Z279" s="981"/>
      <c r="AA279" s="981"/>
      <c r="AB279" s="981"/>
      <c r="AC279" s="981"/>
      <c r="AD279" s="981"/>
      <c r="AE279" s="981"/>
      <c r="AF279" s="981"/>
      <c r="AG279" s="981"/>
      <c r="AH279" s="981"/>
      <c r="AI279" s="981"/>
      <c r="AJ279" s="189"/>
      <c r="AK279" s="981"/>
      <c r="AL279" s="978"/>
      <c r="AM279" s="833"/>
      <c r="AN279" s="5"/>
      <c r="AO279" s="5"/>
      <c r="AP279" s="5"/>
      <c r="AQ279" s="788"/>
      <c r="AR279" s="5"/>
      <c r="AS279" s="5"/>
      <c r="AT279" s="5"/>
      <c r="AU279" s="5"/>
      <c r="AV279" s="5"/>
      <c r="AW279" s="5"/>
      <c r="AX279" s="5"/>
      <c r="AY279" s="5"/>
      <c r="AZ279" s="981"/>
      <c r="BA279" s="981"/>
      <c r="BB279" s="981"/>
      <c r="BC279" s="981"/>
      <c r="BD279" s="981"/>
      <c r="BE279" s="981"/>
      <c r="BF279" s="981"/>
      <c r="BG279" s="981"/>
      <c r="BH279" s="981"/>
      <c r="BI279" s="981"/>
      <c r="BJ279" s="981"/>
      <c r="BK279" s="981"/>
      <c r="BL279" s="981"/>
      <c r="BM279" s="981"/>
      <c r="BN279" s="981"/>
      <c r="BO279" s="981"/>
      <c r="BP279" s="981"/>
      <c r="BQ279" s="981"/>
      <c r="BR279" s="981"/>
      <c r="BS279" s="981"/>
      <c r="BT279" s="981"/>
      <c r="BU279" s="981"/>
      <c r="BV279" s="981"/>
      <c r="BW279" s="981"/>
      <c r="BX279" s="981"/>
      <c r="BY279" s="981"/>
      <c r="BZ279" s="981"/>
      <c r="CA279" s="981"/>
      <c r="CB279" s="981"/>
      <c r="CC279" s="981"/>
      <c r="CD279" s="981"/>
      <c r="CE279" s="981"/>
      <c r="CF279" s="981"/>
      <c r="CG279" s="981"/>
      <c r="CH279" s="981"/>
    </row>
    <row r="280" spans="1:86" ht="17.100000000000001" customHeight="1">
      <c r="A280" s="981"/>
      <c r="B280" s="182"/>
      <c r="C280" s="981"/>
      <c r="D280" s="985" t="s">
        <v>73</v>
      </c>
      <c r="E280" s="981" t="s">
        <v>2498</v>
      </c>
      <c r="F280" s="981"/>
      <c r="G280" s="981"/>
      <c r="H280" s="981"/>
      <c r="I280" s="981"/>
      <c r="J280" s="981"/>
      <c r="K280" s="981"/>
      <c r="L280" s="981"/>
      <c r="M280" s="981"/>
      <c r="N280" s="265"/>
      <c r="O280" s="265"/>
      <c r="P280" s="265"/>
      <c r="Q280" s="265"/>
      <c r="R280" s="265"/>
      <c r="S280" s="265"/>
      <c r="T280" s="981"/>
      <c r="U280" s="981"/>
      <c r="V280" s="981"/>
      <c r="W280" s="981"/>
      <c r="X280" s="981"/>
      <c r="Y280" s="981"/>
      <c r="Z280" s="981"/>
      <c r="AA280" s="981"/>
      <c r="AB280" s="981"/>
      <c r="AC280" s="981"/>
      <c r="AD280" s="981"/>
      <c r="AE280" s="981"/>
      <c r="AF280" s="981"/>
      <c r="AG280" s="981"/>
      <c r="AH280" s="981"/>
      <c r="AI280" s="981"/>
      <c r="AJ280" s="189"/>
      <c r="AK280" s="981"/>
      <c r="AL280" s="978"/>
      <c r="AM280" s="833"/>
      <c r="AN280" s="5"/>
      <c r="AO280" s="5"/>
      <c r="AP280" s="5"/>
      <c r="AQ280" s="788"/>
      <c r="AR280" s="5"/>
      <c r="AS280" s="5"/>
      <c r="AT280" s="5"/>
      <c r="AU280" s="5"/>
      <c r="AV280" s="5"/>
      <c r="AW280" s="5"/>
      <c r="AX280" s="5"/>
      <c r="AY280" s="5"/>
      <c r="AZ280" s="981"/>
      <c r="BA280" s="981"/>
      <c r="BB280" s="981"/>
      <c r="BC280" s="981"/>
      <c r="BD280" s="981"/>
      <c r="BE280" s="981"/>
      <c r="BF280" s="981"/>
      <c r="BG280" s="981"/>
      <c r="BH280" s="981"/>
      <c r="BI280" s="981"/>
      <c r="BJ280" s="981"/>
      <c r="BK280" s="981"/>
      <c r="BL280" s="981"/>
      <c r="BM280" s="981"/>
      <c r="BN280" s="981"/>
      <c r="BO280" s="981"/>
      <c r="BP280" s="981"/>
      <c r="BQ280" s="981"/>
      <c r="BR280" s="981"/>
      <c r="BS280" s="981"/>
      <c r="BT280" s="981"/>
      <c r="BU280" s="981"/>
      <c r="BV280" s="981"/>
      <c r="BW280" s="981"/>
      <c r="BX280" s="981"/>
      <c r="BY280" s="981"/>
      <c r="BZ280" s="981"/>
      <c r="CA280" s="981"/>
      <c r="CB280" s="981"/>
      <c r="CC280" s="981"/>
      <c r="CD280" s="981"/>
      <c r="CE280" s="981"/>
      <c r="CF280" s="981"/>
      <c r="CG280" s="981"/>
      <c r="CH280" s="981"/>
    </row>
    <row r="281" spans="1:86" ht="17.100000000000001" customHeight="1">
      <c r="A281" s="981"/>
      <c r="B281" s="182"/>
      <c r="C281" s="981"/>
      <c r="D281" s="985" t="s">
        <v>73</v>
      </c>
      <c r="E281" s="981" t="s">
        <v>2499</v>
      </c>
      <c r="F281" s="981"/>
      <c r="G281" s="981"/>
      <c r="H281" s="981"/>
      <c r="I281" s="981"/>
      <c r="J281" s="981"/>
      <c r="K281" s="981"/>
      <c r="L281" s="981"/>
      <c r="M281" s="981"/>
      <c r="N281" s="265"/>
      <c r="O281" s="265"/>
      <c r="P281" s="265"/>
      <c r="Q281" s="265"/>
      <c r="R281" s="265"/>
      <c r="S281" s="265"/>
      <c r="T281" s="981"/>
      <c r="U281" s="981"/>
      <c r="V281" s="981"/>
      <c r="W281" s="981"/>
      <c r="X281" s="981"/>
      <c r="Y281" s="981"/>
      <c r="Z281" s="981"/>
      <c r="AA281" s="981"/>
      <c r="AB281" s="981"/>
      <c r="AC281" s="981"/>
      <c r="AD281" s="981"/>
      <c r="AE281" s="981"/>
      <c r="AF281" s="981"/>
      <c r="AG281" s="981"/>
      <c r="AH281" s="981"/>
      <c r="AI281" s="981"/>
      <c r="AJ281" s="189"/>
      <c r="AK281" s="981"/>
      <c r="AL281" s="978"/>
      <c r="AM281" s="833"/>
      <c r="AN281" s="5"/>
      <c r="AO281" s="5"/>
      <c r="AP281" s="5"/>
      <c r="AQ281" s="788"/>
      <c r="AR281" s="5"/>
      <c r="AS281" s="5"/>
      <c r="AT281" s="5"/>
      <c r="AU281" s="5"/>
      <c r="AV281" s="5"/>
      <c r="AW281" s="5"/>
      <c r="AX281" s="5"/>
      <c r="AY281" s="5"/>
      <c r="AZ281" s="981"/>
      <c r="BA281" s="981"/>
      <c r="BB281" s="981"/>
      <c r="BC281" s="981"/>
      <c r="BD281" s="981"/>
      <c r="BE281" s="981"/>
      <c r="BF281" s="981"/>
      <c r="BG281" s="981"/>
      <c r="BH281" s="981"/>
      <c r="BI281" s="981"/>
      <c r="BJ281" s="981"/>
      <c r="BK281" s="981"/>
      <c r="BL281" s="981"/>
      <c r="BM281" s="981"/>
      <c r="BN281" s="981"/>
      <c r="BO281" s="981"/>
      <c r="BP281" s="981"/>
      <c r="BQ281" s="981"/>
      <c r="BR281" s="981"/>
      <c r="BS281" s="981"/>
      <c r="BT281" s="981"/>
      <c r="BU281" s="981"/>
      <c r="BV281" s="981"/>
      <c r="BW281" s="981"/>
      <c r="BX281" s="981"/>
      <c r="BY281" s="981"/>
      <c r="BZ281" s="981"/>
      <c r="CA281" s="981"/>
      <c r="CB281" s="981"/>
      <c r="CC281" s="981"/>
      <c r="CD281" s="981"/>
      <c r="CE281" s="981"/>
      <c r="CF281" s="981"/>
      <c r="CG281" s="981"/>
      <c r="CH281" s="981"/>
    </row>
    <row r="282" spans="1:86" ht="17.100000000000001" customHeight="1">
      <c r="A282" s="981"/>
      <c r="B282" s="182"/>
      <c r="C282" s="981"/>
      <c r="D282" s="1033"/>
      <c r="E282" s="981" t="s">
        <v>764</v>
      </c>
      <c r="F282" s="1903"/>
      <c r="G282" s="1903"/>
      <c r="H282" s="1903"/>
      <c r="I282" s="1903"/>
      <c r="J282" s="1903"/>
      <c r="K282" s="1903"/>
      <c r="L282" s="1903"/>
      <c r="M282" s="1903"/>
      <c r="N282" s="1903"/>
      <c r="O282" s="1903"/>
      <c r="P282" s="1903"/>
      <c r="Q282" s="1903"/>
      <c r="R282" s="1903"/>
      <c r="S282" s="1903"/>
      <c r="T282" s="1903"/>
      <c r="U282" s="1903"/>
      <c r="V282" s="1903"/>
      <c r="W282" s="1903"/>
      <c r="X282" s="1903"/>
      <c r="Y282" s="1903"/>
      <c r="Z282" s="1903"/>
      <c r="AA282" s="1903"/>
      <c r="AB282" s="1903"/>
      <c r="AC282" s="1903"/>
      <c r="AD282" s="1903"/>
      <c r="AE282" s="1903"/>
      <c r="AF282" s="1903"/>
      <c r="AG282" s="1903"/>
      <c r="AH282" s="1903"/>
      <c r="AI282" s="981" t="s">
        <v>4</v>
      </c>
      <c r="AJ282" s="189"/>
      <c r="AK282" s="981"/>
      <c r="AL282" s="978"/>
      <c r="AM282" s="833"/>
      <c r="AN282" s="5"/>
      <c r="AO282" s="5"/>
      <c r="AP282" s="5"/>
      <c r="AQ282" s="788"/>
      <c r="AR282" s="5"/>
      <c r="AS282" s="5"/>
      <c r="AT282" s="5"/>
      <c r="AU282" s="5"/>
      <c r="AV282" s="5"/>
      <c r="AW282" s="5"/>
      <c r="AX282" s="5"/>
      <c r="AY282" s="5"/>
      <c r="AZ282" s="981"/>
      <c r="BA282" s="981"/>
      <c r="BB282" s="981"/>
      <c r="BC282" s="981"/>
      <c r="BD282" s="981"/>
      <c r="BE282" s="981"/>
      <c r="BF282" s="981"/>
      <c r="BG282" s="981"/>
      <c r="BH282" s="981"/>
      <c r="BI282" s="981"/>
      <c r="BJ282" s="981"/>
      <c r="BK282" s="981"/>
      <c r="BL282" s="981"/>
      <c r="BM282" s="981"/>
      <c r="BN282" s="981"/>
      <c r="BO282" s="981"/>
      <c r="BP282" s="981"/>
      <c r="BQ282" s="981"/>
      <c r="BR282" s="981"/>
      <c r="BS282" s="981"/>
      <c r="BT282" s="981"/>
      <c r="BU282" s="981"/>
      <c r="BV282" s="981"/>
      <c r="BW282" s="981"/>
      <c r="BX282" s="981"/>
      <c r="BY282" s="981"/>
      <c r="BZ282" s="981"/>
      <c r="CA282" s="981"/>
      <c r="CB282" s="981"/>
      <c r="CC282" s="981"/>
      <c r="CD282" s="981"/>
      <c r="CE282" s="981"/>
      <c r="CF282" s="981"/>
      <c r="CG282" s="981"/>
      <c r="CH282" s="981"/>
    </row>
    <row r="283" spans="1:86" ht="17.100000000000001" customHeight="1">
      <c r="A283" s="981"/>
      <c r="B283" s="182"/>
      <c r="C283" s="981"/>
      <c r="D283" s="985" t="s">
        <v>73</v>
      </c>
      <c r="E283" s="981" t="s">
        <v>2500</v>
      </c>
      <c r="F283" s="981"/>
      <c r="G283" s="981"/>
      <c r="H283" s="981"/>
      <c r="I283" s="981"/>
      <c r="J283" s="981"/>
      <c r="K283" s="981"/>
      <c r="L283" s="981"/>
      <c r="M283" s="1037"/>
      <c r="N283" s="1037"/>
      <c r="O283" s="1037"/>
      <c r="P283" s="1037"/>
      <c r="Q283" s="1037"/>
      <c r="R283" s="1037"/>
      <c r="S283" s="1037"/>
      <c r="T283" s="1037"/>
      <c r="U283" s="1037"/>
      <c r="V283" s="1037"/>
      <c r="W283" s="981"/>
      <c r="X283" s="981"/>
      <c r="Y283" s="981"/>
      <c r="Z283" s="981"/>
      <c r="AA283" s="981"/>
      <c r="AB283" s="981"/>
      <c r="AC283" s="981"/>
      <c r="AD283" s="981"/>
      <c r="AE283" s="981"/>
      <c r="AF283" s="981"/>
      <c r="AG283" s="981"/>
      <c r="AH283" s="981"/>
      <c r="AI283" s="981"/>
      <c r="AJ283" s="189"/>
      <c r="AK283" s="981"/>
      <c r="AL283" s="978"/>
      <c r="AM283" s="833"/>
      <c r="AN283" s="5"/>
      <c r="AO283" s="5"/>
      <c r="AP283" s="5"/>
      <c r="AQ283" s="788"/>
      <c r="AR283" s="5"/>
      <c r="AS283" s="5"/>
      <c r="AT283" s="5"/>
      <c r="AU283" s="5"/>
      <c r="AV283" s="5"/>
      <c r="AW283" s="5"/>
      <c r="AX283" s="5"/>
      <c r="AY283" s="5"/>
      <c r="AZ283" s="981"/>
      <c r="BA283" s="981"/>
      <c r="BB283" s="981"/>
      <c r="BC283" s="981"/>
      <c r="BD283" s="981"/>
      <c r="BE283" s="981"/>
      <c r="BF283" s="981"/>
      <c r="BG283" s="981"/>
      <c r="BH283" s="981"/>
      <c r="BI283" s="981"/>
      <c r="BJ283" s="981"/>
      <c r="BK283" s="981"/>
      <c r="BL283" s="981"/>
      <c r="BM283" s="981"/>
      <c r="BN283" s="981"/>
      <c r="BO283" s="981"/>
      <c r="BP283" s="981"/>
      <c r="BQ283" s="981"/>
      <c r="BR283" s="981"/>
      <c r="BS283" s="981"/>
      <c r="BT283" s="981"/>
      <c r="BU283" s="981"/>
      <c r="BV283" s="981"/>
      <c r="BW283" s="981"/>
      <c r="BX283" s="981"/>
      <c r="BY283" s="981"/>
      <c r="BZ283" s="981"/>
      <c r="CA283" s="981"/>
      <c r="CB283" s="981"/>
      <c r="CC283" s="981"/>
      <c r="CD283" s="981"/>
      <c r="CE283" s="981"/>
      <c r="CF283" s="981"/>
      <c r="CG283" s="981"/>
      <c r="CH283" s="981"/>
    </row>
    <row r="284" spans="1:86" ht="17.100000000000001" customHeight="1">
      <c r="A284" s="981"/>
      <c r="B284" s="182"/>
      <c r="C284" s="981"/>
      <c r="D284" s="981" t="s">
        <v>2421</v>
      </c>
      <c r="F284" s="981"/>
      <c r="G284" s="981"/>
      <c r="H284" s="981"/>
      <c r="I284" s="981"/>
      <c r="J284" s="981"/>
      <c r="K284" s="981"/>
      <c r="L284" s="981"/>
      <c r="M284" s="1037"/>
      <c r="N284" s="1037"/>
      <c r="O284" s="1037"/>
      <c r="P284" s="1037"/>
      <c r="Q284" s="1037"/>
      <c r="R284" s="1037"/>
      <c r="S284" s="1037"/>
      <c r="T284" s="1037"/>
      <c r="U284" s="1037"/>
      <c r="V284" s="1037"/>
      <c r="W284" s="981"/>
      <c r="X284" s="981"/>
      <c r="Y284" s="981"/>
      <c r="Z284" s="981"/>
      <c r="AA284" s="981"/>
      <c r="AB284" s="981"/>
      <c r="AC284" s="981"/>
      <c r="AD284" s="981"/>
      <c r="AE284" s="981"/>
      <c r="AF284" s="981"/>
      <c r="AG284" s="981"/>
      <c r="AH284" s="981"/>
      <c r="AI284" s="981"/>
      <c r="AJ284" s="189"/>
      <c r="AK284" s="981"/>
      <c r="AL284" s="978"/>
      <c r="AM284" s="833"/>
      <c r="AN284" s="5"/>
      <c r="AO284" s="5"/>
      <c r="AP284" s="5"/>
      <c r="AQ284" s="788"/>
      <c r="AR284" s="5"/>
      <c r="AS284" s="5"/>
      <c r="AT284" s="5"/>
      <c r="AU284" s="5"/>
      <c r="AV284" s="5"/>
      <c r="AW284" s="5"/>
      <c r="AX284" s="5"/>
      <c r="AY284" s="5"/>
      <c r="AZ284" s="981"/>
      <c r="BA284" s="981"/>
      <c r="BB284" s="981"/>
      <c r="BC284" s="981"/>
      <c r="BD284" s="981"/>
      <c r="BE284" s="981"/>
      <c r="BF284" s="981"/>
      <c r="BG284" s="981"/>
      <c r="BH284" s="981"/>
      <c r="BI284" s="981"/>
      <c r="BJ284" s="981"/>
      <c r="BK284" s="981"/>
      <c r="BL284" s="981"/>
      <c r="BM284" s="981"/>
      <c r="BN284" s="981"/>
      <c r="BO284" s="981"/>
      <c r="BP284" s="981"/>
      <c r="BQ284" s="981"/>
      <c r="BR284" s="981"/>
      <c r="BS284" s="981"/>
      <c r="BT284" s="981"/>
      <c r="BU284" s="981"/>
      <c r="BV284" s="981"/>
      <c r="BW284" s="981"/>
      <c r="BX284" s="981"/>
      <c r="BY284" s="981"/>
      <c r="BZ284" s="981"/>
      <c r="CA284" s="981"/>
      <c r="CB284" s="981"/>
      <c r="CC284" s="981"/>
      <c r="CD284" s="981"/>
      <c r="CE284" s="981"/>
      <c r="CF284" s="981"/>
      <c r="CG284" s="981"/>
      <c r="CH284" s="981"/>
    </row>
    <row r="285" spans="1:86" ht="17.100000000000001" customHeight="1">
      <c r="A285" s="981"/>
      <c r="B285" s="182"/>
      <c r="C285" s="981"/>
      <c r="D285" s="985" t="s">
        <v>73</v>
      </c>
      <c r="E285" s="981" t="s">
        <v>2501</v>
      </c>
      <c r="F285" s="981"/>
      <c r="G285" s="981"/>
      <c r="H285" s="981"/>
      <c r="I285" s="981"/>
      <c r="J285" s="981"/>
      <c r="K285" s="981"/>
      <c r="L285" s="981"/>
      <c r="M285" s="1037"/>
      <c r="N285" s="1037"/>
      <c r="O285" s="1037"/>
      <c r="P285" s="1037"/>
      <c r="Q285" s="1037"/>
      <c r="R285" s="1037"/>
      <c r="S285" s="1037"/>
      <c r="T285" s="1037"/>
      <c r="U285" s="1037"/>
      <c r="V285" s="1037"/>
      <c r="W285" s="981"/>
      <c r="X285" s="981"/>
      <c r="Y285" s="981"/>
      <c r="Z285" s="981"/>
      <c r="AA285" s="981"/>
      <c r="AB285" s="981"/>
      <c r="AC285" s="981"/>
      <c r="AD285" s="981"/>
      <c r="AE285" s="981"/>
      <c r="AF285" s="981"/>
      <c r="AG285" s="981"/>
      <c r="AH285" s="981"/>
      <c r="AI285" s="981"/>
      <c r="AJ285" s="189"/>
      <c r="AK285" s="981"/>
      <c r="AL285" s="978"/>
      <c r="AM285" s="833"/>
      <c r="AN285" s="5"/>
      <c r="AO285" s="5"/>
      <c r="AP285" s="5"/>
      <c r="AQ285" s="788"/>
      <c r="AR285" s="5"/>
      <c r="AS285" s="5"/>
      <c r="AT285" s="5"/>
      <c r="AU285" s="5"/>
      <c r="AV285" s="5"/>
      <c r="AW285" s="5"/>
      <c r="AX285" s="5"/>
      <c r="AY285" s="5"/>
      <c r="AZ285" s="981"/>
      <c r="BA285" s="981"/>
      <c r="BB285" s="981"/>
      <c r="BC285" s="981"/>
      <c r="BD285" s="981"/>
      <c r="BE285" s="981"/>
      <c r="BF285" s="981"/>
      <c r="BG285" s="981"/>
      <c r="BH285" s="981"/>
      <c r="BI285" s="981"/>
      <c r="BJ285" s="981"/>
      <c r="BK285" s="981"/>
      <c r="BL285" s="981"/>
      <c r="BM285" s="981"/>
      <c r="BN285" s="981"/>
      <c r="BO285" s="981"/>
      <c r="BP285" s="981"/>
      <c r="BQ285" s="981"/>
      <c r="BR285" s="981"/>
      <c r="BS285" s="981"/>
      <c r="BT285" s="981"/>
      <c r="BU285" s="981"/>
      <c r="BV285" s="981"/>
      <c r="BW285" s="981"/>
      <c r="BX285" s="981"/>
      <c r="BY285" s="981"/>
      <c r="BZ285" s="981"/>
      <c r="CA285" s="981"/>
      <c r="CB285" s="981"/>
      <c r="CC285" s="981"/>
      <c r="CD285" s="981"/>
      <c r="CE285" s="981"/>
      <c r="CF285" s="981"/>
      <c r="CG285" s="981"/>
      <c r="CH285" s="981"/>
    </row>
    <row r="286" spans="1:86" ht="17.100000000000001" customHeight="1">
      <c r="A286" s="981"/>
      <c r="B286" s="182"/>
      <c r="C286" s="981"/>
      <c r="D286" s="1033"/>
      <c r="E286" s="981" t="s">
        <v>2423</v>
      </c>
      <c r="F286" s="981"/>
      <c r="G286" s="981"/>
      <c r="H286" s="981"/>
      <c r="I286" s="981"/>
      <c r="J286" s="981"/>
      <c r="K286" s="981"/>
      <c r="L286" s="981"/>
      <c r="M286" s="981"/>
      <c r="N286" s="265"/>
      <c r="O286" s="265"/>
      <c r="P286" s="265"/>
      <c r="R286" s="1901"/>
      <c r="S286" s="1901"/>
      <c r="T286" s="1901"/>
      <c r="U286" s="1901"/>
      <c r="V286" s="1901"/>
      <c r="W286" s="1901"/>
      <c r="X286" s="981" t="s">
        <v>2424</v>
      </c>
      <c r="Y286" s="981"/>
      <c r="Z286" s="981"/>
      <c r="AA286" s="981"/>
      <c r="AB286" s="981"/>
      <c r="AC286" s="981"/>
      <c r="AD286" s="981"/>
      <c r="AE286" s="981"/>
      <c r="AF286" s="981"/>
      <c r="AG286" s="981"/>
      <c r="AH286" s="981"/>
      <c r="AI286" s="981"/>
      <c r="AJ286" s="189"/>
      <c r="AK286" s="981"/>
      <c r="AL286" s="978"/>
      <c r="AM286" s="833"/>
      <c r="AN286" s="5"/>
      <c r="AO286" s="5"/>
      <c r="AP286" s="5"/>
      <c r="AQ286" s="788"/>
      <c r="AR286" s="5"/>
      <c r="AS286" s="5"/>
      <c r="AT286" s="5"/>
      <c r="AU286" s="5"/>
      <c r="AV286" s="5"/>
      <c r="AW286" s="5"/>
      <c r="AX286" s="5"/>
      <c r="AY286" s="5"/>
      <c r="AZ286" s="981"/>
      <c r="BA286" s="981"/>
      <c r="BB286" s="981"/>
      <c r="BC286" s="981"/>
      <c r="BD286" s="981"/>
      <c r="BE286" s="981"/>
      <c r="BF286" s="981"/>
      <c r="BG286" s="981"/>
      <c r="BH286" s="981"/>
      <c r="BI286" s="981"/>
      <c r="BJ286" s="981"/>
      <c r="BK286" s="981"/>
      <c r="BL286" s="981"/>
      <c r="BM286" s="981"/>
      <c r="BN286" s="981"/>
      <c r="BO286" s="981"/>
      <c r="BP286" s="981"/>
      <c r="BQ286" s="981"/>
      <c r="BR286" s="981"/>
      <c r="BS286" s="981"/>
      <c r="BT286" s="981"/>
      <c r="BU286" s="981"/>
      <c r="BV286" s="981"/>
      <c r="BW286" s="981"/>
      <c r="BX286" s="981"/>
      <c r="BY286" s="981"/>
      <c r="BZ286" s="981"/>
      <c r="CA286" s="981"/>
      <c r="CB286" s="981"/>
      <c r="CC286" s="981"/>
      <c r="CD286" s="981"/>
      <c r="CE286" s="981"/>
      <c r="CF286" s="981"/>
      <c r="CG286" s="981"/>
      <c r="CH286" s="981"/>
    </row>
    <row r="287" spans="1:86" ht="17.100000000000001" customHeight="1">
      <c r="A287" s="981"/>
      <c r="B287" s="182"/>
      <c r="C287" s="981"/>
      <c r="D287" s="1033"/>
      <c r="E287" s="981" t="s">
        <v>2425</v>
      </c>
      <c r="F287" s="981"/>
      <c r="G287" s="981"/>
      <c r="H287" s="981"/>
      <c r="I287" s="981"/>
      <c r="J287" s="981"/>
      <c r="K287" s="981"/>
      <c r="L287" s="981"/>
      <c r="M287" s="981"/>
      <c r="N287" s="265"/>
      <c r="O287" s="265"/>
      <c r="P287" s="265"/>
      <c r="R287" s="1901"/>
      <c r="S287" s="1901"/>
      <c r="T287" s="1901"/>
      <c r="U287" s="1901"/>
      <c r="V287" s="1901"/>
      <c r="W287" s="1901"/>
      <c r="X287" s="981" t="s">
        <v>2424</v>
      </c>
      <c r="Y287" s="981"/>
      <c r="Z287" s="981"/>
      <c r="AA287" s="981"/>
      <c r="AB287" s="981"/>
      <c r="AC287" s="981"/>
      <c r="AD287" s="981"/>
      <c r="AE287" s="981"/>
      <c r="AF287" s="981"/>
      <c r="AG287" s="981"/>
      <c r="AH287" s="981"/>
      <c r="AI287" s="981"/>
      <c r="AJ287" s="189"/>
      <c r="AK287" s="981"/>
      <c r="AL287" s="978"/>
      <c r="AM287" s="833"/>
      <c r="AN287" s="5"/>
      <c r="AO287" s="5"/>
      <c r="AP287" s="5"/>
      <c r="AQ287" s="788"/>
      <c r="AR287" s="5"/>
      <c r="AS287" s="5"/>
      <c r="AT287" s="5"/>
      <c r="AU287" s="5"/>
      <c r="AV287" s="5"/>
      <c r="AW287" s="5"/>
      <c r="AX287" s="5"/>
      <c r="AY287" s="5"/>
      <c r="AZ287" s="981"/>
      <c r="BA287" s="981"/>
      <c r="BB287" s="981"/>
      <c r="BC287" s="981"/>
      <c r="BD287" s="981"/>
      <c r="BE287" s="981"/>
      <c r="BF287" s="981"/>
      <c r="BG287" s="981"/>
      <c r="BH287" s="981"/>
      <c r="BI287" s="981"/>
      <c r="BJ287" s="981"/>
      <c r="BK287" s="981"/>
      <c r="BL287" s="981"/>
      <c r="BM287" s="981"/>
      <c r="BN287" s="981"/>
      <c r="BO287" s="981"/>
      <c r="BP287" s="981"/>
      <c r="BQ287" s="981"/>
      <c r="BR287" s="981"/>
      <c r="BS287" s="981"/>
      <c r="BT287" s="981"/>
      <c r="BU287" s="981"/>
      <c r="BV287" s="981"/>
      <c r="BW287" s="981"/>
      <c r="BX287" s="981"/>
      <c r="BY287" s="981"/>
      <c r="BZ287" s="981"/>
      <c r="CA287" s="981"/>
      <c r="CB287" s="981"/>
      <c r="CC287" s="981"/>
      <c r="CD287" s="981"/>
      <c r="CE287" s="981"/>
      <c r="CF287" s="981"/>
      <c r="CG287" s="981"/>
      <c r="CH287" s="981"/>
    </row>
    <row r="288" spans="1:86" ht="17.100000000000001" customHeight="1">
      <c r="A288" s="981"/>
      <c r="B288" s="182"/>
      <c r="C288" s="981"/>
      <c r="D288" s="1033"/>
      <c r="E288" s="981" t="s">
        <v>2426</v>
      </c>
      <c r="F288" s="981"/>
      <c r="G288" s="981"/>
      <c r="H288" s="981"/>
      <c r="I288" s="981" t="s">
        <v>148</v>
      </c>
      <c r="J288" s="1902"/>
      <c r="K288" s="1902"/>
      <c r="L288" s="1902"/>
      <c r="M288" s="1902"/>
      <c r="N288" s="1902"/>
      <c r="O288" s="1902"/>
      <c r="P288" s="1902"/>
      <c r="Q288" s="1902"/>
      <c r="R288" s="1902"/>
      <c r="S288" s="1902"/>
      <c r="T288" s="1902"/>
      <c r="U288" s="1902"/>
      <c r="V288" s="1902"/>
      <c r="W288" s="1902"/>
      <c r="X288" s="981" t="s">
        <v>4</v>
      </c>
      <c r="Y288" s="981"/>
      <c r="Z288" s="981"/>
      <c r="AA288" s="981"/>
      <c r="AB288" s="981"/>
      <c r="AC288" s="981"/>
      <c r="AD288" s="981"/>
      <c r="AE288" s="981"/>
      <c r="AF288" s="981"/>
      <c r="AG288" s="981"/>
      <c r="AH288" s="981"/>
      <c r="AI288" s="981"/>
      <c r="AJ288" s="189"/>
      <c r="AK288" s="981"/>
      <c r="AL288" s="978"/>
      <c r="AM288" s="833"/>
      <c r="AN288" s="5"/>
      <c r="AO288" s="5"/>
      <c r="AP288" s="5"/>
      <c r="AQ288" s="788"/>
      <c r="AR288" s="5"/>
      <c r="AS288" s="5"/>
      <c r="AT288" s="5"/>
      <c r="AU288" s="5"/>
      <c r="AV288" s="5"/>
      <c r="AW288" s="5"/>
      <c r="AX288" s="5"/>
      <c r="AY288" s="5"/>
      <c r="AZ288" s="981"/>
      <c r="BA288" s="981"/>
      <c r="BB288" s="981"/>
      <c r="BC288" s="981"/>
      <c r="BD288" s="981"/>
      <c r="BE288" s="981"/>
      <c r="BF288" s="981"/>
      <c r="BG288" s="981"/>
      <c r="BH288" s="981"/>
      <c r="BI288" s="981"/>
      <c r="BJ288" s="981"/>
      <c r="BK288" s="981"/>
      <c r="BL288" s="981"/>
      <c r="BM288" s="981"/>
      <c r="BN288" s="981"/>
      <c r="BO288" s="981"/>
      <c r="BP288" s="981"/>
      <c r="BQ288" s="981"/>
      <c r="BR288" s="981"/>
      <c r="BS288" s="981"/>
      <c r="BT288" s="981"/>
      <c r="BU288" s="981"/>
      <c r="BV288" s="981"/>
      <c r="BW288" s="981"/>
      <c r="BX288" s="981"/>
      <c r="BY288" s="981"/>
      <c r="BZ288" s="981"/>
      <c r="CA288" s="981"/>
      <c r="CB288" s="981"/>
      <c r="CC288" s="981"/>
      <c r="CD288" s="981"/>
      <c r="CE288" s="981"/>
      <c r="CF288" s="981"/>
      <c r="CG288" s="981"/>
      <c r="CH288" s="981"/>
    </row>
    <row r="289" spans="1:86" ht="17.100000000000001" customHeight="1">
      <c r="A289" s="981"/>
      <c r="B289" s="182"/>
      <c r="C289" s="981"/>
      <c r="D289" s="985" t="s">
        <v>73</v>
      </c>
      <c r="E289" s="981" t="s">
        <v>2502</v>
      </c>
      <c r="F289" s="981"/>
      <c r="G289" s="981"/>
      <c r="H289" s="981"/>
      <c r="I289" s="981"/>
      <c r="J289" s="1038"/>
      <c r="K289" s="1038"/>
      <c r="L289" s="1038"/>
      <c r="M289" s="1038"/>
      <c r="N289" s="1038"/>
      <c r="O289" s="1038"/>
      <c r="P289" s="1038"/>
      <c r="Q289" s="1038"/>
      <c r="R289" s="1038"/>
      <c r="S289" s="1038"/>
      <c r="T289" s="1038"/>
      <c r="U289" s="1038"/>
      <c r="V289" s="1038"/>
      <c r="W289" s="1038"/>
      <c r="X289" s="981"/>
      <c r="Y289" s="981"/>
      <c r="Z289" s="981"/>
      <c r="AA289" s="981"/>
      <c r="AB289" s="981"/>
      <c r="AC289" s="981"/>
      <c r="AD289" s="981"/>
      <c r="AE289" s="981"/>
      <c r="AF289" s="981"/>
      <c r="AG289" s="981"/>
      <c r="AH289" s="981"/>
      <c r="AI289" s="981"/>
      <c r="AJ289" s="189"/>
      <c r="AK289" s="981"/>
      <c r="AL289" s="978"/>
      <c r="AM289" s="833"/>
      <c r="AN289" s="5"/>
      <c r="AO289" s="5"/>
      <c r="AP289" s="5"/>
      <c r="AQ289" s="788"/>
      <c r="AR289" s="5"/>
      <c r="AS289" s="5"/>
      <c r="AT289" s="5"/>
      <c r="AU289" s="5"/>
      <c r="AV289" s="5"/>
      <c r="AW289" s="5"/>
      <c r="AX289" s="5"/>
      <c r="AY289" s="5"/>
      <c r="AZ289" s="981"/>
      <c r="BA289" s="981"/>
      <c r="BB289" s="981"/>
      <c r="BC289" s="981"/>
      <c r="BD289" s="981"/>
      <c r="BE289" s="981"/>
      <c r="BF289" s="981"/>
      <c r="BG289" s="981"/>
      <c r="BH289" s="981"/>
      <c r="BI289" s="981"/>
      <c r="BJ289" s="981"/>
      <c r="BK289" s="981"/>
      <c r="BL289" s="981"/>
      <c r="BM289" s="981"/>
      <c r="BN289" s="981"/>
      <c r="BO289" s="981"/>
      <c r="BP289" s="981"/>
      <c r="BQ289" s="981"/>
      <c r="BR289" s="981"/>
      <c r="BS289" s="981"/>
      <c r="BT289" s="981"/>
      <c r="BU289" s="981"/>
      <c r="BV289" s="981"/>
      <c r="BW289" s="981"/>
      <c r="BX289" s="981"/>
      <c r="BY289" s="981"/>
      <c r="BZ289" s="981"/>
      <c r="CA289" s="981"/>
      <c r="CB289" s="981"/>
      <c r="CC289" s="981"/>
      <c r="CD289" s="981"/>
      <c r="CE289" s="981"/>
      <c r="CF289" s="981"/>
      <c r="CG289" s="981"/>
      <c r="CH289" s="981"/>
    </row>
    <row r="290" spans="1:86" ht="17.100000000000001" customHeight="1">
      <c r="A290" s="981"/>
      <c r="B290" s="182"/>
      <c r="C290" s="981"/>
      <c r="D290" s="985" t="s">
        <v>73</v>
      </c>
      <c r="E290" s="981" t="s">
        <v>2420</v>
      </c>
      <c r="F290" s="981"/>
      <c r="G290" s="981"/>
      <c r="H290" s="981"/>
      <c r="I290" s="981"/>
      <c r="J290" s="981"/>
      <c r="K290" s="981"/>
      <c r="L290" s="981"/>
      <c r="M290" s="981"/>
      <c r="N290" s="265"/>
      <c r="O290" s="265"/>
      <c r="P290" s="265"/>
      <c r="Q290" s="265"/>
      <c r="R290" s="265"/>
      <c r="S290" s="265"/>
      <c r="T290" s="981"/>
      <c r="U290" s="981"/>
      <c r="V290" s="981"/>
      <c r="W290" s="981"/>
      <c r="X290" s="981"/>
      <c r="Y290" s="981"/>
      <c r="Z290" s="981"/>
      <c r="AA290" s="981"/>
      <c r="AB290" s="981"/>
      <c r="AC290" s="981"/>
      <c r="AD290" s="981"/>
      <c r="AE290" s="981"/>
      <c r="AF290" s="981"/>
      <c r="AG290" s="981"/>
      <c r="AH290" s="981"/>
      <c r="AI290" s="981"/>
      <c r="AJ290" s="189"/>
      <c r="AK290" s="981"/>
      <c r="AL290" s="978"/>
      <c r="AM290" s="833"/>
      <c r="AN290" s="5"/>
      <c r="AO290" s="5"/>
      <c r="AP290" s="5"/>
      <c r="AQ290" s="788"/>
      <c r="AR290" s="5"/>
      <c r="AS290" s="5"/>
      <c r="AT290" s="5"/>
      <c r="AU290" s="5"/>
      <c r="AV290" s="5"/>
      <c r="AW290" s="5"/>
      <c r="AX290" s="5"/>
      <c r="AY290" s="5"/>
      <c r="AZ290" s="981"/>
      <c r="BA290" s="981"/>
      <c r="BB290" s="981"/>
      <c r="BC290" s="981"/>
      <c r="BD290" s="981"/>
      <c r="BE290" s="981"/>
      <c r="BF290" s="981"/>
      <c r="BG290" s="981"/>
      <c r="BH290" s="981"/>
      <c r="BI290" s="981"/>
      <c r="BJ290" s="981"/>
      <c r="BK290" s="981"/>
      <c r="BL290" s="981"/>
      <c r="BM290" s="981"/>
      <c r="BN290" s="981"/>
      <c r="BO290" s="981"/>
      <c r="BP290" s="981"/>
      <c r="BQ290" s="981"/>
      <c r="BR290" s="981"/>
      <c r="BS290" s="981"/>
      <c r="BT290" s="981"/>
      <c r="BU290" s="981"/>
      <c r="BV290" s="981"/>
      <c r="BW290" s="981"/>
      <c r="BX290" s="981"/>
      <c r="BY290" s="981"/>
      <c r="BZ290" s="981"/>
      <c r="CA290" s="981"/>
      <c r="CB290" s="981"/>
      <c r="CC290" s="981"/>
      <c r="CD290" s="981"/>
      <c r="CE290" s="981"/>
      <c r="CF290" s="981"/>
      <c r="CG290" s="981"/>
      <c r="CH290" s="981"/>
    </row>
    <row r="291" spans="1:86" ht="17.100000000000001" customHeight="1">
      <c r="A291" s="981"/>
      <c r="B291" s="182"/>
      <c r="C291" s="981"/>
      <c r="D291" s="1033"/>
      <c r="E291" s="981" t="s">
        <v>764</v>
      </c>
      <c r="F291" s="1903"/>
      <c r="G291" s="1903"/>
      <c r="H291" s="1903"/>
      <c r="I291" s="1903"/>
      <c r="J291" s="1903"/>
      <c r="K291" s="1903"/>
      <c r="L291" s="1903"/>
      <c r="M291" s="1903"/>
      <c r="N291" s="1903"/>
      <c r="O291" s="1903"/>
      <c r="P291" s="1903"/>
      <c r="Q291" s="1903"/>
      <c r="R291" s="1903"/>
      <c r="S291" s="1903"/>
      <c r="T291" s="1903"/>
      <c r="U291" s="1903"/>
      <c r="V291" s="1903"/>
      <c r="W291" s="1903"/>
      <c r="X291" s="1903"/>
      <c r="Y291" s="1903"/>
      <c r="Z291" s="1903"/>
      <c r="AA291" s="1903"/>
      <c r="AB291" s="1903"/>
      <c r="AC291" s="1903"/>
      <c r="AD291" s="1903"/>
      <c r="AE291" s="1903"/>
      <c r="AF291" s="1903"/>
      <c r="AG291" s="1903"/>
      <c r="AH291" s="1903"/>
      <c r="AI291" s="981" t="s">
        <v>4</v>
      </c>
      <c r="AJ291" s="189"/>
      <c r="AK291" s="981"/>
      <c r="AL291" s="978"/>
      <c r="AM291" s="833"/>
      <c r="AN291" s="5"/>
      <c r="AO291" s="5"/>
      <c r="AP291" s="5"/>
      <c r="AQ291" s="788"/>
      <c r="AR291" s="5"/>
      <c r="AS291" s="5"/>
      <c r="AT291" s="5"/>
      <c r="AU291" s="5"/>
      <c r="AV291" s="5"/>
      <c r="AW291" s="5"/>
      <c r="AX291" s="5"/>
      <c r="AY291" s="5"/>
      <c r="AZ291" s="981"/>
      <c r="BA291" s="981"/>
      <c r="BB291" s="981"/>
      <c r="BC291" s="981"/>
      <c r="BD291" s="981"/>
      <c r="BE291" s="981"/>
      <c r="BF291" s="981"/>
      <c r="BG291" s="981"/>
      <c r="BH291" s="981"/>
      <c r="BI291" s="981"/>
      <c r="BJ291" s="981"/>
      <c r="BK291" s="981"/>
      <c r="BL291" s="981"/>
      <c r="BM291" s="981"/>
      <c r="BN291" s="981"/>
      <c r="BO291" s="981"/>
      <c r="BP291" s="981"/>
      <c r="BQ291" s="981"/>
      <c r="BR291" s="981"/>
      <c r="BS291" s="981"/>
      <c r="BT291" s="981"/>
      <c r="BU291" s="981"/>
      <c r="BV291" s="981"/>
      <c r="BW291" s="981"/>
      <c r="BX291" s="981"/>
      <c r="BY291" s="981"/>
      <c r="BZ291" s="981"/>
      <c r="CA291" s="981"/>
      <c r="CB291" s="981"/>
      <c r="CC291" s="981"/>
      <c r="CD291" s="981"/>
      <c r="CE291" s="981"/>
      <c r="CF291" s="981"/>
      <c r="CG291" s="981"/>
      <c r="CH291" s="981"/>
    </row>
    <row r="292" spans="1:86" ht="17.100000000000001" customHeight="1">
      <c r="A292" s="981"/>
      <c r="B292" s="182"/>
      <c r="C292" s="981"/>
      <c r="D292" s="985" t="s">
        <v>73</v>
      </c>
      <c r="E292" s="981" t="s">
        <v>2500</v>
      </c>
      <c r="F292" s="981"/>
      <c r="G292" s="981"/>
      <c r="H292" s="981"/>
      <c r="I292" s="981"/>
      <c r="J292" s="981"/>
      <c r="K292" s="981"/>
      <c r="L292" s="981"/>
      <c r="M292" s="1037"/>
      <c r="N292" s="1037"/>
      <c r="O292" s="1037"/>
      <c r="P292" s="1037"/>
      <c r="Q292" s="1037"/>
      <c r="R292" s="1037"/>
      <c r="S292" s="1037"/>
      <c r="T292" s="1037"/>
      <c r="U292" s="1037"/>
      <c r="V292" s="1037"/>
      <c r="W292" s="981"/>
      <c r="X292" s="981"/>
      <c r="Y292" s="981"/>
      <c r="Z292" s="981"/>
      <c r="AA292" s="981"/>
      <c r="AB292" s="981"/>
      <c r="AC292" s="981"/>
      <c r="AD292" s="981"/>
      <c r="AE292" s="981"/>
      <c r="AF292" s="981"/>
      <c r="AG292" s="981"/>
      <c r="AH292" s="981"/>
      <c r="AI292" s="981"/>
      <c r="AJ292" s="189"/>
      <c r="AK292" s="981"/>
      <c r="AL292" s="978"/>
      <c r="AM292" s="833"/>
      <c r="AN292" s="5"/>
      <c r="AO292" s="5"/>
      <c r="AP292" s="5"/>
      <c r="AQ292" s="788"/>
      <c r="AR292" s="5"/>
      <c r="AS292" s="5"/>
      <c r="AT292" s="5"/>
      <c r="AU292" s="5"/>
      <c r="AV292" s="5"/>
      <c r="AW292" s="5"/>
      <c r="AX292" s="5"/>
      <c r="AY292" s="5"/>
      <c r="AZ292" s="981"/>
      <c r="BA292" s="981"/>
      <c r="BB292" s="981"/>
      <c r="BC292" s="981"/>
      <c r="BD292" s="981"/>
      <c r="BE292" s="981"/>
      <c r="BF292" s="981"/>
      <c r="BG292" s="981"/>
      <c r="BH292" s="981"/>
      <c r="BI292" s="981"/>
      <c r="BJ292" s="981"/>
      <c r="BK292" s="981"/>
      <c r="BL292" s="981"/>
      <c r="BM292" s="981"/>
      <c r="BN292" s="981"/>
      <c r="BO292" s="981"/>
      <c r="BP292" s="981"/>
      <c r="BQ292" s="981"/>
      <c r="BR292" s="981"/>
      <c r="BS292" s="981"/>
      <c r="BT292" s="981"/>
      <c r="BU292" s="981"/>
      <c r="BV292" s="981"/>
      <c r="BW292" s="981"/>
      <c r="BX292" s="981"/>
      <c r="BY292" s="981"/>
      <c r="BZ292" s="981"/>
      <c r="CA292" s="981"/>
      <c r="CB292" s="981"/>
      <c r="CC292" s="981"/>
      <c r="CD292" s="981"/>
      <c r="CE292" s="981"/>
      <c r="CF292" s="981"/>
      <c r="CG292" s="981"/>
      <c r="CH292" s="981"/>
    </row>
    <row r="293" spans="1:86" ht="17.100000000000001" customHeight="1">
      <c r="A293" s="981"/>
      <c r="B293" s="182"/>
      <c r="C293" s="981"/>
      <c r="D293" s="1039" t="s">
        <v>2434</v>
      </c>
      <c r="E293" s="1039"/>
      <c r="F293" s="981"/>
      <c r="G293" s="981"/>
      <c r="H293" s="981"/>
      <c r="I293" s="981"/>
      <c r="J293" s="981"/>
      <c r="K293" s="981"/>
      <c r="L293" s="981"/>
      <c r="M293" s="1037"/>
      <c r="N293" s="1037"/>
      <c r="O293" s="1037"/>
      <c r="P293" s="1037"/>
      <c r="Q293" s="1037"/>
      <c r="R293" s="1037"/>
      <c r="S293" s="1037"/>
      <c r="T293" s="1037"/>
      <c r="U293" s="1037"/>
      <c r="V293" s="1037"/>
      <c r="W293" s="981"/>
      <c r="X293" s="981"/>
      <c r="Y293" s="981"/>
      <c r="Z293" s="981"/>
      <c r="AA293" s="981"/>
      <c r="AB293" s="981"/>
      <c r="AC293" s="981"/>
      <c r="AD293" s="981"/>
      <c r="AE293" s="981"/>
      <c r="AF293" s="981"/>
      <c r="AG293" s="981"/>
      <c r="AH293" s="981"/>
      <c r="AI293" s="981"/>
      <c r="AJ293" s="189"/>
      <c r="AK293" s="981"/>
      <c r="AL293" s="978"/>
      <c r="AM293" s="833"/>
      <c r="AN293" s="5"/>
      <c r="AO293" s="5"/>
      <c r="AP293" s="5"/>
      <c r="AQ293" s="788"/>
      <c r="AR293" s="5"/>
      <c r="AS293" s="5"/>
      <c r="AT293" s="5"/>
      <c r="AU293" s="5"/>
      <c r="AV293" s="5"/>
      <c r="AW293" s="5"/>
      <c r="AX293" s="5"/>
      <c r="AY293" s="5"/>
      <c r="AZ293" s="981"/>
      <c r="BA293" s="981"/>
      <c r="BB293" s="981"/>
      <c r="BC293" s="981"/>
      <c r="BD293" s="981"/>
      <c r="BE293" s="981"/>
      <c r="BF293" s="981"/>
      <c r="BG293" s="981"/>
      <c r="BH293" s="981"/>
      <c r="BI293" s="981"/>
      <c r="BJ293" s="981"/>
      <c r="BK293" s="981"/>
      <c r="BL293" s="981"/>
      <c r="BM293" s="981"/>
      <c r="BN293" s="981"/>
      <c r="BO293" s="981"/>
      <c r="BP293" s="981"/>
      <c r="BQ293" s="981"/>
      <c r="BR293" s="981"/>
      <c r="BS293" s="981"/>
      <c r="BT293" s="981"/>
      <c r="BU293" s="981"/>
      <c r="BV293" s="981"/>
      <c r="BW293" s="981"/>
      <c r="BX293" s="981"/>
      <c r="BY293" s="981"/>
      <c r="BZ293" s="981"/>
      <c r="CA293" s="981"/>
      <c r="CB293" s="981"/>
      <c r="CC293" s="981"/>
      <c r="CD293" s="981"/>
      <c r="CE293" s="981"/>
      <c r="CF293" s="981"/>
      <c r="CG293" s="981"/>
      <c r="CH293" s="981"/>
    </row>
    <row r="294" spans="1:86" ht="17.100000000000001" customHeight="1">
      <c r="A294" s="981"/>
      <c r="B294" s="182"/>
      <c r="C294" s="981"/>
      <c r="D294" s="1039" t="s">
        <v>2412</v>
      </c>
      <c r="E294" s="1039"/>
      <c r="F294" s="981"/>
      <c r="G294" s="981"/>
      <c r="H294" s="981"/>
      <c r="I294" s="981"/>
      <c r="J294" s="981"/>
      <c r="K294" s="981"/>
      <c r="L294" s="981"/>
      <c r="M294" s="1037"/>
      <c r="N294" s="1037"/>
      <c r="O294" s="1037"/>
      <c r="P294" s="1037"/>
      <c r="Q294" s="1037"/>
      <c r="R294" s="1037"/>
      <c r="S294" s="1037"/>
      <c r="T294" s="1037"/>
      <c r="U294" s="1037"/>
      <c r="V294" s="1037"/>
      <c r="W294" s="981"/>
      <c r="X294" s="981"/>
      <c r="Y294" s="981"/>
      <c r="Z294" s="981"/>
      <c r="AA294" s="981"/>
      <c r="AB294" s="981"/>
      <c r="AC294" s="981"/>
      <c r="AD294" s="981"/>
      <c r="AE294" s="981"/>
      <c r="AF294" s="981"/>
      <c r="AG294" s="981"/>
      <c r="AH294" s="981"/>
      <c r="AI294" s="981"/>
      <c r="AJ294" s="189"/>
      <c r="AK294" s="981"/>
      <c r="AL294" s="978"/>
      <c r="AM294" s="833"/>
      <c r="AN294" s="5"/>
      <c r="AO294" s="5"/>
      <c r="AP294" s="5"/>
      <c r="AQ294" s="788"/>
      <c r="AR294" s="5"/>
      <c r="AS294" s="5"/>
      <c r="AT294" s="5"/>
      <c r="AU294" s="5"/>
      <c r="AV294" s="5"/>
      <c r="AW294" s="5"/>
      <c r="AX294" s="5"/>
      <c r="AY294" s="5"/>
      <c r="AZ294" s="981"/>
      <c r="BA294" s="981"/>
      <c r="BB294" s="981"/>
      <c r="BC294" s="981"/>
      <c r="BD294" s="981"/>
      <c r="BE294" s="981"/>
      <c r="BF294" s="981"/>
      <c r="BG294" s="981"/>
      <c r="BH294" s="981"/>
      <c r="BI294" s="981"/>
      <c r="BJ294" s="981"/>
      <c r="BK294" s="981"/>
      <c r="BL294" s="981"/>
      <c r="BM294" s="981"/>
      <c r="BN294" s="981"/>
      <c r="BO294" s="981"/>
      <c r="BP294" s="981"/>
      <c r="BQ294" s="981"/>
      <c r="BR294" s="981"/>
      <c r="BS294" s="981"/>
      <c r="BT294" s="981"/>
      <c r="BU294" s="981"/>
      <c r="BV294" s="981"/>
      <c r="BW294" s="981"/>
      <c r="BX294" s="981"/>
      <c r="BY294" s="981"/>
      <c r="BZ294" s="981"/>
      <c r="CA294" s="981"/>
      <c r="CB294" s="981"/>
      <c r="CC294" s="981"/>
      <c r="CD294" s="981"/>
      <c r="CE294" s="981"/>
      <c r="CF294" s="981"/>
      <c r="CG294" s="981"/>
      <c r="CH294" s="981"/>
    </row>
    <row r="295" spans="1:86" ht="17.100000000000001" customHeight="1">
      <c r="A295" s="981"/>
      <c r="B295" s="182"/>
      <c r="C295" s="981"/>
      <c r="D295" s="985" t="s">
        <v>73</v>
      </c>
      <c r="E295" s="981" t="s">
        <v>2503</v>
      </c>
      <c r="F295" s="981"/>
      <c r="G295" s="981"/>
      <c r="H295" s="981"/>
      <c r="I295" s="981"/>
      <c r="J295" s="981"/>
      <c r="K295" s="981"/>
      <c r="L295" s="981"/>
      <c r="M295" s="1037"/>
      <c r="N295" s="1037"/>
      <c r="O295" s="1037"/>
      <c r="P295" s="1037"/>
      <c r="Q295" s="1037"/>
      <c r="R295" s="1037"/>
      <c r="S295" s="1037"/>
      <c r="T295" s="1037"/>
      <c r="U295" s="1037"/>
      <c r="V295" s="1037"/>
      <c r="W295" s="981"/>
      <c r="X295" s="981"/>
      <c r="Y295" s="981"/>
      <c r="Z295" s="981"/>
      <c r="AA295" s="981"/>
      <c r="AB295" s="981"/>
      <c r="AC295" s="981"/>
      <c r="AD295" s="981"/>
      <c r="AE295" s="981"/>
      <c r="AF295" s="981"/>
      <c r="AG295" s="981"/>
      <c r="AH295" s="981"/>
      <c r="AI295" s="981"/>
      <c r="AJ295" s="189"/>
      <c r="AK295" s="981"/>
      <c r="AL295" s="978"/>
      <c r="AM295" s="833"/>
      <c r="AN295" s="5"/>
      <c r="AO295" s="5"/>
      <c r="AP295" s="5"/>
      <c r="AQ295" s="788"/>
      <c r="AR295" s="5"/>
      <c r="AS295" s="5"/>
      <c r="AT295" s="5"/>
      <c r="AU295" s="5"/>
      <c r="AV295" s="5"/>
      <c r="AW295" s="5"/>
      <c r="AX295" s="5"/>
      <c r="AY295" s="5"/>
      <c r="AZ295" s="981"/>
      <c r="BA295" s="981"/>
      <c r="BB295" s="981"/>
      <c r="BC295" s="981"/>
      <c r="BD295" s="981"/>
      <c r="BE295" s="981"/>
      <c r="BF295" s="981"/>
      <c r="BG295" s="981"/>
      <c r="BH295" s="981"/>
      <c r="BI295" s="981"/>
      <c r="BJ295" s="981"/>
      <c r="BK295" s="981"/>
      <c r="BL295" s="981"/>
      <c r="BM295" s="981"/>
      <c r="BN295" s="981"/>
      <c r="BO295" s="981"/>
      <c r="BP295" s="981"/>
      <c r="BQ295" s="981"/>
      <c r="BR295" s="981"/>
      <c r="BS295" s="981"/>
      <c r="BT295" s="981"/>
      <c r="BU295" s="981"/>
      <c r="BV295" s="981"/>
      <c r="BW295" s="981"/>
      <c r="BX295" s="981"/>
      <c r="BY295" s="981"/>
      <c r="BZ295" s="981"/>
      <c r="CA295" s="981"/>
      <c r="CB295" s="981"/>
      <c r="CC295" s="981"/>
      <c r="CD295" s="981"/>
      <c r="CE295" s="981"/>
      <c r="CF295" s="981"/>
      <c r="CG295" s="981"/>
      <c r="CH295" s="981"/>
    </row>
    <row r="296" spans="1:86" ht="17.100000000000001" customHeight="1">
      <c r="A296" s="981"/>
      <c r="B296" s="182"/>
      <c r="C296" s="981"/>
      <c r="D296" s="985" t="s">
        <v>73</v>
      </c>
      <c r="E296" s="981" t="s">
        <v>2504</v>
      </c>
      <c r="F296" s="981"/>
      <c r="G296" s="981"/>
      <c r="H296" s="981"/>
      <c r="I296" s="981"/>
      <c r="J296" s="981"/>
      <c r="K296" s="981"/>
      <c r="L296" s="981"/>
      <c r="M296" s="1037"/>
      <c r="N296" s="1037"/>
      <c r="O296" s="1037"/>
      <c r="P296" s="1037"/>
      <c r="Q296" s="1037"/>
      <c r="R296" s="1037"/>
      <c r="S296" s="1037"/>
      <c r="T296" s="1037"/>
      <c r="U296" s="1037"/>
      <c r="V296" s="1037"/>
      <c r="W296" s="981"/>
      <c r="X296" s="981"/>
      <c r="Y296" s="981"/>
      <c r="Z296" s="981"/>
      <c r="AA296" s="981"/>
      <c r="AB296" s="981"/>
      <c r="AC296" s="981"/>
      <c r="AD296" s="981"/>
      <c r="AE296" s="981"/>
      <c r="AF296" s="981"/>
      <c r="AG296" s="981"/>
      <c r="AH296" s="981"/>
      <c r="AI296" s="981"/>
      <c r="AJ296" s="189"/>
      <c r="AK296" s="981"/>
      <c r="AL296" s="978"/>
      <c r="AM296" s="833"/>
      <c r="AN296" s="5"/>
      <c r="AO296" s="5"/>
      <c r="AP296" s="5"/>
      <c r="AQ296" s="788"/>
      <c r="AR296" s="5"/>
      <c r="AS296" s="5"/>
      <c r="AT296" s="5"/>
      <c r="AU296" s="5"/>
      <c r="AV296" s="5"/>
      <c r="AW296" s="5"/>
      <c r="AX296" s="5"/>
      <c r="AY296" s="5"/>
      <c r="AZ296" s="981"/>
      <c r="BA296" s="981"/>
      <c r="BB296" s="981"/>
      <c r="BC296" s="981"/>
      <c r="BD296" s="981"/>
      <c r="BE296" s="981"/>
      <c r="BF296" s="981"/>
      <c r="BG296" s="981"/>
      <c r="BH296" s="981"/>
      <c r="BI296" s="981"/>
      <c r="BJ296" s="981"/>
      <c r="BK296" s="981"/>
      <c r="BL296" s="981"/>
      <c r="BM296" s="981"/>
      <c r="BN296" s="981"/>
      <c r="BO296" s="981"/>
      <c r="BP296" s="981"/>
      <c r="BQ296" s="981"/>
      <c r="BR296" s="981"/>
      <c r="BS296" s="981"/>
      <c r="BT296" s="981"/>
      <c r="BU296" s="981"/>
      <c r="BV296" s="981"/>
      <c r="BW296" s="981"/>
      <c r="BX296" s="981"/>
      <c r="BY296" s="981"/>
      <c r="BZ296" s="981"/>
      <c r="CA296" s="981"/>
      <c r="CB296" s="981"/>
      <c r="CC296" s="981"/>
      <c r="CD296" s="981"/>
      <c r="CE296" s="981"/>
      <c r="CF296" s="981"/>
      <c r="CG296" s="981"/>
      <c r="CH296" s="981"/>
    </row>
    <row r="297" spans="1:86" ht="17.100000000000001" customHeight="1">
      <c r="A297" s="981"/>
      <c r="B297" s="182"/>
      <c r="C297" s="981"/>
      <c r="D297" s="985" t="s">
        <v>73</v>
      </c>
      <c r="E297" s="981" t="s">
        <v>2420</v>
      </c>
      <c r="F297" s="981"/>
      <c r="G297" s="981"/>
      <c r="H297" s="981"/>
      <c r="I297" s="981"/>
      <c r="J297" s="981"/>
      <c r="K297" s="981"/>
      <c r="L297" s="981"/>
      <c r="M297" s="981"/>
      <c r="N297" s="265"/>
      <c r="O297" s="265"/>
      <c r="P297" s="265"/>
      <c r="Q297" s="265"/>
      <c r="R297" s="265"/>
      <c r="S297" s="265"/>
      <c r="T297" s="981"/>
      <c r="U297" s="981"/>
      <c r="V297" s="981"/>
      <c r="W297" s="981"/>
      <c r="X297" s="981"/>
      <c r="Y297" s="981"/>
      <c r="Z297" s="981"/>
      <c r="AA297" s="981"/>
      <c r="AB297" s="981"/>
      <c r="AC297" s="981"/>
      <c r="AD297" s="981"/>
      <c r="AE297" s="981"/>
      <c r="AF297" s="981"/>
      <c r="AG297" s="981"/>
      <c r="AH297" s="981"/>
      <c r="AI297" s="981"/>
      <c r="AJ297" s="189"/>
      <c r="AK297" s="981"/>
      <c r="AL297" s="978"/>
      <c r="AM297" s="833"/>
      <c r="AN297" s="5"/>
      <c r="AO297" s="5"/>
      <c r="AP297" s="5"/>
      <c r="AQ297" s="788"/>
      <c r="AR297" s="5"/>
      <c r="AS297" s="5"/>
      <c r="AT297" s="5"/>
      <c r="AU297" s="5"/>
      <c r="AV297" s="5"/>
      <c r="AW297" s="5"/>
      <c r="AX297" s="5"/>
      <c r="AY297" s="5"/>
      <c r="AZ297" s="981"/>
      <c r="BA297" s="981"/>
      <c r="BB297" s="981"/>
      <c r="BC297" s="981"/>
      <c r="BD297" s="981"/>
      <c r="BE297" s="981"/>
      <c r="BF297" s="981"/>
      <c r="BG297" s="981"/>
      <c r="BH297" s="981"/>
      <c r="BI297" s="981"/>
      <c r="BJ297" s="981"/>
      <c r="BK297" s="981"/>
      <c r="BL297" s="981"/>
      <c r="BM297" s="981"/>
      <c r="BN297" s="981"/>
      <c r="BO297" s="981"/>
      <c r="BP297" s="981"/>
      <c r="BQ297" s="981"/>
      <c r="BR297" s="981"/>
      <c r="BS297" s="981"/>
      <c r="BT297" s="981"/>
      <c r="BU297" s="981"/>
      <c r="BV297" s="981"/>
      <c r="BW297" s="981"/>
      <c r="BX297" s="981"/>
      <c r="BY297" s="981"/>
      <c r="BZ297" s="981"/>
      <c r="CA297" s="981"/>
      <c r="CB297" s="981"/>
      <c r="CC297" s="981"/>
      <c r="CD297" s="981"/>
      <c r="CE297" s="981"/>
      <c r="CF297" s="981"/>
      <c r="CG297" s="981"/>
      <c r="CH297" s="981"/>
    </row>
    <row r="298" spans="1:86" ht="17.100000000000001" customHeight="1">
      <c r="A298" s="981"/>
      <c r="B298" s="182"/>
      <c r="C298" s="981"/>
      <c r="D298" s="1033"/>
      <c r="E298" s="981" t="s">
        <v>764</v>
      </c>
      <c r="F298" s="1903"/>
      <c r="G298" s="1903"/>
      <c r="H298" s="1903"/>
      <c r="I298" s="1903"/>
      <c r="J298" s="1903"/>
      <c r="K298" s="1903"/>
      <c r="L298" s="1903"/>
      <c r="M298" s="1903"/>
      <c r="N298" s="1903"/>
      <c r="O298" s="1903"/>
      <c r="P298" s="1903"/>
      <c r="Q298" s="1903"/>
      <c r="R298" s="1903"/>
      <c r="S298" s="1903"/>
      <c r="T298" s="1903"/>
      <c r="U298" s="1903"/>
      <c r="V298" s="1903"/>
      <c r="W298" s="1903"/>
      <c r="X298" s="1903"/>
      <c r="Y298" s="1903"/>
      <c r="Z298" s="1903"/>
      <c r="AA298" s="1903"/>
      <c r="AB298" s="1903"/>
      <c r="AC298" s="1903"/>
      <c r="AD298" s="1903"/>
      <c r="AE298" s="1903"/>
      <c r="AF298" s="1903"/>
      <c r="AG298" s="1903"/>
      <c r="AH298" s="1903"/>
      <c r="AI298" s="981" t="s">
        <v>4</v>
      </c>
      <c r="AJ298" s="189"/>
      <c r="AK298" s="981"/>
      <c r="AL298" s="978"/>
      <c r="AM298" s="833"/>
      <c r="AN298" s="5"/>
      <c r="AO298" s="5"/>
      <c r="AP298" s="5"/>
      <c r="AQ298" s="788"/>
      <c r="AR298" s="5"/>
      <c r="AS298" s="5"/>
      <c r="AT298" s="5"/>
      <c r="AU298" s="5"/>
      <c r="AV298" s="5"/>
      <c r="AW298" s="5"/>
      <c r="AX298" s="5"/>
      <c r="AY298" s="5"/>
      <c r="AZ298" s="981"/>
      <c r="BA298" s="981"/>
      <c r="BB298" s="981"/>
      <c r="BC298" s="981"/>
      <c r="BD298" s="981"/>
      <c r="BE298" s="981"/>
      <c r="BF298" s="981"/>
      <c r="BG298" s="981"/>
      <c r="BH298" s="981"/>
      <c r="BI298" s="981"/>
      <c r="BJ298" s="981"/>
      <c r="BK298" s="981"/>
      <c r="BL298" s="981"/>
      <c r="BM298" s="981"/>
      <c r="BN298" s="981"/>
      <c r="BO298" s="981"/>
      <c r="BP298" s="981"/>
      <c r="BQ298" s="981"/>
      <c r="BR298" s="981"/>
      <c r="BS298" s="981"/>
      <c r="BT298" s="981"/>
      <c r="BU298" s="981"/>
      <c r="BV298" s="981"/>
      <c r="BW298" s="981"/>
      <c r="BX298" s="981"/>
      <c r="BY298" s="981"/>
      <c r="BZ298" s="981"/>
      <c r="CA298" s="981"/>
      <c r="CB298" s="981"/>
      <c r="CC298" s="981"/>
      <c r="CD298" s="981"/>
      <c r="CE298" s="981"/>
      <c r="CF298" s="981"/>
      <c r="CG298" s="981"/>
      <c r="CH298" s="981"/>
    </row>
    <row r="299" spans="1:86" ht="17.100000000000001" customHeight="1">
      <c r="A299" s="981"/>
      <c r="B299" s="182"/>
      <c r="C299" s="981"/>
      <c r="D299" s="985" t="s">
        <v>73</v>
      </c>
      <c r="E299" s="981" t="s">
        <v>2500</v>
      </c>
      <c r="F299" s="981"/>
      <c r="G299" s="981"/>
      <c r="H299" s="981"/>
      <c r="I299" s="981"/>
      <c r="J299" s="981"/>
      <c r="K299" s="981"/>
      <c r="L299" s="981"/>
      <c r="M299" s="1037"/>
      <c r="N299" s="1037"/>
      <c r="O299" s="1037"/>
      <c r="P299" s="1037"/>
      <c r="Q299" s="1037"/>
      <c r="R299" s="1037"/>
      <c r="S299" s="1037"/>
      <c r="T299" s="1037"/>
      <c r="U299" s="1037"/>
      <c r="V299" s="1037"/>
      <c r="W299" s="981"/>
      <c r="X299" s="981"/>
      <c r="Y299" s="981"/>
      <c r="Z299" s="981"/>
      <c r="AA299" s="981"/>
      <c r="AB299" s="981"/>
      <c r="AC299" s="981"/>
      <c r="AD299" s="981"/>
      <c r="AE299" s="981"/>
      <c r="AF299" s="981"/>
      <c r="AG299" s="981"/>
      <c r="AH299" s="981"/>
      <c r="AI299" s="981"/>
      <c r="AJ299" s="189"/>
      <c r="AK299" s="981"/>
      <c r="AL299" s="978"/>
      <c r="AM299" s="833"/>
      <c r="AN299" s="5"/>
      <c r="AO299" s="5"/>
      <c r="AP299" s="5"/>
      <c r="AQ299" s="788"/>
      <c r="AR299" s="5"/>
      <c r="AS299" s="5"/>
      <c r="AT299" s="5"/>
      <c r="AU299" s="5"/>
      <c r="AV299" s="5"/>
      <c r="AW299" s="5"/>
      <c r="AX299" s="5"/>
      <c r="AY299" s="5"/>
      <c r="AZ299" s="981"/>
      <c r="BA299" s="981"/>
      <c r="BB299" s="981"/>
      <c r="BC299" s="981"/>
      <c r="BD299" s="981"/>
      <c r="BE299" s="981"/>
      <c r="BF299" s="981"/>
      <c r="BG299" s="981"/>
      <c r="BH299" s="981"/>
      <c r="BI299" s="981"/>
      <c r="BJ299" s="981"/>
      <c r="BK299" s="981"/>
      <c r="BL299" s="981"/>
      <c r="BM299" s="981"/>
      <c r="BN299" s="981"/>
      <c r="BO299" s="981"/>
      <c r="BP299" s="981"/>
      <c r="BQ299" s="981"/>
      <c r="BR299" s="981"/>
      <c r="BS299" s="981"/>
      <c r="BT299" s="981"/>
      <c r="BU299" s="981"/>
      <c r="BV299" s="981"/>
      <c r="BW299" s="981"/>
      <c r="BX299" s="981"/>
      <c r="BY299" s="981"/>
      <c r="BZ299" s="981"/>
      <c r="CA299" s="981"/>
      <c r="CB299" s="981"/>
      <c r="CC299" s="981"/>
      <c r="CD299" s="981"/>
      <c r="CE299" s="981"/>
      <c r="CF299" s="981"/>
      <c r="CG299" s="981"/>
      <c r="CH299" s="981"/>
    </row>
    <row r="300" spans="1:86" ht="17.100000000000001" customHeight="1">
      <c r="A300" s="981"/>
      <c r="B300" s="182"/>
      <c r="C300" s="981"/>
      <c r="D300" s="981" t="s">
        <v>2421</v>
      </c>
      <c r="F300" s="981"/>
      <c r="G300" s="981"/>
      <c r="H300" s="981"/>
      <c r="I300" s="981"/>
      <c r="J300" s="981"/>
      <c r="K300" s="981"/>
      <c r="L300" s="981"/>
      <c r="M300" s="1037"/>
      <c r="N300" s="1037"/>
      <c r="O300" s="1037"/>
      <c r="P300" s="1037"/>
      <c r="Q300" s="1037"/>
      <c r="R300" s="1037"/>
      <c r="S300" s="1037"/>
      <c r="T300" s="1037"/>
      <c r="U300" s="1037"/>
      <c r="V300" s="1037"/>
      <c r="W300" s="981"/>
      <c r="X300" s="981"/>
      <c r="Y300" s="981"/>
      <c r="Z300" s="981"/>
      <c r="AA300" s="981"/>
      <c r="AB300" s="981"/>
      <c r="AC300" s="981"/>
      <c r="AD300" s="981"/>
      <c r="AE300" s="981"/>
      <c r="AF300" s="981"/>
      <c r="AG300" s="981"/>
      <c r="AH300" s="981"/>
      <c r="AI300" s="981"/>
      <c r="AJ300" s="189"/>
      <c r="AK300" s="981"/>
      <c r="AL300" s="978"/>
      <c r="AM300" s="833"/>
      <c r="AN300" s="5"/>
      <c r="AO300" s="5"/>
      <c r="AP300" s="5"/>
      <c r="AQ300" s="788"/>
      <c r="AR300" s="5"/>
      <c r="AS300" s="5"/>
      <c r="AT300" s="5"/>
      <c r="AU300" s="5"/>
      <c r="AV300" s="5"/>
      <c r="AW300" s="5"/>
      <c r="AX300" s="5"/>
      <c r="AY300" s="5"/>
      <c r="AZ300" s="981"/>
      <c r="BA300" s="981"/>
      <c r="BB300" s="981"/>
      <c r="BC300" s="981"/>
      <c r="BD300" s="981"/>
      <c r="BE300" s="981"/>
      <c r="BF300" s="981"/>
      <c r="BG300" s="981"/>
      <c r="BH300" s="981"/>
      <c r="BI300" s="981"/>
      <c r="BJ300" s="981"/>
      <c r="BK300" s="981"/>
      <c r="BL300" s="981"/>
      <c r="BM300" s="981"/>
      <c r="BN300" s="981"/>
      <c r="BO300" s="981"/>
      <c r="BP300" s="981"/>
      <c r="BQ300" s="981"/>
      <c r="BR300" s="981"/>
      <c r="BS300" s="981"/>
      <c r="BT300" s="981"/>
      <c r="BU300" s="981"/>
      <c r="BV300" s="981"/>
      <c r="BW300" s="981"/>
      <c r="BX300" s="981"/>
      <c r="BY300" s="981"/>
      <c r="BZ300" s="981"/>
      <c r="CA300" s="981"/>
      <c r="CB300" s="981"/>
      <c r="CC300" s="981"/>
      <c r="CD300" s="981"/>
      <c r="CE300" s="981"/>
      <c r="CF300" s="981"/>
      <c r="CG300" s="981"/>
      <c r="CH300" s="981"/>
    </row>
    <row r="301" spans="1:86" ht="17.100000000000001" customHeight="1">
      <c r="A301" s="981"/>
      <c r="B301" s="182"/>
      <c r="C301" s="981"/>
      <c r="D301" s="985" t="s">
        <v>73</v>
      </c>
      <c r="E301" s="981" t="s">
        <v>2501</v>
      </c>
      <c r="F301" s="981"/>
      <c r="G301" s="981"/>
      <c r="H301" s="981"/>
      <c r="I301" s="981"/>
      <c r="J301" s="981"/>
      <c r="K301" s="981"/>
      <c r="L301" s="981"/>
      <c r="M301" s="1037"/>
      <c r="N301" s="1037"/>
      <c r="O301" s="1037"/>
      <c r="P301" s="1037"/>
      <c r="Q301" s="1037"/>
      <c r="R301" s="1037"/>
      <c r="S301" s="1037"/>
      <c r="T301" s="1037"/>
      <c r="U301" s="1037"/>
      <c r="V301" s="1037"/>
      <c r="W301" s="981"/>
      <c r="X301" s="981"/>
      <c r="Y301" s="981"/>
      <c r="Z301" s="981"/>
      <c r="AA301" s="981"/>
      <c r="AB301" s="981"/>
      <c r="AC301" s="981"/>
      <c r="AD301" s="981"/>
      <c r="AE301" s="981"/>
      <c r="AF301" s="981"/>
      <c r="AG301" s="981"/>
      <c r="AH301" s="981"/>
      <c r="AI301" s="981"/>
      <c r="AJ301" s="189"/>
      <c r="AK301" s="981"/>
      <c r="AL301" s="978"/>
      <c r="AM301" s="833"/>
      <c r="AN301" s="5"/>
      <c r="AO301" s="5"/>
      <c r="AP301" s="5"/>
      <c r="AQ301" s="788"/>
      <c r="AR301" s="5"/>
      <c r="AS301" s="5"/>
      <c r="AT301" s="5"/>
      <c r="AU301" s="5"/>
      <c r="AV301" s="5"/>
      <c r="AW301" s="5"/>
      <c r="AX301" s="5"/>
      <c r="AY301" s="5"/>
      <c r="AZ301" s="981"/>
      <c r="BA301" s="981"/>
      <c r="BB301" s="981"/>
      <c r="BC301" s="981"/>
      <c r="BD301" s="981"/>
      <c r="BE301" s="981"/>
      <c r="BF301" s="981"/>
      <c r="BG301" s="981"/>
      <c r="BH301" s="981"/>
      <c r="BI301" s="981"/>
      <c r="BJ301" s="981"/>
      <c r="BK301" s="981"/>
      <c r="BL301" s="981"/>
      <c r="BM301" s="981"/>
      <c r="BN301" s="981"/>
      <c r="BO301" s="981"/>
      <c r="BP301" s="981"/>
      <c r="BQ301" s="981"/>
      <c r="BR301" s="981"/>
      <c r="BS301" s="981"/>
      <c r="BT301" s="981"/>
      <c r="BU301" s="981"/>
      <c r="BV301" s="981"/>
      <c r="BW301" s="981"/>
      <c r="BX301" s="981"/>
      <c r="BY301" s="981"/>
      <c r="BZ301" s="981"/>
      <c r="CA301" s="981"/>
      <c r="CB301" s="981"/>
      <c r="CC301" s="981"/>
      <c r="CD301" s="981"/>
      <c r="CE301" s="981"/>
      <c r="CF301" s="981"/>
      <c r="CG301" s="981"/>
      <c r="CH301" s="981"/>
    </row>
    <row r="302" spans="1:86" ht="17.100000000000001" customHeight="1">
      <c r="A302" s="981"/>
      <c r="B302" s="182"/>
      <c r="C302" s="981"/>
      <c r="D302" s="1033"/>
      <c r="E302" s="981" t="s">
        <v>2423</v>
      </c>
      <c r="F302" s="981"/>
      <c r="G302" s="981"/>
      <c r="H302" s="981"/>
      <c r="I302" s="981"/>
      <c r="J302" s="981"/>
      <c r="K302" s="981"/>
      <c r="L302" s="981"/>
      <c r="M302" s="981"/>
      <c r="N302" s="265"/>
      <c r="O302" s="265"/>
      <c r="P302" s="265"/>
      <c r="R302" s="1901"/>
      <c r="S302" s="1901"/>
      <c r="T302" s="1901"/>
      <c r="U302" s="1901"/>
      <c r="V302" s="1901"/>
      <c r="W302" s="1901"/>
      <c r="X302" s="981" t="s">
        <v>2424</v>
      </c>
      <c r="Y302" s="981"/>
      <c r="Z302" s="981"/>
      <c r="AA302" s="981"/>
      <c r="AB302" s="981"/>
      <c r="AC302" s="981"/>
      <c r="AD302" s="981"/>
      <c r="AE302" s="981"/>
      <c r="AF302" s="981"/>
      <c r="AG302" s="981"/>
      <c r="AH302" s="981"/>
      <c r="AI302" s="981"/>
      <c r="AJ302" s="189"/>
      <c r="AK302" s="981"/>
      <c r="AL302" s="978"/>
      <c r="AM302" s="833"/>
      <c r="AN302" s="5"/>
      <c r="AO302" s="5"/>
      <c r="AP302" s="5"/>
      <c r="AQ302" s="788"/>
      <c r="AR302" s="5"/>
      <c r="AS302" s="5"/>
      <c r="AT302" s="5"/>
      <c r="AU302" s="5"/>
      <c r="AV302" s="5"/>
      <c r="AW302" s="5"/>
      <c r="AX302" s="5"/>
      <c r="AY302" s="5"/>
      <c r="AZ302" s="981"/>
      <c r="BA302" s="981"/>
      <c r="BB302" s="981"/>
      <c r="BC302" s="981"/>
      <c r="BD302" s="981"/>
      <c r="BE302" s="981"/>
      <c r="BF302" s="981"/>
      <c r="BG302" s="981"/>
      <c r="BH302" s="981"/>
      <c r="BI302" s="981"/>
      <c r="BJ302" s="981"/>
      <c r="BK302" s="981"/>
      <c r="BL302" s="981"/>
      <c r="BM302" s="981"/>
      <c r="BN302" s="981"/>
      <c r="BO302" s="981"/>
      <c r="BP302" s="981"/>
      <c r="BQ302" s="981"/>
      <c r="BR302" s="981"/>
      <c r="BS302" s="981"/>
      <c r="BT302" s="981"/>
      <c r="BU302" s="981"/>
      <c r="BV302" s="981"/>
      <c r="BW302" s="981"/>
      <c r="BX302" s="981"/>
      <c r="BY302" s="981"/>
      <c r="BZ302" s="981"/>
      <c r="CA302" s="981"/>
      <c r="CB302" s="981"/>
      <c r="CC302" s="981"/>
      <c r="CD302" s="981"/>
      <c r="CE302" s="981"/>
      <c r="CF302" s="981"/>
      <c r="CG302" s="981"/>
      <c r="CH302" s="981"/>
    </row>
    <row r="303" spans="1:86" ht="17.100000000000001" customHeight="1">
      <c r="A303" s="981"/>
      <c r="B303" s="182"/>
      <c r="C303" s="981"/>
      <c r="D303" s="1033"/>
      <c r="E303" s="981" t="s">
        <v>2425</v>
      </c>
      <c r="F303" s="981"/>
      <c r="G303" s="981"/>
      <c r="H303" s="981"/>
      <c r="I303" s="981"/>
      <c r="J303" s="981"/>
      <c r="K303" s="981"/>
      <c r="L303" s="981"/>
      <c r="M303" s="981"/>
      <c r="N303" s="265"/>
      <c r="O303" s="265"/>
      <c r="P303" s="265"/>
      <c r="R303" s="1901"/>
      <c r="S303" s="1901"/>
      <c r="T303" s="1901"/>
      <c r="U303" s="1901"/>
      <c r="V303" s="1901"/>
      <c r="W303" s="1901"/>
      <c r="X303" s="981" t="s">
        <v>2424</v>
      </c>
      <c r="Y303" s="981"/>
      <c r="Z303" s="981"/>
      <c r="AA303" s="981"/>
      <c r="AB303" s="981"/>
      <c r="AC303" s="981"/>
      <c r="AD303" s="981"/>
      <c r="AE303" s="981"/>
      <c r="AF303" s="981"/>
      <c r="AG303" s="981"/>
      <c r="AH303" s="981"/>
      <c r="AI303" s="981"/>
      <c r="AJ303" s="189"/>
      <c r="AK303" s="981"/>
      <c r="AL303" s="978"/>
      <c r="AM303" s="833"/>
      <c r="AN303" s="5"/>
      <c r="AO303" s="5"/>
      <c r="AP303" s="5"/>
      <c r="AQ303" s="788"/>
      <c r="AR303" s="5"/>
      <c r="AS303" s="5"/>
      <c r="AT303" s="5"/>
      <c r="AU303" s="5"/>
      <c r="AV303" s="5"/>
      <c r="AW303" s="5"/>
      <c r="AX303" s="5"/>
      <c r="AY303" s="5"/>
      <c r="AZ303" s="981"/>
      <c r="BA303" s="981"/>
      <c r="BB303" s="981"/>
      <c r="BC303" s="981"/>
      <c r="BD303" s="981"/>
      <c r="BE303" s="981"/>
      <c r="BF303" s="981"/>
      <c r="BG303" s="981"/>
      <c r="BH303" s="981"/>
      <c r="BI303" s="981"/>
      <c r="BJ303" s="981"/>
      <c r="BK303" s="981"/>
      <c r="BL303" s="981"/>
      <c r="BM303" s="981"/>
      <c r="BN303" s="981"/>
      <c r="BO303" s="981"/>
      <c r="BP303" s="981"/>
      <c r="BQ303" s="981"/>
      <c r="BR303" s="981"/>
      <c r="BS303" s="981"/>
      <c r="BT303" s="981"/>
      <c r="BU303" s="981"/>
      <c r="BV303" s="981"/>
      <c r="BW303" s="981"/>
      <c r="BX303" s="981"/>
      <c r="BY303" s="981"/>
      <c r="BZ303" s="981"/>
      <c r="CA303" s="981"/>
      <c r="CB303" s="981"/>
      <c r="CC303" s="981"/>
      <c r="CD303" s="981"/>
      <c r="CE303" s="981"/>
      <c r="CF303" s="981"/>
      <c r="CG303" s="981"/>
      <c r="CH303" s="981"/>
    </row>
    <row r="304" spans="1:86" ht="17.100000000000001" customHeight="1">
      <c r="A304" s="981"/>
      <c r="B304" s="182"/>
      <c r="C304" s="981"/>
      <c r="D304" s="1033"/>
      <c r="E304" s="981" t="s">
        <v>2426</v>
      </c>
      <c r="F304" s="981"/>
      <c r="G304" s="981"/>
      <c r="H304" s="981"/>
      <c r="I304" s="981" t="s">
        <v>148</v>
      </c>
      <c r="J304" s="1902"/>
      <c r="K304" s="1902"/>
      <c r="L304" s="1902"/>
      <c r="M304" s="1902"/>
      <c r="N304" s="1902"/>
      <c r="O304" s="1902"/>
      <c r="P304" s="1902"/>
      <c r="Q304" s="1902"/>
      <c r="R304" s="1902"/>
      <c r="S304" s="1902"/>
      <c r="T304" s="1902"/>
      <c r="U304" s="1902"/>
      <c r="V304" s="1902"/>
      <c r="W304" s="1902"/>
      <c r="X304" s="981" t="s">
        <v>4</v>
      </c>
      <c r="Y304" s="981"/>
      <c r="Z304" s="981"/>
      <c r="AA304" s="981"/>
      <c r="AB304" s="981"/>
      <c r="AC304" s="981"/>
      <c r="AD304" s="981"/>
      <c r="AE304" s="981"/>
      <c r="AF304" s="981"/>
      <c r="AG304" s="981"/>
      <c r="AH304" s="981"/>
      <c r="AI304" s="981"/>
      <c r="AJ304" s="189"/>
      <c r="AK304" s="981"/>
      <c r="AL304" s="978"/>
      <c r="AM304" s="833"/>
      <c r="AN304" s="5"/>
      <c r="AO304" s="5"/>
      <c r="AP304" s="5"/>
      <c r="AQ304" s="788"/>
      <c r="AR304" s="5"/>
      <c r="AS304" s="5"/>
      <c r="AT304" s="5"/>
      <c r="AU304" s="5"/>
      <c r="AV304" s="5"/>
      <c r="AW304" s="5"/>
      <c r="AX304" s="5"/>
      <c r="AY304" s="5"/>
      <c r="AZ304" s="981"/>
      <c r="BA304" s="981"/>
      <c r="BB304" s="981"/>
      <c r="BC304" s="981"/>
      <c r="BD304" s="981"/>
      <c r="BE304" s="981"/>
      <c r="BF304" s="981"/>
      <c r="BG304" s="981"/>
      <c r="BH304" s="981"/>
      <c r="BI304" s="981"/>
      <c r="BJ304" s="981"/>
      <c r="BK304" s="981"/>
      <c r="BL304" s="981"/>
      <c r="BM304" s="981"/>
      <c r="BN304" s="981"/>
      <c r="BO304" s="981"/>
      <c r="BP304" s="981"/>
      <c r="BQ304" s="981"/>
      <c r="BR304" s="981"/>
      <c r="BS304" s="981"/>
      <c r="BT304" s="981"/>
      <c r="BU304" s="981"/>
      <c r="BV304" s="981"/>
      <c r="BW304" s="981"/>
      <c r="BX304" s="981"/>
      <c r="BY304" s="981"/>
      <c r="BZ304" s="981"/>
      <c r="CA304" s="981"/>
      <c r="CB304" s="981"/>
      <c r="CC304" s="981"/>
      <c r="CD304" s="981"/>
      <c r="CE304" s="981"/>
      <c r="CF304" s="981"/>
      <c r="CG304" s="981"/>
      <c r="CH304" s="981"/>
    </row>
    <row r="305" spans="1:86" ht="17.100000000000001" customHeight="1">
      <c r="A305" s="981"/>
      <c r="B305" s="182"/>
      <c r="C305" s="981"/>
      <c r="D305" s="985" t="s">
        <v>73</v>
      </c>
      <c r="E305" s="981" t="s">
        <v>2502</v>
      </c>
      <c r="F305" s="981"/>
      <c r="G305" s="981"/>
      <c r="H305" s="981"/>
      <c r="I305" s="981"/>
      <c r="J305" s="1038"/>
      <c r="K305" s="1038"/>
      <c r="L305" s="1038"/>
      <c r="M305" s="1038"/>
      <c r="N305" s="1038"/>
      <c r="O305" s="1038"/>
      <c r="P305" s="1038"/>
      <c r="Q305" s="1038"/>
      <c r="R305" s="1038"/>
      <c r="S305" s="1038"/>
      <c r="T305" s="1038"/>
      <c r="U305" s="1038"/>
      <c r="V305" s="1038"/>
      <c r="W305" s="1038"/>
      <c r="X305" s="981"/>
      <c r="Y305" s="981"/>
      <c r="Z305" s="981"/>
      <c r="AA305" s="981"/>
      <c r="AB305" s="981"/>
      <c r="AC305" s="981"/>
      <c r="AD305" s="981"/>
      <c r="AE305" s="981"/>
      <c r="AF305" s="981"/>
      <c r="AG305" s="981"/>
      <c r="AH305" s="981"/>
      <c r="AI305" s="981"/>
      <c r="AJ305" s="189"/>
      <c r="AK305" s="981"/>
      <c r="AL305" s="978"/>
      <c r="AM305" s="833"/>
      <c r="AN305" s="5"/>
      <c r="AO305" s="5"/>
      <c r="AP305" s="5"/>
      <c r="AQ305" s="788"/>
      <c r="AR305" s="5"/>
      <c r="AS305" s="5"/>
      <c r="AT305" s="5"/>
      <c r="AU305" s="5"/>
      <c r="AV305" s="5"/>
      <c r="AW305" s="5"/>
      <c r="AX305" s="5"/>
      <c r="AY305" s="5"/>
      <c r="AZ305" s="981"/>
      <c r="BA305" s="981"/>
      <c r="BB305" s="981"/>
      <c r="BC305" s="981"/>
      <c r="BD305" s="981"/>
      <c r="BE305" s="981"/>
      <c r="BF305" s="981"/>
      <c r="BG305" s="981"/>
      <c r="BH305" s="981"/>
      <c r="BI305" s="981"/>
      <c r="BJ305" s="981"/>
      <c r="BK305" s="981"/>
      <c r="BL305" s="981"/>
      <c r="BM305" s="981"/>
      <c r="BN305" s="981"/>
      <c r="BO305" s="981"/>
      <c r="BP305" s="981"/>
      <c r="BQ305" s="981"/>
      <c r="BR305" s="981"/>
      <c r="BS305" s="981"/>
      <c r="BT305" s="981"/>
      <c r="BU305" s="981"/>
      <c r="BV305" s="981"/>
      <c r="BW305" s="981"/>
      <c r="BX305" s="981"/>
      <c r="BY305" s="981"/>
      <c r="BZ305" s="981"/>
      <c r="CA305" s="981"/>
      <c r="CB305" s="981"/>
      <c r="CC305" s="981"/>
      <c r="CD305" s="981"/>
      <c r="CE305" s="981"/>
      <c r="CF305" s="981"/>
      <c r="CG305" s="981"/>
      <c r="CH305" s="981"/>
    </row>
    <row r="306" spans="1:86" ht="17.100000000000001" customHeight="1">
      <c r="A306" s="981"/>
      <c r="B306" s="182"/>
      <c r="C306" s="981"/>
      <c r="D306" s="985" t="s">
        <v>73</v>
      </c>
      <c r="E306" s="981" t="s">
        <v>2420</v>
      </c>
      <c r="F306" s="981"/>
      <c r="G306" s="981"/>
      <c r="H306" s="981"/>
      <c r="I306" s="981"/>
      <c r="J306" s="981"/>
      <c r="K306" s="981"/>
      <c r="L306" s="981"/>
      <c r="M306" s="981"/>
      <c r="N306" s="265"/>
      <c r="O306" s="265"/>
      <c r="P306" s="265"/>
      <c r="Q306" s="265"/>
      <c r="R306" s="265"/>
      <c r="S306" s="265"/>
      <c r="T306" s="981"/>
      <c r="U306" s="981"/>
      <c r="V306" s="981"/>
      <c r="W306" s="981"/>
      <c r="X306" s="981"/>
      <c r="Y306" s="981"/>
      <c r="Z306" s="981"/>
      <c r="AA306" s="981"/>
      <c r="AB306" s="981"/>
      <c r="AC306" s="981"/>
      <c r="AD306" s="981"/>
      <c r="AE306" s="981"/>
      <c r="AF306" s="981"/>
      <c r="AG306" s="981"/>
      <c r="AH306" s="981"/>
      <c r="AI306" s="981"/>
      <c r="AJ306" s="189"/>
      <c r="AK306" s="981"/>
      <c r="AL306" s="978"/>
      <c r="AM306" s="833"/>
      <c r="AN306" s="5"/>
      <c r="AO306" s="5"/>
      <c r="AP306" s="5"/>
      <c r="AQ306" s="788"/>
      <c r="AR306" s="5"/>
      <c r="AS306" s="5"/>
      <c r="AT306" s="5"/>
      <c r="AU306" s="5"/>
      <c r="AV306" s="5"/>
      <c r="AW306" s="5"/>
      <c r="AX306" s="5"/>
      <c r="AY306" s="5"/>
      <c r="AZ306" s="981"/>
      <c r="BA306" s="981"/>
      <c r="BB306" s="981"/>
      <c r="BC306" s="981"/>
      <c r="BD306" s="981"/>
      <c r="BE306" s="981"/>
      <c r="BF306" s="981"/>
      <c r="BG306" s="981"/>
      <c r="BH306" s="981"/>
      <c r="BI306" s="981"/>
      <c r="BJ306" s="981"/>
      <c r="BK306" s="981"/>
      <c r="BL306" s="981"/>
      <c r="BM306" s="981"/>
      <c r="BN306" s="981"/>
      <c r="BO306" s="981"/>
      <c r="BP306" s="981"/>
      <c r="BQ306" s="981"/>
      <c r="BR306" s="981"/>
      <c r="BS306" s="981"/>
      <c r="BT306" s="981"/>
      <c r="BU306" s="981"/>
      <c r="BV306" s="981"/>
      <c r="BW306" s="981"/>
      <c r="BX306" s="981"/>
      <c r="BY306" s="981"/>
      <c r="BZ306" s="981"/>
      <c r="CA306" s="981"/>
      <c r="CB306" s="981"/>
      <c r="CC306" s="981"/>
      <c r="CD306" s="981"/>
      <c r="CE306" s="981"/>
      <c r="CF306" s="981"/>
      <c r="CG306" s="981"/>
      <c r="CH306" s="981"/>
    </row>
    <row r="307" spans="1:86" ht="17.100000000000001" customHeight="1">
      <c r="A307" s="981"/>
      <c r="B307" s="182"/>
      <c r="C307" s="981"/>
      <c r="D307" s="1033"/>
      <c r="E307" s="981" t="s">
        <v>764</v>
      </c>
      <c r="F307" s="1903"/>
      <c r="G307" s="1903"/>
      <c r="H307" s="1903"/>
      <c r="I307" s="1903"/>
      <c r="J307" s="1903"/>
      <c r="K307" s="1903"/>
      <c r="L307" s="1903"/>
      <c r="M307" s="1903"/>
      <c r="N307" s="1903"/>
      <c r="O307" s="1903"/>
      <c r="P307" s="1903"/>
      <c r="Q307" s="1903"/>
      <c r="R307" s="1903"/>
      <c r="S307" s="1903"/>
      <c r="T307" s="1903"/>
      <c r="U307" s="1903"/>
      <c r="V307" s="1903"/>
      <c r="W307" s="1903"/>
      <c r="X307" s="1903"/>
      <c r="Y307" s="1903"/>
      <c r="Z307" s="1903"/>
      <c r="AA307" s="1903"/>
      <c r="AB307" s="1903"/>
      <c r="AC307" s="1903"/>
      <c r="AD307" s="1903"/>
      <c r="AE307" s="1903"/>
      <c r="AF307" s="1903"/>
      <c r="AG307" s="1903"/>
      <c r="AH307" s="1903"/>
      <c r="AI307" s="981" t="s">
        <v>4</v>
      </c>
      <c r="AJ307" s="189"/>
      <c r="AK307" s="981"/>
      <c r="AL307" s="978"/>
      <c r="AM307" s="833"/>
      <c r="AN307" s="5"/>
      <c r="AO307" s="5"/>
      <c r="AP307" s="5"/>
      <c r="AQ307" s="788"/>
      <c r="AR307" s="5"/>
      <c r="AS307" s="5"/>
      <c r="AT307" s="5"/>
      <c r="AU307" s="5"/>
      <c r="AV307" s="5"/>
      <c r="AW307" s="5"/>
      <c r="AX307" s="5"/>
      <c r="AY307" s="5"/>
      <c r="AZ307" s="981"/>
      <c r="BA307" s="981"/>
      <c r="BB307" s="981"/>
      <c r="BC307" s="981"/>
      <c r="BD307" s="981"/>
      <c r="BE307" s="981"/>
      <c r="BF307" s="981"/>
      <c r="BG307" s="981"/>
      <c r="BH307" s="981"/>
      <c r="BI307" s="981"/>
      <c r="BJ307" s="981"/>
      <c r="BK307" s="981"/>
      <c r="BL307" s="981"/>
      <c r="BM307" s="981"/>
      <c r="BN307" s="981"/>
      <c r="BO307" s="981"/>
      <c r="BP307" s="981"/>
      <c r="BQ307" s="981"/>
      <c r="BR307" s="981"/>
      <c r="BS307" s="981"/>
      <c r="BT307" s="981"/>
      <c r="BU307" s="981"/>
      <c r="BV307" s="981"/>
      <c r="BW307" s="981"/>
      <c r="BX307" s="981"/>
      <c r="BY307" s="981"/>
      <c r="BZ307" s="981"/>
      <c r="CA307" s="981"/>
      <c r="CB307" s="981"/>
      <c r="CC307" s="981"/>
      <c r="CD307" s="981"/>
      <c r="CE307" s="981"/>
      <c r="CF307" s="981"/>
      <c r="CG307" s="981"/>
      <c r="CH307" s="981"/>
    </row>
    <row r="308" spans="1:86" ht="17.100000000000001" customHeight="1">
      <c r="A308" s="981"/>
      <c r="B308" s="182"/>
      <c r="C308" s="981"/>
      <c r="D308" s="985" t="s">
        <v>73</v>
      </c>
      <c r="E308" s="981" t="s">
        <v>2500</v>
      </c>
      <c r="F308" s="981"/>
      <c r="G308" s="981"/>
      <c r="H308" s="981"/>
      <c r="I308" s="981"/>
      <c r="J308" s="981"/>
      <c r="K308" s="981"/>
      <c r="L308" s="981"/>
      <c r="M308" s="1037"/>
      <c r="N308" s="1037"/>
      <c r="O308" s="1037"/>
      <c r="P308" s="1037"/>
      <c r="Q308" s="1037"/>
      <c r="R308" s="1037"/>
      <c r="S308" s="1037"/>
      <c r="T308" s="1037"/>
      <c r="U308" s="1037"/>
      <c r="V308" s="1037"/>
      <c r="W308" s="981"/>
      <c r="X308" s="981"/>
      <c r="Y308" s="981"/>
      <c r="Z308" s="981"/>
      <c r="AA308" s="981"/>
      <c r="AB308" s="981"/>
      <c r="AC308" s="981"/>
      <c r="AD308" s="981"/>
      <c r="AE308" s="981"/>
      <c r="AF308" s="981"/>
      <c r="AG308" s="981"/>
      <c r="AH308" s="981"/>
      <c r="AI308" s="981"/>
      <c r="AJ308" s="189"/>
      <c r="AK308" s="981"/>
      <c r="AL308" s="978"/>
      <c r="AM308" s="833"/>
      <c r="AN308" s="5"/>
      <c r="AO308" s="5"/>
      <c r="AP308" s="5"/>
      <c r="AQ308" s="788"/>
      <c r="AR308" s="5"/>
      <c r="AS308" s="5"/>
      <c r="AT308" s="5"/>
      <c r="AU308" s="5"/>
      <c r="AV308" s="5"/>
      <c r="AW308" s="5"/>
      <c r="AX308" s="5"/>
      <c r="AY308" s="5"/>
      <c r="AZ308" s="981"/>
      <c r="BA308" s="981"/>
      <c r="BB308" s="981"/>
      <c r="BC308" s="981"/>
      <c r="BD308" s="981"/>
      <c r="BE308" s="981"/>
      <c r="BF308" s="981"/>
      <c r="BG308" s="981"/>
      <c r="BH308" s="981"/>
      <c r="BI308" s="981"/>
      <c r="BJ308" s="981"/>
      <c r="BK308" s="981"/>
      <c r="BL308" s="981"/>
      <c r="BM308" s="981"/>
      <c r="BN308" s="981"/>
      <c r="BO308" s="981"/>
      <c r="BP308" s="981"/>
      <c r="BQ308" s="981"/>
      <c r="BR308" s="981"/>
      <c r="BS308" s="981"/>
      <c r="BT308" s="981"/>
      <c r="BU308" s="981"/>
      <c r="BV308" s="981"/>
      <c r="BW308" s="981"/>
      <c r="BX308" s="981"/>
      <c r="BY308" s="981"/>
      <c r="BZ308" s="981"/>
      <c r="CA308" s="981"/>
      <c r="CB308" s="981"/>
      <c r="CC308" s="981"/>
      <c r="CD308" s="981"/>
      <c r="CE308" s="981"/>
      <c r="CF308" s="981"/>
      <c r="CG308" s="981"/>
      <c r="CH308" s="981"/>
    </row>
    <row r="309" spans="1:86" ht="17.100000000000001" customHeight="1">
      <c r="A309" s="981"/>
      <c r="B309" s="182"/>
      <c r="C309" s="981"/>
      <c r="D309" s="1033"/>
      <c r="E309" s="981"/>
      <c r="F309" s="981"/>
      <c r="G309" s="981"/>
      <c r="H309" s="981"/>
      <c r="I309" s="981"/>
      <c r="J309" s="981"/>
      <c r="K309" s="981"/>
      <c r="L309" s="981"/>
      <c r="M309" s="1037"/>
      <c r="N309" s="1037"/>
      <c r="O309" s="1037"/>
      <c r="P309" s="1037"/>
      <c r="Q309" s="1037"/>
      <c r="R309" s="1037"/>
      <c r="S309" s="1037"/>
      <c r="T309" s="1037"/>
      <c r="U309" s="1037"/>
      <c r="V309" s="1037"/>
      <c r="W309" s="981"/>
      <c r="X309" s="981"/>
      <c r="Y309" s="981"/>
      <c r="Z309" s="981"/>
      <c r="AA309" s="981"/>
      <c r="AB309" s="981"/>
      <c r="AC309" s="981"/>
      <c r="AD309" s="981"/>
      <c r="AE309" s="981"/>
      <c r="AF309" s="981"/>
      <c r="AG309" s="981"/>
      <c r="AH309" s="981"/>
      <c r="AI309" s="981"/>
      <c r="AJ309" s="189"/>
      <c r="AK309" s="981"/>
      <c r="AL309" s="978"/>
      <c r="AM309" s="833"/>
      <c r="AN309" s="5"/>
      <c r="AO309" s="5"/>
      <c r="AP309" s="5"/>
      <c r="AQ309" s="788"/>
      <c r="AR309" s="5"/>
      <c r="AS309" s="5"/>
      <c r="AT309" s="5"/>
      <c r="AU309" s="5"/>
      <c r="AV309" s="5"/>
      <c r="AW309" s="5"/>
      <c r="AX309" s="5"/>
      <c r="AY309" s="5"/>
      <c r="AZ309" s="981"/>
      <c r="BA309" s="981"/>
      <c r="BB309" s="981"/>
      <c r="BC309" s="981"/>
      <c r="BD309" s="981"/>
      <c r="BE309" s="981"/>
      <c r="BF309" s="981"/>
      <c r="BG309" s="981"/>
      <c r="BH309" s="981"/>
      <c r="BI309" s="981"/>
      <c r="BJ309" s="981"/>
      <c r="BK309" s="981"/>
      <c r="BL309" s="981"/>
      <c r="BM309" s="981"/>
      <c r="BN309" s="981"/>
      <c r="BO309" s="981"/>
      <c r="BP309" s="981"/>
      <c r="BQ309" s="981"/>
      <c r="BR309" s="981"/>
      <c r="BS309" s="981"/>
      <c r="BT309" s="981"/>
      <c r="BU309" s="981"/>
      <c r="BV309" s="981"/>
      <c r="BW309" s="981"/>
      <c r="BX309" s="981"/>
      <c r="BY309" s="981"/>
      <c r="BZ309" s="981"/>
      <c r="CA309" s="981"/>
      <c r="CB309" s="981"/>
      <c r="CC309" s="981"/>
      <c r="CD309" s="981"/>
      <c r="CE309" s="981"/>
      <c r="CF309" s="981"/>
      <c r="CG309" s="981"/>
      <c r="CH309" s="981"/>
    </row>
    <row r="310" spans="1:86" ht="6" customHeight="1">
      <c r="A310" s="981"/>
      <c r="B310" s="149"/>
      <c r="C310" s="149"/>
      <c r="D310" s="149"/>
      <c r="E310" s="149"/>
      <c r="F310" s="149"/>
      <c r="G310" s="149"/>
      <c r="H310" s="149"/>
      <c r="I310" s="149"/>
      <c r="J310" s="149"/>
      <c r="K310" s="260"/>
      <c r="L310" s="149"/>
      <c r="M310" s="149"/>
      <c r="N310" s="1051"/>
      <c r="O310" s="1051"/>
      <c r="P310" s="1051"/>
      <c r="Q310" s="1051"/>
      <c r="R310" s="149"/>
      <c r="S310" s="149"/>
      <c r="T310" s="149"/>
      <c r="U310" s="149"/>
      <c r="V310" s="1051"/>
      <c r="W310" s="1051"/>
      <c r="X310" s="1051"/>
      <c r="Y310" s="1051"/>
      <c r="Z310" s="149"/>
      <c r="AA310" s="149"/>
      <c r="AB310" s="124"/>
      <c r="AC310" s="149"/>
      <c r="AD310" s="1051"/>
      <c r="AE310" s="1051"/>
      <c r="AF310" s="1051"/>
      <c r="AG310" s="1051"/>
      <c r="AH310" s="149"/>
      <c r="AI310" s="149"/>
      <c r="AJ310" s="124"/>
      <c r="AK310" s="981"/>
      <c r="AL310" s="978"/>
      <c r="AM310" s="833"/>
      <c r="AN310" s="5"/>
      <c r="AO310" s="5"/>
      <c r="AP310" s="5"/>
      <c r="AQ310" s="5"/>
      <c r="AR310" s="5"/>
      <c r="AS310" s="5"/>
      <c r="AT310" s="5"/>
      <c r="AU310" s="5"/>
      <c r="AV310" s="5"/>
      <c r="AW310" s="5"/>
      <c r="AX310" s="5"/>
      <c r="AY310" s="5"/>
      <c r="AZ310" s="981"/>
      <c r="BA310" s="981"/>
      <c r="BB310" s="981"/>
      <c r="BC310" s="981"/>
      <c r="BD310" s="981"/>
      <c r="BE310" s="981"/>
      <c r="BF310" s="981"/>
      <c r="BG310" s="981"/>
      <c r="BH310" s="981"/>
      <c r="BI310" s="981"/>
      <c r="BJ310" s="981"/>
      <c r="BK310" s="981"/>
      <c r="BL310" s="981"/>
      <c r="BM310" s="981"/>
      <c r="BN310" s="981"/>
      <c r="BO310" s="981"/>
      <c r="BP310" s="981"/>
      <c r="BQ310" s="981"/>
      <c r="BR310" s="981"/>
      <c r="BS310" s="981"/>
      <c r="BT310" s="981"/>
      <c r="BU310" s="981"/>
      <c r="BV310" s="981"/>
      <c r="BW310" s="981"/>
      <c r="BX310" s="981"/>
      <c r="BY310" s="981"/>
      <c r="BZ310" s="981"/>
      <c r="CA310" s="981"/>
      <c r="CB310" s="981"/>
      <c r="CC310" s="981"/>
      <c r="CD310" s="981"/>
      <c r="CE310" s="981"/>
      <c r="CF310" s="981"/>
      <c r="CG310" s="981"/>
      <c r="CH310" s="981"/>
    </row>
    <row r="311" spans="1:86" ht="11.1" customHeight="1">
      <c r="A311" s="981"/>
      <c r="B311" s="982"/>
      <c r="C311" s="982"/>
      <c r="D311" s="982"/>
      <c r="E311" s="982"/>
      <c r="F311" s="982"/>
      <c r="G311" s="982"/>
      <c r="H311" s="982"/>
      <c r="I311" s="982"/>
      <c r="J311" s="982"/>
      <c r="K311" s="1046"/>
      <c r="L311" s="982"/>
      <c r="M311" s="982"/>
      <c r="N311" s="1052"/>
      <c r="O311" s="1052"/>
      <c r="P311" s="1052"/>
      <c r="Q311" s="1052"/>
      <c r="R311" s="982"/>
      <c r="S311" s="982"/>
      <c r="T311" s="982"/>
      <c r="U311" s="982"/>
      <c r="V311" s="1052"/>
      <c r="W311" s="1052"/>
      <c r="X311" s="1052"/>
      <c r="Y311" s="1052"/>
      <c r="Z311" s="982"/>
      <c r="AA311" s="982"/>
      <c r="AB311" s="134"/>
      <c r="AC311" s="982"/>
      <c r="AD311" s="1052"/>
      <c r="AE311" s="1052"/>
      <c r="AF311" s="1052"/>
      <c r="AG311" s="1052"/>
      <c r="AH311" s="982"/>
      <c r="AI311" s="982"/>
      <c r="AJ311" s="134"/>
      <c r="AK311" s="981"/>
      <c r="AL311" s="1053"/>
      <c r="AM311" s="1054"/>
      <c r="AN311" s="5"/>
      <c r="AO311" s="5"/>
      <c r="AP311" s="5"/>
      <c r="AQ311" s="5"/>
      <c r="AR311" s="5"/>
      <c r="AS311" s="5"/>
      <c r="AT311" s="5"/>
      <c r="AU311" s="5"/>
      <c r="AV311" s="5"/>
      <c r="AW311" s="5"/>
      <c r="AX311" s="5"/>
      <c r="AY311" s="5"/>
      <c r="AZ311" s="981"/>
      <c r="BA311" s="981"/>
      <c r="BB311" s="981"/>
      <c r="BC311" s="981"/>
      <c r="BD311" s="981"/>
      <c r="BE311" s="981"/>
      <c r="BF311" s="981"/>
      <c r="BG311" s="981"/>
      <c r="BH311" s="981"/>
      <c r="BI311" s="981"/>
      <c r="BJ311" s="981"/>
      <c r="BK311" s="981"/>
      <c r="BL311" s="981"/>
      <c r="BM311" s="981"/>
      <c r="BN311" s="981"/>
      <c r="BO311" s="981"/>
      <c r="BP311" s="981"/>
      <c r="BQ311" s="981"/>
      <c r="BR311" s="981"/>
      <c r="BS311" s="981"/>
      <c r="BT311" s="981"/>
      <c r="BU311" s="981"/>
      <c r="BV311" s="981"/>
      <c r="BW311" s="981"/>
      <c r="BX311" s="981"/>
      <c r="BY311" s="981"/>
      <c r="BZ311" s="981"/>
      <c r="CA311" s="981"/>
      <c r="CB311" s="981"/>
      <c r="CC311" s="981"/>
      <c r="CD311" s="981"/>
      <c r="CE311" s="981"/>
      <c r="CF311" s="981"/>
      <c r="CG311" s="981"/>
      <c r="CH311" s="981"/>
    </row>
    <row r="312" spans="1:86" ht="16.899999999999999" customHeight="1">
      <c r="A312" s="981"/>
      <c r="B312" s="182"/>
      <c r="C312" s="981" t="s">
        <v>1997</v>
      </c>
      <c r="D312" s="981" t="s">
        <v>2435</v>
      </c>
      <c r="E312" s="981"/>
      <c r="F312" s="981"/>
      <c r="G312" s="981"/>
      <c r="H312" s="981"/>
      <c r="I312" s="981"/>
      <c r="J312" s="981"/>
      <c r="K312" s="981"/>
      <c r="L312" s="981"/>
      <c r="M312" s="1037"/>
      <c r="N312" s="1037"/>
      <c r="O312" s="1037"/>
      <c r="P312" s="1037"/>
      <c r="Q312" s="1037"/>
      <c r="R312" s="1037"/>
      <c r="S312" s="1037"/>
      <c r="T312" s="1037"/>
      <c r="U312" s="1037"/>
      <c r="V312" s="1037"/>
      <c r="W312" s="981"/>
      <c r="X312" s="981"/>
      <c r="Y312" s="981"/>
      <c r="Z312" s="981"/>
      <c r="AA312" s="981"/>
      <c r="AB312" s="981"/>
      <c r="AC312" s="981"/>
      <c r="AD312" s="981"/>
      <c r="AE312" s="981"/>
      <c r="AF312" s="981"/>
      <c r="AG312" s="981"/>
      <c r="AH312" s="981"/>
      <c r="AI312" s="981"/>
      <c r="AJ312" s="226"/>
      <c r="AK312" s="981"/>
      <c r="AL312" s="978"/>
      <c r="AM312" s="833"/>
      <c r="AN312" s="5"/>
      <c r="AO312" s="5"/>
      <c r="AP312" s="5"/>
      <c r="AQ312" s="788"/>
      <c r="AR312" s="5"/>
      <c r="AS312" s="5"/>
      <c r="AT312" s="5"/>
      <c r="AU312" s="5"/>
      <c r="AV312" s="5"/>
      <c r="AW312" s="5"/>
      <c r="AX312" s="5"/>
      <c r="AY312" s="5"/>
      <c r="AZ312" s="981"/>
      <c r="BA312" s="981"/>
      <c r="BB312" s="981"/>
      <c r="BC312" s="981"/>
      <c r="BD312" s="981"/>
      <c r="BE312" s="981"/>
      <c r="BF312" s="981"/>
      <c r="BG312" s="981"/>
      <c r="BH312" s="981"/>
      <c r="BI312" s="981"/>
      <c r="BJ312" s="981"/>
      <c r="BK312" s="981"/>
      <c r="BL312" s="981"/>
      <c r="BM312" s="981"/>
      <c r="BN312" s="981"/>
      <c r="BO312" s="981"/>
      <c r="BP312" s="981"/>
      <c r="BQ312" s="981"/>
      <c r="BR312" s="981"/>
      <c r="BS312" s="981"/>
      <c r="BT312" s="981"/>
      <c r="BU312" s="981"/>
      <c r="BV312" s="981"/>
      <c r="BW312" s="981"/>
      <c r="BX312" s="981"/>
      <c r="BY312" s="981"/>
      <c r="BZ312" s="981"/>
      <c r="CA312" s="981"/>
      <c r="CB312" s="981"/>
      <c r="CC312" s="981"/>
      <c r="CD312" s="981"/>
      <c r="CE312" s="981"/>
      <c r="CF312" s="981"/>
      <c r="CG312" s="981"/>
      <c r="CH312" s="981"/>
    </row>
    <row r="313" spans="1:86" ht="16.899999999999999" customHeight="1">
      <c r="A313" s="981"/>
      <c r="B313" s="182"/>
      <c r="C313" s="981"/>
      <c r="D313" s="985" t="s">
        <v>73</v>
      </c>
      <c r="E313" s="981" t="s">
        <v>2436</v>
      </c>
      <c r="F313" s="981"/>
      <c r="G313" s="981"/>
      <c r="H313" s="981"/>
      <c r="I313" s="981"/>
      <c r="J313" s="981"/>
      <c r="K313" s="981"/>
      <c r="L313" s="981"/>
      <c r="M313" s="1037"/>
      <c r="N313" s="1037"/>
      <c r="O313" s="1037"/>
      <c r="P313" s="1037"/>
      <c r="Q313" s="1037"/>
      <c r="R313" s="1037"/>
      <c r="S313" s="1037"/>
      <c r="T313" s="1037"/>
      <c r="U313" s="1037"/>
      <c r="V313" s="1037"/>
      <c r="W313" s="981"/>
      <c r="X313" s="981"/>
      <c r="Y313" s="981"/>
      <c r="Z313" s="981"/>
      <c r="AA313" s="981"/>
      <c r="AB313" s="981"/>
      <c r="AC313" s="981"/>
      <c r="AD313" s="981"/>
      <c r="AE313" s="981"/>
      <c r="AF313" s="981"/>
      <c r="AG313" s="981"/>
      <c r="AH313" s="981"/>
      <c r="AI313" s="981"/>
      <c r="AJ313" s="189"/>
      <c r="AK313" s="981"/>
      <c r="AL313" s="978"/>
      <c r="AM313" s="833"/>
      <c r="AN313" s="5"/>
      <c r="AO313" s="5"/>
      <c r="AP313" s="5"/>
      <c r="AQ313" s="788"/>
      <c r="AR313" s="5"/>
      <c r="AS313" s="5"/>
      <c r="AT313" s="5"/>
      <c r="AU313" s="5"/>
      <c r="AV313" s="5"/>
      <c r="AW313" s="5"/>
      <c r="AX313" s="5"/>
      <c r="AY313" s="5"/>
      <c r="AZ313" s="981"/>
      <c r="BA313" s="981"/>
      <c r="BB313" s="981"/>
      <c r="BC313" s="981"/>
      <c r="BD313" s="981"/>
      <c r="BE313" s="981"/>
      <c r="BF313" s="981"/>
      <c r="BG313" s="981"/>
      <c r="BH313" s="981"/>
      <c r="BI313" s="981"/>
      <c r="BJ313" s="981"/>
      <c r="BK313" s="981"/>
      <c r="BL313" s="981"/>
      <c r="BM313" s="981"/>
      <c r="BN313" s="981"/>
      <c r="BO313" s="981"/>
      <c r="BP313" s="981"/>
      <c r="BQ313" s="981"/>
      <c r="BR313" s="981"/>
      <c r="BS313" s="981"/>
      <c r="BT313" s="981"/>
      <c r="BU313" s="981"/>
      <c r="BV313" s="981"/>
      <c r="BW313" s="981"/>
      <c r="BX313" s="981"/>
      <c r="BY313" s="981"/>
      <c r="BZ313" s="981"/>
      <c r="CA313" s="981"/>
      <c r="CB313" s="981"/>
      <c r="CC313" s="981"/>
      <c r="CD313" s="981"/>
      <c r="CE313" s="981"/>
      <c r="CF313" s="981"/>
      <c r="CG313" s="981"/>
      <c r="CH313" s="981"/>
    </row>
    <row r="314" spans="1:86" ht="16.899999999999999" customHeight="1">
      <c r="A314" s="981"/>
      <c r="B314" s="182"/>
      <c r="C314" s="981"/>
      <c r="D314" s="981" t="s">
        <v>2437</v>
      </c>
      <c r="E314" s="981"/>
      <c r="F314" s="981"/>
      <c r="G314" s="981"/>
      <c r="H314" s="981"/>
      <c r="I314" s="981"/>
      <c r="J314" s="981"/>
      <c r="K314" s="981"/>
      <c r="L314" s="981"/>
      <c r="M314" s="1037"/>
      <c r="N314" s="1037"/>
      <c r="O314" s="1037"/>
      <c r="P314" s="1037"/>
      <c r="Q314" s="1037"/>
      <c r="R314" s="1037"/>
      <c r="S314" s="1037"/>
      <c r="T314" s="1037"/>
      <c r="U314" s="1037"/>
      <c r="V314" s="1037"/>
      <c r="W314" s="981"/>
      <c r="X314" s="981"/>
      <c r="Y314" s="981"/>
      <c r="Z314" s="981"/>
      <c r="AA314" s="981"/>
      <c r="AB314" s="981"/>
      <c r="AC314" s="981"/>
      <c r="AD314" s="981"/>
      <c r="AE314" s="981"/>
      <c r="AF314" s="981"/>
      <c r="AG314" s="981"/>
      <c r="AH314" s="981"/>
      <c r="AI314" s="981"/>
      <c r="AJ314" s="189"/>
      <c r="AK314" s="981"/>
      <c r="AL314" s="978"/>
      <c r="AM314" s="833"/>
      <c r="AN314" s="5"/>
      <c r="AO314" s="5"/>
      <c r="AP314" s="5"/>
      <c r="AQ314" s="788"/>
      <c r="AR314" s="5"/>
      <c r="AS314" s="5"/>
      <c r="AT314" s="5"/>
      <c r="AU314" s="5"/>
      <c r="AV314" s="5"/>
      <c r="AW314" s="5"/>
      <c r="AX314" s="5"/>
      <c r="AY314" s="5"/>
      <c r="AZ314" s="981"/>
      <c r="BA314" s="981"/>
      <c r="BB314" s="981"/>
      <c r="BC314" s="981"/>
      <c r="BD314" s="981"/>
      <c r="BE314" s="981"/>
      <c r="BF314" s="981"/>
      <c r="BG314" s="981"/>
      <c r="BH314" s="981"/>
      <c r="BI314" s="981"/>
      <c r="BJ314" s="981"/>
      <c r="BK314" s="981"/>
      <c r="BL314" s="981"/>
      <c r="BM314" s="981"/>
      <c r="BN314" s="981"/>
      <c r="BO314" s="981"/>
      <c r="BP314" s="981"/>
      <c r="BQ314" s="981"/>
      <c r="BR314" s="981"/>
      <c r="BS314" s="981"/>
      <c r="BT314" s="981"/>
      <c r="BU314" s="981"/>
      <c r="BV314" s="981"/>
      <c r="BW314" s="981"/>
      <c r="BX314" s="981"/>
      <c r="BY314" s="981"/>
      <c r="BZ314" s="981"/>
      <c r="CA314" s="981"/>
      <c r="CB314" s="981"/>
      <c r="CC314" s="981"/>
      <c r="CD314" s="981"/>
      <c r="CE314" s="981"/>
      <c r="CF314" s="981"/>
      <c r="CG314" s="981"/>
      <c r="CH314" s="981"/>
    </row>
    <row r="315" spans="1:86" ht="16.899999999999999" customHeight="1">
      <c r="A315" s="981"/>
      <c r="B315" s="182"/>
      <c r="C315" s="981"/>
      <c r="D315" s="1033"/>
      <c r="E315" s="1039" t="s">
        <v>2412</v>
      </c>
      <c r="F315" s="981"/>
      <c r="G315" s="981"/>
      <c r="H315" s="981"/>
      <c r="I315" s="981"/>
      <c r="J315" s="981"/>
      <c r="K315" s="981"/>
      <c r="L315" s="981"/>
      <c r="M315" s="1037"/>
      <c r="N315" s="1037"/>
      <c r="O315" s="1037"/>
      <c r="P315" s="1037"/>
      <c r="Q315" s="1037"/>
      <c r="R315" s="1037"/>
      <c r="S315" s="1037"/>
      <c r="T315" s="1037"/>
      <c r="U315" s="1037"/>
      <c r="V315" s="1037"/>
      <c r="W315" s="981"/>
      <c r="X315" s="981"/>
      <c r="Y315" s="981"/>
      <c r="Z315" s="981"/>
      <c r="AA315" s="981"/>
      <c r="AB315" s="981"/>
      <c r="AC315" s="981"/>
      <c r="AD315" s="981"/>
      <c r="AE315" s="981"/>
      <c r="AF315" s="981"/>
      <c r="AG315" s="981"/>
      <c r="AH315" s="981"/>
      <c r="AI315" s="981"/>
      <c r="AJ315" s="189"/>
      <c r="AK315" s="981"/>
      <c r="AL315" s="978"/>
      <c r="AM315" s="833"/>
      <c r="AN315" s="5"/>
      <c r="AO315" s="5"/>
      <c r="AP315" s="5"/>
      <c r="AQ315" s="788"/>
      <c r="AR315" s="5"/>
      <c r="AS315" s="5"/>
      <c r="AT315" s="5"/>
      <c r="AU315" s="5"/>
      <c r="AV315" s="5"/>
      <c r="AW315" s="5"/>
      <c r="AX315" s="5"/>
      <c r="AY315" s="5"/>
      <c r="AZ315" s="981"/>
      <c r="BA315" s="981"/>
      <c r="BB315" s="981"/>
      <c r="BC315" s="981"/>
      <c r="BD315" s="981"/>
      <c r="BE315" s="981"/>
      <c r="BF315" s="981"/>
      <c r="BG315" s="981"/>
      <c r="BH315" s="981"/>
      <c r="BI315" s="981"/>
      <c r="BJ315" s="981"/>
      <c r="BK315" s="981"/>
      <c r="BL315" s="981"/>
      <c r="BM315" s="981"/>
      <c r="BN315" s="981"/>
      <c r="BO315" s="981"/>
      <c r="BP315" s="981"/>
      <c r="BQ315" s="981"/>
      <c r="BR315" s="981"/>
      <c r="BS315" s="981"/>
      <c r="BT315" s="981"/>
      <c r="BU315" s="981"/>
      <c r="BV315" s="981"/>
      <c r="BW315" s="981"/>
      <c r="BX315" s="981"/>
      <c r="BY315" s="981"/>
      <c r="BZ315" s="981"/>
      <c r="CA315" s="981"/>
      <c r="CB315" s="981"/>
      <c r="CC315" s="981"/>
      <c r="CD315" s="981"/>
      <c r="CE315" s="981"/>
      <c r="CF315" s="981"/>
      <c r="CG315" s="981"/>
      <c r="CH315" s="981"/>
    </row>
    <row r="316" spans="1:86" ht="16.899999999999999" customHeight="1">
      <c r="A316" s="981"/>
      <c r="B316" s="182"/>
      <c r="C316" s="981"/>
      <c r="D316" s="1033"/>
      <c r="E316" s="985" t="s">
        <v>73</v>
      </c>
      <c r="F316" s="981" t="s">
        <v>2413</v>
      </c>
      <c r="G316" s="981"/>
      <c r="H316" s="981"/>
      <c r="I316" s="981"/>
      <c r="J316" s="981"/>
      <c r="K316" s="981"/>
      <c r="L316" s="981"/>
      <c r="M316" s="981"/>
      <c r="N316" s="981"/>
      <c r="O316" s="981"/>
      <c r="P316" s="636"/>
      <c r="Q316" s="636"/>
      <c r="R316" s="636"/>
      <c r="S316" s="636"/>
      <c r="T316" s="636"/>
      <c r="U316" s="636"/>
      <c r="V316" s="981"/>
      <c r="W316" s="981"/>
      <c r="X316" s="981"/>
      <c r="Y316" s="981"/>
      <c r="Z316" s="981"/>
      <c r="AA316" s="981"/>
      <c r="AB316" s="981"/>
      <c r="AC316" s="981"/>
      <c r="AD316" s="981"/>
      <c r="AE316" s="981"/>
      <c r="AF316" s="981"/>
      <c r="AG316" s="981"/>
      <c r="AH316" s="981"/>
      <c r="AI316" s="981"/>
      <c r="AJ316" s="189"/>
      <c r="AK316" s="981"/>
      <c r="AL316" s="978"/>
      <c r="AM316" s="833"/>
      <c r="AN316" s="5"/>
      <c r="AO316" s="5"/>
      <c r="AP316" s="5"/>
      <c r="AQ316" s="788"/>
      <c r="AR316" s="5"/>
      <c r="AS316" s="5"/>
      <c r="AT316" s="5"/>
      <c r="AU316" s="5"/>
      <c r="AV316" s="5"/>
      <c r="AW316" s="5"/>
      <c r="AX316" s="5"/>
      <c r="AY316" s="5"/>
      <c r="AZ316" s="981"/>
      <c r="BA316" s="981"/>
      <c r="BB316" s="981"/>
      <c r="BC316" s="981"/>
      <c r="BD316" s="981"/>
      <c r="BE316" s="981"/>
      <c r="BF316" s="981"/>
      <c r="BG316" s="981"/>
      <c r="BH316" s="981"/>
      <c r="BI316" s="981"/>
      <c r="BJ316" s="981"/>
      <c r="BK316" s="981"/>
      <c r="BL316" s="981"/>
      <c r="BM316" s="981"/>
      <c r="BN316" s="981"/>
      <c r="BO316" s="981"/>
      <c r="BP316" s="981"/>
      <c r="BQ316" s="981"/>
      <c r="BR316" s="981"/>
      <c r="BS316" s="981"/>
      <c r="BT316" s="981"/>
      <c r="BU316" s="981"/>
      <c r="BV316" s="981"/>
      <c r="BW316" s="981"/>
      <c r="BX316" s="981"/>
      <c r="BY316" s="981"/>
      <c r="BZ316" s="981"/>
      <c r="CA316" s="981"/>
      <c r="CB316" s="981"/>
      <c r="CC316" s="981"/>
      <c r="CD316" s="981"/>
      <c r="CE316" s="981"/>
      <c r="CF316" s="981"/>
      <c r="CG316" s="981"/>
      <c r="CH316" s="981"/>
    </row>
    <row r="317" spans="1:86" ht="16.899999999999999" customHeight="1">
      <c r="A317" s="981"/>
      <c r="B317" s="182"/>
      <c r="C317" s="981"/>
      <c r="D317" s="1033"/>
      <c r="E317" s="981"/>
      <c r="F317" s="981" t="s">
        <v>2414</v>
      </c>
      <c r="G317" s="981"/>
      <c r="H317" s="981"/>
      <c r="I317" s="981"/>
      <c r="J317" s="981"/>
      <c r="K317" s="981"/>
      <c r="L317" s="981"/>
      <c r="M317" s="981"/>
      <c r="R317" s="1901"/>
      <c r="S317" s="1901"/>
      <c r="T317" s="1901"/>
      <c r="U317" s="1901"/>
      <c r="V317" s="1901"/>
      <c r="W317" s="1901"/>
      <c r="X317" s="981" t="s">
        <v>2415</v>
      </c>
      <c r="Y317" s="981"/>
      <c r="Z317" s="981"/>
      <c r="AA317" s="981"/>
      <c r="AB317" s="981"/>
      <c r="AC317" s="981"/>
      <c r="AD317" s="981"/>
      <c r="AE317" s="981"/>
      <c r="AF317" s="981"/>
      <c r="AG317" s="981"/>
      <c r="AH317" s="981"/>
      <c r="AI317" s="981"/>
      <c r="AJ317" s="189"/>
      <c r="AK317" s="981"/>
      <c r="AL317" s="978"/>
      <c r="AM317" s="833"/>
      <c r="AN317" s="5"/>
      <c r="AO317" s="5"/>
      <c r="AP317" s="5"/>
      <c r="AQ317" s="788"/>
      <c r="AR317" s="5"/>
      <c r="AS317" s="5"/>
      <c r="AT317" s="5"/>
      <c r="AU317" s="5"/>
      <c r="AV317" s="5"/>
      <c r="AW317" s="5"/>
      <c r="AX317" s="5"/>
      <c r="AY317" s="5"/>
      <c r="AZ317" s="981"/>
      <c r="BA317" s="981"/>
      <c r="BB317" s="981"/>
      <c r="BC317" s="981"/>
      <c r="BD317" s="981"/>
      <c r="BE317" s="981"/>
      <c r="BF317" s="981"/>
      <c r="BG317" s="981"/>
      <c r="BH317" s="981"/>
      <c r="BI317" s="981"/>
      <c r="BJ317" s="981"/>
      <c r="BK317" s="981"/>
      <c r="BL317" s="981"/>
      <c r="BM317" s="981"/>
      <c r="BN317" s="981"/>
      <c r="BO317" s="981"/>
      <c r="BP317" s="981"/>
      <c r="BQ317" s="981"/>
      <c r="BR317" s="981"/>
      <c r="BS317" s="981"/>
      <c r="BT317" s="981"/>
      <c r="BU317" s="981"/>
      <c r="BV317" s="981"/>
      <c r="BW317" s="981"/>
      <c r="BX317" s="981"/>
      <c r="BY317" s="981"/>
      <c r="BZ317" s="981"/>
      <c r="CA317" s="981"/>
      <c r="CB317" s="981"/>
      <c r="CC317" s="981"/>
      <c r="CD317" s="981"/>
      <c r="CE317" s="981"/>
      <c r="CF317" s="981"/>
      <c r="CG317" s="981"/>
      <c r="CH317" s="981"/>
    </row>
    <row r="318" spans="1:86" ht="16.899999999999999" customHeight="1">
      <c r="A318" s="981"/>
      <c r="B318" s="182"/>
      <c r="C318" s="981"/>
      <c r="D318" s="1033"/>
      <c r="E318" s="981"/>
      <c r="F318" s="981" t="s">
        <v>2416</v>
      </c>
      <c r="G318" s="981"/>
      <c r="H318" s="981"/>
      <c r="I318" s="981"/>
      <c r="J318" s="981"/>
      <c r="K318" s="981"/>
      <c r="L318" s="981"/>
      <c r="M318" s="981"/>
      <c r="N318" s="981"/>
      <c r="R318" s="1901"/>
      <c r="S318" s="1901"/>
      <c r="T318" s="1901"/>
      <c r="U318" s="1901"/>
      <c r="V318" s="1901"/>
      <c r="W318" s="1901"/>
      <c r="X318" s="981" t="s">
        <v>2417</v>
      </c>
      <c r="Y318" s="981"/>
      <c r="Z318" s="981"/>
      <c r="AA318" s="981"/>
      <c r="AB318" s="981"/>
      <c r="AC318" s="981"/>
      <c r="AD318" s="981"/>
      <c r="AE318" s="981"/>
      <c r="AF318" s="981"/>
      <c r="AG318" s="981"/>
      <c r="AH318" s="981"/>
      <c r="AI318" s="981"/>
      <c r="AJ318" s="189"/>
      <c r="AK318" s="981"/>
      <c r="AL318" s="978"/>
      <c r="AM318" s="833"/>
      <c r="AN318" s="5"/>
      <c r="AO318" s="5"/>
      <c r="AP318" s="5"/>
      <c r="AQ318" s="788"/>
      <c r="AR318" s="5"/>
      <c r="AS318" s="5"/>
      <c r="AT318" s="5"/>
      <c r="AU318" s="5"/>
      <c r="AV318" s="5"/>
      <c r="AW318" s="5"/>
      <c r="AX318" s="5"/>
      <c r="AY318" s="5"/>
      <c r="AZ318" s="981"/>
      <c r="BA318" s="981"/>
      <c r="BB318" s="981"/>
      <c r="BC318" s="981"/>
      <c r="BD318" s="981"/>
      <c r="BE318" s="981"/>
      <c r="BF318" s="981"/>
      <c r="BG318" s="981"/>
      <c r="BH318" s="981"/>
      <c r="BI318" s="981"/>
      <c r="BJ318" s="981"/>
      <c r="BK318" s="981"/>
      <c r="BL318" s="981"/>
      <c r="BM318" s="981"/>
      <c r="BN318" s="981"/>
      <c r="BO318" s="981"/>
      <c r="BP318" s="981"/>
      <c r="BQ318" s="981"/>
      <c r="BR318" s="981"/>
      <c r="BS318" s="981"/>
      <c r="BT318" s="981"/>
      <c r="BU318" s="981"/>
      <c r="BV318" s="981"/>
      <c r="BW318" s="981"/>
      <c r="BX318" s="981"/>
      <c r="BY318" s="981"/>
      <c r="BZ318" s="981"/>
      <c r="CA318" s="981"/>
      <c r="CB318" s="981"/>
      <c r="CC318" s="981"/>
      <c r="CD318" s="981"/>
      <c r="CE318" s="981"/>
      <c r="CF318" s="981"/>
      <c r="CG318" s="981"/>
      <c r="CH318" s="981"/>
    </row>
    <row r="319" spans="1:86" ht="16.899999999999999" customHeight="1">
      <c r="A319" s="981"/>
      <c r="B319" s="182"/>
      <c r="C319" s="981"/>
      <c r="D319" s="1033"/>
      <c r="E319" s="981"/>
      <c r="F319" s="981" t="s">
        <v>2418</v>
      </c>
      <c r="G319" s="981"/>
      <c r="H319" s="981" t="s">
        <v>148</v>
      </c>
      <c r="I319" s="1903"/>
      <c r="J319" s="1903"/>
      <c r="K319" s="1903"/>
      <c r="L319" s="1903"/>
      <c r="M319" s="1903"/>
      <c r="N319" s="1903"/>
      <c r="O319" s="981" t="s">
        <v>4</v>
      </c>
      <c r="V319" s="981"/>
      <c r="W319" s="981"/>
      <c r="X319" s="981"/>
      <c r="Y319" s="981"/>
      <c r="Z319" s="981"/>
      <c r="AA319" s="981"/>
      <c r="AB319" s="981"/>
      <c r="AC319" s="981"/>
      <c r="AD319" s="981"/>
      <c r="AE319" s="981"/>
      <c r="AF319" s="981"/>
      <c r="AG319" s="981"/>
      <c r="AH319" s="981"/>
      <c r="AI319" s="981"/>
      <c r="AJ319" s="189"/>
      <c r="AK319" s="981"/>
      <c r="AL319" s="978"/>
      <c r="AM319" s="833"/>
      <c r="AN319" s="5"/>
      <c r="AO319" s="5"/>
      <c r="AP319" s="5"/>
      <c r="AQ319" s="788"/>
      <c r="AR319" s="5"/>
      <c r="AS319" s="5"/>
      <c r="AT319" s="5"/>
      <c r="AU319" s="5"/>
      <c r="AV319" s="5"/>
      <c r="AW319" s="5"/>
      <c r="AX319" s="5"/>
      <c r="AY319" s="5"/>
      <c r="AZ319" s="981"/>
      <c r="BA319" s="981"/>
      <c r="BB319" s="981"/>
      <c r="BC319" s="981"/>
      <c r="BD319" s="981"/>
      <c r="BE319" s="981"/>
      <c r="BF319" s="981"/>
      <c r="BG319" s="981"/>
      <c r="BH319" s="981"/>
      <c r="BI319" s="981"/>
      <c r="BJ319" s="981"/>
      <c r="BK319" s="981"/>
      <c r="BL319" s="981"/>
      <c r="BM319" s="981"/>
      <c r="BN319" s="981"/>
      <c r="BO319" s="981"/>
      <c r="BP319" s="981"/>
      <c r="BQ319" s="981"/>
      <c r="BR319" s="981"/>
      <c r="BS319" s="981"/>
      <c r="BT319" s="981"/>
      <c r="BU319" s="981"/>
      <c r="BV319" s="981"/>
      <c r="BW319" s="981"/>
      <c r="BX319" s="981"/>
      <c r="BY319" s="981"/>
      <c r="BZ319" s="981"/>
      <c r="CA319" s="981"/>
      <c r="CB319" s="981"/>
      <c r="CC319" s="981"/>
      <c r="CD319" s="981"/>
      <c r="CE319" s="981"/>
      <c r="CF319" s="981"/>
      <c r="CG319" s="981"/>
      <c r="CH319" s="981"/>
    </row>
    <row r="320" spans="1:86" ht="16.899999999999999" customHeight="1">
      <c r="A320" s="981"/>
      <c r="B320" s="182"/>
      <c r="C320" s="981"/>
      <c r="D320" s="1033"/>
      <c r="E320" s="985" t="s">
        <v>73</v>
      </c>
      <c r="F320" s="981" t="s">
        <v>2419</v>
      </c>
      <c r="G320" s="981"/>
      <c r="H320" s="981"/>
      <c r="I320" s="981"/>
      <c r="J320" s="981"/>
      <c r="K320" s="981"/>
      <c r="L320" s="981"/>
      <c r="M320" s="981"/>
      <c r="N320" s="981"/>
      <c r="O320" s="981"/>
      <c r="P320" s="636"/>
      <c r="Q320" s="636"/>
      <c r="R320" s="636"/>
      <c r="S320" s="636"/>
      <c r="T320" s="636"/>
      <c r="U320" s="636"/>
      <c r="V320" s="981"/>
      <c r="W320" s="981"/>
      <c r="X320" s="981"/>
      <c r="Y320" s="981"/>
      <c r="Z320" s="981"/>
      <c r="AA320" s="981"/>
      <c r="AB320" s="981"/>
      <c r="AC320" s="981"/>
      <c r="AD320" s="981"/>
      <c r="AE320" s="981"/>
      <c r="AF320" s="981"/>
      <c r="AG320" s="981"/>
      <c r="AH320" s="981"/>
      <c r="AI320" s="981"/>
      <c r="AJ320" s="189"/>
      <c r="AK320" s="981"/>
      <c r="AL320" s="978"/>
      <c r="AM320" s="833"/>
      <c r="AN320" s="5"/>
      <c r="AO320" s="5"/>
      <c r="AP320" s="5"/>
      <c r="AQ320" s="788"/>
      <c r="AR320" s="5"/>
      <c r="AS320" s="5"/>
      <c r="AT320" s="5"/>
      <c r="AU320" s="5"/>
      <c r="AV320" s="5"/>
      <c r="AW320" s="5"/>
      <c r="AX320" s="5"/>
      <c r="AY320" s="5"/>
      <c r="AZ320" s="981"/>
      <c r="BA320" s="981"/>
      <c r="BB320" s="981"/>
      <c r="BC320" s="981"/>
      <c r="BD320" s="981"/>
      <c r="BE320" s="981"/>
      <c r="BF320" s="981"/>
      <c r="BG320" s="981"/>
      <c r="BH320" s="981"/>
      <c r="BI320" s="981"/>
      <c r="BJ320" s="981"/>
      <c r="BK320" s="981"/>
      <c r="BL320" s="981"/>
      <c r="BM320" s="981"/>
      <c r="BN320" s="981"/>
      <c r="BO320" s="981"/>
      <c r="BP320" s="981"/>
      <c r="BQ320" s="981"/>
      <c r="BR320" s="981"/>
      <c r="BS320" s="981"/>
      <c r="BT320" s="981"/>
      <c r="BU320" s="981"/>
      <c r="BV320" s="981"/>
      <c r="BW320" s="981"/>
      <c r="BX320" s="981"/>
      <c r="BY320" s="981"/>
      <c r="BZ320" s="981"/>
      <c r="CA320" s="981"/>
      <c r="CB320" s="981"/>
      <c r="CC320" s="981"/>
      <c r="CD320" s="981"/>
      <c r="CE320" s="981"/>
      <c r="CF320" s="981"/>
      <c r="CG320" s="981"/>
      <c r="CH320" s="981"/>
    </row>
    <row r="321" spans="1:86" ht="16.899999999999999" customHeight="1">
      <c r="A321" s="981"/>
      <c r="B321" s="182"/>
      <c r="C321" s="981"/>
      <c r="D321" s="1033"/>
      <c r="E321" s="1033"/>
      <c r="F321" s="981" t="s">
        <v>2414</v>
      </c>
      <c r="G321" s="981"/>
      <c r="H321" s="981"/>
      <c r="I321" s="981"/>
      <c r="J321" s="981"/>
      <c r="K321" s="981"/>
      <c r="L321" s="981"/>
      <c r="M321" s="981"/>
      <c r="R321" s="1901"/>
      <c r="S321" s="1901"/>
      <c r="T321" s="1901"/>
      <c r="U321" s="1901"/>
      <c r="V321" s="1901"/>
      <c r="W321" s="1901"/>
      <c r="X321" s="981" t="s">
        <v>2415</v>
      </c>
      <c r="Y321" s="981"/>
      <c r="Z321" s="981"/>
      <c r="AA321" s="981"/>
      <c r="AB321" s="981"/>
      <c r="AC321" s="981"/>
      <c r="AD321" s="981"/>
      <c r="AE321" s="981"/>
      <c r="AF321" s="981"/>
      <c r="AG321" s="981"/>
      <c r="AH321" s="981"/>
      <c r="AI321" s="981"/>
      <c r="AJ321" s="189"/>
      <c r="AK321" s="981"/>
      <c r="AL321" s="978"/>
      <c r="AM321" s="833"/>
      <c r="AN321" s="5"/>
      <c r="AO321" s="5"/>
      <c r="AP321" s="5"/>
      <c r="AQ321" s="788"/>
      <c r="AR321" s="5"/>
      <c r="AS321" s="5"/>
      <c r="AT321" s="5"/>
      <c r="AU321" s="5"/>
      <c r="AV321" s="5"/>
      <c r="AW321" s="5"/>
      <c r="AX321" s="5"/>
      <c r="AY321" s="5"/>
      <c r="AZ321" s="981"/>
      <c r="BA321" s="981"/>
      <c r="BB321" s="981"/>
      <c r="BC321" s="981"/>
      <c r="BD321" s="981"/>
      <c r="BE321" s="981"/>
      <c r="BF321" s="981"/>
      <c r="BG321" s="981"/>
      <c r="BH321" s="981"/>
      <c r="BI321" s="981"/>
      <c r="BJ321" s="981"/>
      <c r="BK321" s="981"/>
      <c r="BL321" s="981"/>
      <c r="BM321" s="981"/>
      <c r="BN321" s="981"/>
      <c r="BO321" s="981"/>
      <c r="BP321" s="981"/>
      <c r="BQ321" s="981"/>
      <c r="BR321" s="981"/>
      <c r="BS321" s="981"/>
      <c r="BT321" s="981"/>
      <c r="BU321" s="981"/>
      <c r="BV321" s="981"/>
      <c r="BW321" s="981"/>
      <c r="BX321" s="981"/>
      <c r="BY321" s="981"/>
      <c r="BZ321" s="981"/>
      <c r="CA321" s="981"/>
      <c r="CB321" s="981"/>
      <c r="CC321" s="981"/>
      <c r="CD321" s="981"/>
      <c r="CE321" s="981"/>
      <c r="CF321" s="981"/>
      <c r="CG321" s="981"/>
      <c r="CH321" s="981"/>
    </row>
    <row r="322" spans="1:86" ht="16.899999999999999" customHeight="1">
      <c r="A322" s="981"/>
      <c r="B322" s="182"/>
      <c r="C322" s="981"/>
      <c r="D322" s="1033"/>
      <c r="E322" s="1033"/>
      <c r="F322" s="981" t="s">
        <v>2416</v>
      </c>
      <c r="G322" s="981"/>
      <c r="H322" s="981"/>
      <c r="I322" s="981"/>
      <c r="J322" s="981"/>
      <c r="K322" s="981"/>
      <c r="L322" s="981"/>
      <c r="M322" s="981"/>
      <c r="N322" s="981"/>
      <c r="R322" s="1901"/>
      <c r="S322" s="1901"/>
      <c r="T322" s="1901"/>
      <c r="U322" s="1901"/>
      <c r="V322" s="1901"/>
      <c r="W322" s="1901"/>
      <c r="X322" s="981" t="s">
        <v>2417</v>
      </c>
      <c r="Y322" s="981"/>
      <c r="Z322" s="981"/>
      <c r="AA322" s="981"/>
      <c r="AB322" s="981"/>
      <c r="AC322" s="981"/>
      <c r="AD322" s="981"/>
      <c r="AE322" s="981"/>
      <c r="AF322" s="981"/>
      <c r="AG322" s="981"/>
      <c r="AH322" s="981"/>
      <c r="AI322" s="981"/>
      <c r="AJ322" s="189"/>
      <c r="AK322" s="981"/>
      <c r="AL322" s="978"/>
      <c r="AM322" s="833"/>
      <c r="AN322" s="5"/>
      <c r="AO322" s="5"/>
      <c r="AP322" s="5"/>
      <c r="AQ322" s="788"/>
      <c r="AR322" s="5"/>
      <c r="AS322" s="5"/>
      <c r="AT322" s="5"/>
      <c r="AU322" s="5"/>
      <c r="AV322" s="5"/>
      <c r="AW322" s="5"/>
      <c r="AX322" s="5"/>
      <c r="AY322" s="5"/>
      <c r="AZ322" s="981"/>
      <c r="BA322" s="981"/>
      <c r="BB322" s="981"/>
      <c r="BC322" s="981"/>
      <c r="BD322" s="981"/>
      <c r="BE322" s="981"/>
      <c r="BF322" s="981"/>
      <c r="BG322" s="981"/>
      <c r="BH322" s="981"/>
      <c r="BI322" s="981"/>
      <c r="BJ322" s="981"/>
      <c r="BK322" s="981"/>
      <c r="BL322" s="981"/>
      <c r="BM322" s="981"/>
      <c r="BN322" s="981"/>
      <c r="BO322" s="981"/>
      <c r="BP322" s="981"/>
      <c r="BQ322" s="981"/>
      <c r="BR322" s="981"/>
      <c r="BS322" s="981"/>
      <c r="BT322" s="981"/>
      <c r="BU322" s="981"/>
      <c r="BV322" s="981"/>
      <c r="BW322" s="981"/>
      <c r="BX322" s="981"/>
      <c r="BY322" s="981"/>
      <c r="BZ322" s="981"/>
      <c r="CA322" s="981"/>
      <c r="CB322" s="981"/>
      <c r="CC322" s="981"/>
      <c r="CD322" s="981"/>
      <c r="CE322" s="981"/>
      <c r="CF322" s="981"/>
      <c r="CG322" s="981"/>
      <c r="CH322" s="981"/>
    </row>
    <row r="323" spans="1:86" ht="16.899999999999999" customHeight="1">
      <c r="A323" s="981"/>
      <c r="B323" s="182"/>
      <c r="C323" s="981"/>
      <c r="D323" s="1033"/>
      <c r="E323" s="1033"/>
      <c r="F323" s="981" t="s">
        <v>2418</v>
      </c>
      <c r="G323" s="981"/>
      <c r="H323" s="981" t="s">
        <v>148</v>
      </c>
      <c r="I323" s="1903"/>
      <c r="J323" s="1903"/>
      <c r="K323" s="1903"/>
      <c r="L323" s="1903"/>
      <c r="M323" s="1903"/>
      <c r="N323" s="1903"/>
      <c r="O323" s="981" t="s">
        <v>4</v>
      </c>
      <c r="P323" s="265"/>
      <c r="Q323" s="265"/>
      <c r="R323" s="265"/>
      <c r="S323" s="265"/>
      <c r="T323" s="265"/>
      <c r="U323" s="981"/>
      <c r="V323" s="981"/>
      <c r="W323" s="981"/>
      <c r="X323" s="981"/>
      <c r="Y323" s="981"/>
      <c r="Z323" s="981"/>
      <c r="AA323" s="981"/>
      <c r="AB323" s="981"/>
      <c r="AC323" s="981"/>
      <c r="AD323" s="981"/>
      <c r="AE323" s="981"/>
      <c r="AF323" s="981"/>
      <c r="AG323" s="981"/>
      <c r="AH323" s="981"/>
      <c r="AI323" s="981"/>
      <c r="AJ323" s="189"/>
      <c r="AK323" s="981"/>
      <c r="AL323" s="978"/>
      <c r="AM323" s="833"/>
      <c r="AN323" s="5"/>
      <c r="AO323" s="5"/>
      <c r="AP323" s="5"/>
      <c r="AQ323" s="788"/>
      <c r="AR323" s="5"/>
      <c r="AS323" s="5"/>
      <c r="AT323" s="5"/>
      <c r="AU323" s="5"/>
      <c r="AV323" s="5"/>
      <c r="AW323" s="5"/>
      <c r="AX323" s="5"/>
      <c r="AY323" s="5"/>
      <c r="AZ323" s="981"/>
      <c r="BA323" s="981"/>
      <c r="BB323" s="981"/>
      <c r="BC323" s="981"/>
      <c r="BD323" s="981"/>
      <c r="BE323" s="981"/>
      <c r="BF323" s="981"/>
      <c r="BG323" s="981"/>
      <c r="BH323" s="981"/>
      <c r="BI323" s="981"/>
      <c r="BJ323" s="981"/>
      <c r="BK323" s="981"/>
      <c r="BL323" s="981"/>
      <c r="BM323" s="981"/>
      <c r="BN323" s="981"/>
      <c r="BO323" s="981"/>
      <c r="BP323" s="981"/>
      <c r="BQ323" s="981"/>
      <c r="BR323" s="981"/>
      <c r="BS323" s="981"/>
      <c r="BT323" s="981"/>
      <c r="BU323" s="981"/>
      <c r="BV323" s="981"/>
      <c r="BW323" s="981"/>
      <c r="BX323" s="981"/>
      <c r="BY323" s="981"/>
      <c r="BZ323" s="981"/>
      <c r="CA323" s="981"/>
      <c r="CB323" s="981"/>
      <c r="CC323" s="981"/>
      <c r="CD323" s="981"/>
      <c r="CE323" s="981"/>
      <c r="CF323" s="981"/>
      <c r="CG323" s="981"/>
      <c r="CH323" s="981"/>
    </row>
    <row r="324" spans="1:86" ht="16.899999999999999" customHeight="1">
      <c r="A324" s="981"/>
      <c r="B324" s="182"/>
      <c r="C324" s="981"/>
      <c r="D324" s="1033"/>
      <c r="E324" s="985" t="s">
        <v>73</v>
      </c>
      <c r="F324" s="981" t="s">
        <v>2420</v>
      </c>
      <c r="G324" s="981"/>
      <c r="H324" s="981"/>
      <c r="I324" s="981"/>
      <c r="J324" s="981"/>
      <c r="K324" s="981"/>
      <c r="L324" s="981"/>
      <c r="M324" s="981"/>
      <c r="N324" s="981"/>
      <c r="O324" s="265"/>
      <c r="P324" s="265"/>
      <c r="Q324" s="265"/>
      <c r="R324" s="265"/>
      <c r="S324" s="265"/>
      <c r="T324" s="265"/>
      <c r="U324" s="981"/>
      <c r="V324" s="981"/>
      <c r="W324" s="981"/>
      <c r="X324" s="981"/>
      <c r="Y324" s="981"/>
      <c r="Z324" s="981"/>
      <c r="AA324" s="981"/>
      <c r="AB324" s="981"/>
      <c r="AC324" s="981"/>
      <c r="AD324" s="981"/>
      <c r="AE324" s="981"/>
      <c r="AF324" s="981"/>
      <c r="AG324" s="981"/>
      <c r="AH324" s="981"/>
      <c r="AI324" s="981"/>
      <c r="AJ324" s="189"/>
      <c r="AK324" s="981"/>
      <c r="AL324" s="978"/>
      <c r="AM324" s="833"/>
      <c r="AN324" s="5"/>
      <c r="AO324" s="5"/>
      <c r="AP324" s="5"/>
      <c r="AQ324" s="788"/>
      <c r="AR324" s="5"/>
      <c r="AS324" s="5"/>
      <c r="AT324" s="5"/>
      <c r="AU324" s="5"/>
      <c r="AV324" s="5"/>
      <c r="AW324" s="5"/>
      <c r="AX324" s="5"/>
      <c r="AY324" s="5"/>
      <c r="AZ324" s="981"/>
      <c r="BA324" s="981"/>
      <c r="BB324" s="981"/>
      <c r="BC324" s="981"/>
      <c r="BD324" s="981"/>
      <c r="BE324" s="981"/>
      <c r="BF324" s="981"/>
      <c r="BG324" s="981"/>
      <c r="BH324" s="981"/>
      <c r="BI324" s="981"/>
      <c r="BJ324" s="981"/>
      <c r="BK324" s="981"/>
      <c r="BL324" s="981"/>
      <c r="BM324" s="981"/>
      <c r="BN324" s="981"/>
      <c r="BO324" s="981"/>
      <c r="BP324" s="981"/>
      <c r="BQ324" s="981"/>
      <c r="BR324" s="981"/>
      <c r="BS324" s="981"/>
      <c r="BT324" s="981"/>
      <c r="BU324" s="981"/>
      <c r="BV324" s="981"/>
      <c r="BW324" s="981"/>
      <c r="BX324" s="981"/>
      <c r="BY324" s="981"/>
      <c r="BZ324" s="981"/>
      <c r="CA324" s="981"/>
      <c r="CB324" s="981"/>
      <c r="CC324" s="981"/>
      <c r="CD324" s="981"/>
      <c r="CE324" s="981"/>
      <c r="CF324" s="981"/>
      <c r="CG324" s="981"/>
      <c r="CH324" s="981"/>
    </row>
    <row r="325" spans="1:86" ht="16.899999999999999" customHeight="1">
      <c r="A325" s="981"/>
      <c r="B325" s="182"/>
      <c r="C325" s="981"/>
      <c r="D325" s="1033"/>
      <c r="E325" s="1033"/>
      <c r="F325" s="981" t="s">
        <v>764</v>
      </c>
      <c r="G325" s="1918"/>
      <c r="H325" s="1918"/>
      <c r="I325" s="1918"/>
      <c r="J325" s="1918"/>
      <c r="K325" s="1918"/>
      <c r="L325" s="1918"/>
      <c r="M325" s="1918"/>
      <c r="N325" s="1918"/>
      <c r="O325" s="1918"/>
      <c r="P325" s="1918"/>
      <c r="Q325" s="1918"/>
      <c r="R325" s="1918"/>
      <c r="S325" s="1918"/>
      <c r="T325" s="1918"/>
      <c r="U325" s="1918"/>
      <c r="V325" s="1918"/>
      <c r="W325" s="1918"/>
      <c r="X325" s="1918"/>
      <c r="Y325" s="1918"/>
      <c r="Z325" s="1918"/>
      <c r="AA325" s="1918"/>
      <c r="AB325" s="1918"/>
      <c r="AC325" s="1918"/>
      <c r="AD325" s="1918"/>
      <c r="AE325" s="1918"/>
      <c r="AF325" s="1918"/>
      <c r="AG325" s="1918"/>
      <c r="AH325" s="1918"/>
      <c r="AI325" s="981" t="s">
        <v>4</v>
      </c>
      <c r="AJ325" s="189"/>
      <c r="AK325" s="981"/>
      <c r="AL325" s="978"/>
      <c r="AM325" s="833"/>
      <c r="AN325" s="5"/>
      <c r="AO325" s="5"/>
      <c r="AP325" s="5"/>
      <c r="AQ325" s="788"/>
      <c r="AR325" s="5"/>
      <c r="AS325" s="5"/>
      <c r="AT325" s="5"/>
      <c r="AU325" s="5"/>
      <c r="AV325" s="5"/>
      <c r="AW325" s="5"/>
      <c r="AX325" s="5"/>
      <c r="AY325" s="5"/>
      <c r="AZ325" s="981"/>
      <c r="BA325" s="981"/>
      <c r="BB325" s="981"/>
      <c r="BC325" s="981"/>
      <c r="BD325" s="981"/>
      <c r="BE325" s="981"/>
      <c r="BF325" s="981"/>
      <c r="BG325" s="981"/>
      <c r="BH325" s="981"/>
      <c r="BI325" s="981"/>
      <c r="BJ325" s="981"/>
      <c r="BK325" s="981"/>
      <c r="BL325" s="981"/>
      <c r="BM325" s="981"/>
      <c r="BN325" s="981"/>
      <c r="BO325" s="981"/>
      <c r="BP325" s="981"/>
      <c r="BQ325" s="981"/>
      <c r="BR325" s="981"/>
      <c r="BS325" s="981"/>
      <c r="BT325" s="981"/>
      <c r="BU325" s="981"/>
      <c r="BV325" s="981"/>
      <c r="BW325" s="981"/>
      <c r="BX325" s="981"/>
      <c r="BY325" s="981"/>
      <c r="BZ325" s="981"/>
      <c r="CA325" s="981"/>
      <c r="CB325" s="981"/>
      <c r="CC325" s="981"/>
      <c r="CD325" s="981"/>
      <c r="CE325" s="981"/>
      <c r="CF325" s="981"/>
      <c r="CG325" s="981"/>
      <c r="CH325" s="981"/>
    </row>
    <row r="326" spans="1:86" ht="16.899999999999999" customHeight="1">
      <c r="A326" s="981"/>
      <c r="B326" s="182"/>
      <c r="C326" s="981"/>
      <c r="D326" s="1033"/>
      <c r="E326" s="985" t="s">
        <v>73</v>
      </c>
      <c r="F326" s="981" t="s">
        <v>2495</v>
      </c>
      <c r="G326" s="981"/>
      <c r="H326" s="981"/>
      <c r="I326" s="981"/>
      <c r="J326" s="981"/>
      <c r="K326" s="981"/>
      <c r="L326" s="981"/>
      <c r="M326" s="981"/>
      <c r="N326" s="981"/>
      <c r="O326" s="265"/>
      <c r="P326" s="265"/>
      <c r="Q326" s="265"/>
      <c r="R326" s="265"/>
      <c r="S326" s="265"/>
      <c r="T326" s="265"/>
      <c r="U326" s="981"/>
      <c r="V326" s="981"/>
      <c r="W326" s="981"/>
      <c r="X326" s="981"/>
      <c r="Y326" s="981"/>
      <c r="Z326" s="981"/>
      <c r="AA326" s="981"/>
      <c r="AB326" s="981"/>
      <c r="AC326" s="981"/>
      <c r="AD326" s="981"/>
      <c r="AE326" s="981"/>
      <c r="AF326" s="981"/>
      <c r="AG326" s="981"/>
      <c r="AH326" s="981"/>
      <c r="AI326" s="981"/>
      <c r="AJ326" s="189"/>
      <c r="AK326" s="981"/>
      <c r="AL326" s="978"/>
      <c r="AM326" s="833"/>
      <c r="AN326" s="5"/>
      <c r="AO326" s="5"/>
      <c r="AP326" s="5"/>
      <c r="AQ326" s="788"/>
      <c r="AR326" s="5"/>
      <c r="AS326" s="5"/>
      <c r="AT326" s="5"/>
      <c r="AU326" s="5"/>
      <c r="AV326" s="5"/>
      <c r="AW326" s="5"/>
      <c r="AX326" s="5"/>
      <c r="AY326" s="5"/>
      <c r="AZ326" s="981"/>
      <c r="BA326" s="981"/>
      <c r="BB326" s="981"/>
      <c r="BC326" s="981"/>
      <c r="BD326" s="981"/>
      <c r="BE326" s="981"/>
      <c r="BF326" s="981"/>
      <c r="BG326" s="981"/>
      <c r="BH326" s="981"/>
      <c r="BI326" s="981"/>
      <c r="BJ326" s="981"/>
      <c r="BK326" s="981"/>
      <c r="BL326" s="981"/>
      <c r="BM326" s="981"/>
      <c r="BN326" s="981"/>
      <c r="BO326" s="981"/>
      <c r="BP326" s="981"/>
      <c r="BQ326" s="981"/>
      <c r="BR326" s="981"/>
      <c r="BS326" s="981"/>
      <c r="BT326" s="981"/>
      <c r="BU326" s="981"/>
      <c r="BV326" s="981"/>
      <c r="BW326" s="981"/>
      <c r="BX326" s="981"/>
      <c r="BY326" s="981"/>
      <c r="BZ326" s="981"/>
      <c r="CA326" s="981"/>
      <c r="CB326" s="981"/>
      <c r="CC326" s="981"/>
      <c r="CD326" s="981"/>
      <c r="CE326" s="981"/>
      <c r="CF326" s="981"/>
      <c r="CG326" s="981"/>
      <c r="CH326" s="981"/>
    </row>
    <row r="327" spans="1:86" ht="16.899999999999999" customHeight="1">
      <c r="A327" s="981"/>
      <c r="B327" s="182"/>
      <c r="C327" s="981"/>
      <c r="D327" s="1033"/>
      <c r="E327" s="981" t="s">
        <v>2421</v>
      </c>
      <c r="G327" s="981"/>
      <c r="H327" s="981"/>
      <c r="I327" s="981"/>
      <c r="J327" s="981"/>
      <c r="K327" s="981"/>
      <c r="L327" s="981"/>
      <c r="M327" s="981"/>
      <c r="N327" s="981"/>
      <c r="O327" s="981"/>
      <c r="P327" s="981"/>
      <c r="Q327" s="981"/>
      <c r="R327" s="981"/>
      <c r="S327" s="981"/>
      <c r="T327" s="981"/>
      <c r="U327" s="981"/>
      <c r="V327" s="981"/>
      <c r="W327" s="981"/>
      <c r="X327" s="981"/>
      <c r="Y327" s="981"/>
      <c r="Z327" s="981"/>
      <c r="AA327" s="981"/>
      <c r="AB327" s="981"/>
      <c r="AC327" s="981"/>
      <c r="AD327" s="981"/>
      <c r="AE327" s="981"/>
      <c r="AF327" s="981"/>
      <c r="AG327" s="981"/>
      <c r="AH327" s="981"/>
      <c r="AI327" s="981"/>
      <c r="AJ327" s="189"/>
      <c r="AK327" s="981"/>
      <c r="AL327" s="978"/>
      <c r="AM327" s="833"/>
      <c r="AN327" s="5"/>
      <c r="AO327" s="5"/>
      <c r="AP327" s="5"/>
      <c r="AQ327" s="788"/>
      <c r="AR327" s="5"/>
      <c r="AS327" s="5"/>
      <c r="AT327" s="5"/>
      <c r="AU327" s="5"/>
      <c r="AV327" s="5"/>
      <c r="AW327" s="5"/>
      <c r="AX327" s="5"/>
      <c r="AY327" s="5"/>
      <c r="AZ327" s="981"/>
      <c r="BA327" s="981"/>
      <c r="BB327" s="981"/>
      <c r="BC327" s="981"/>
      <c r="BD327" s="981"/>
      <c r="BE327" s="981"/>
      <c r="BF327" s="981"/>
      <c r="BG327" s="981"/>
      <c r="BH327" s="981"/>
      <c r="BI327" s="981"/>
      <c r="BJ327" s="981"/>
      <c r="BK327" s="981"/>
      <c r="BL327" s="981"/>
      <c r="BM327" s="981"/>
      <c r="BN327" s="981"/>
      <c r="BO327" s="981"/>
      <c r="BP327" s="981"/>
      <c r="BQ327" s="981"/>
      <c r="BR327" s="981"/>
      <c r="BS327" s="981"/>
      <c r="BT327" s="981"/>
      <c r="BU327" s="981"/>
      <c r="BV327" s="981"/>
      <c r="BW327" s="981"/>
      <c r="BX327" s="981"/>
      <c r="BY327" s="981"/>
      <c r="BZ327" s="981"/>
      <c r="CA327" s="981"/>
      <c r="CB327" s="981"/>
      <c r="CC327" s="981"/>
      <c r="CD327" s="981"/>
      <c r="CE327" s="981"/>
      <c r="CF327" s="981"/>
      <c r="CG327" s="981"/>
      <c r="CH327" s="981"/>
    </row>
    <row r="328" spans="1:86" ht="16.899999999999999" customHeight="1">
      <c r="A328" s="981"/>
      <c r="B328" s="182"/>
      <c r="C328" s="981"/>
      <c r="D328" s="1033"/>
      <c r="E328" s="985" t="s">
        <v>73</v>
      </c>
      <c r="F328" s="981" t="s">
        <v>2422</v>
      </c>
      <c r="G328" s="981"/>
      <c r="H328" s="981"/>
      <c r="I328" s="981"/>
      <c r="J328" s="981"/>
      <c r="K328" s="981"/>
      <c r="L328" s="981"/>
      <c r="M328" s="981"/>
      <c r="N328" s="981"/>
      <c r="O328" s="265"/>
      <c r="P328" s="265"/>
      <c r="Q328" s="265"/>
      <c r="R328" s="265"/>
      <c r="S328" s="265"/>
      <c r="T328" s="265"/>
      <c r="U328" s="981"/>
      <c r="V328" s="981"/>
      <c r="W328" s="981"/>
      <c r="X328" s="981"/>
      <c r="Y328" s="981"/>
      <c r="Z328" s="981"/>
      <c r="AA328" s="981"/>
      <c r="AB328" s="981"/>
      <c r="AC328" s="981"/>
      <c r="AD328" s="981"/>
      <c r="AE328" s="981"/>
      <c r="AF328" s="981"/>
      <c r="AG328" s="981"/>
      <c r="AH328" s="981"/>
      <c r="AI328" s="981"/>
      <c r="AJ328" s="189"/>
      <c r="AK328" s="981"/>
      <c r="AL328" s="978"/>
      <c r="AM328" s="833"/>
      <c r="AN328" s="5"/>
      <c r="AO328" s="5"/>
      <c r="AP328" s="5"/>
      <c r="AQ328" s="788"/>
      <c r="AR328" s="5"/>
      <c r="AS328" s="5"/>
      <c r="AT328" s="5"/>
      <c r="AU328" s="5"/>
      <c r="AV328" s="5"/>
      <c r="AW328" s="5"/>
      <c r="AX328" s="5"/>
      <c r="AY328" s="5"/>
      <c r="AZ328" s="981"/>
      <c r="BA328" s="981"/>
      <c r="BB328" s="981"/>
      <c r="BC328" s="981"/>
      <c r="BD328" s="981"/>
      <c r="BE328" s="981"/>
      <c r="BF328" s="981"/>
      <c r="BG328" s="981"/>
      <c r="BH328" s="981"/>
      <c r="BI328" s="981"/>
      <c r="BJ328" s="981"/>
      <c r="BK328" s="981"/>
      <c r="BL328" s="981"/>
      <c r="BM328" s="981"/>
      <c r="BN328" s="981"/>
      <c r="BO328" s="981"/>
      <c r="BP328" s="981"/>
      <c r="BQ328" s="981"/>
      <c r="BR328" s="981"/>
      <c r="BS328" s="981"/>
      <c r="BT328" s="981"/>
      <c r="BU328" s="981"/>
      <c r="BV328" s="981"/>
      <c r="BW328" s="981"/>
      <c r="BX328" s="981"/>
      <c r="BY328" s="981"/>
      <c r="BZ328" s="981"/>
      <c r="CA328" s="981"/>
      <c r="CB328" s="981"/>
      <c r="CC328" s="981"/>
      <c r="CD328" s="981"/>
      <c r="CE328" s="981"/>
      <c r="CF328" s="981"/>
      <c r="CG328" s="981"/>
      <c r="CH328" s="981"/>
    </row>
    <row r="329" spans="1:86" ht="16.899999999999999" customHeight="1">
      <c r="A329" s="981"/>
      <c r="B329" s="182"/>
      <c r="C329" s="981"/>
      <c r="D329" s="1033"/>
      <c r="E329" s="1033"/>
      <c r="F329" s="981" t="s">
        <v>2423</v>
      </c>
      <c r="G329" s="981"/>
      <c r="H329" s="981"/>
      <c r="I329" s="981"/>
      <c r="J329" s="981"/>
      <c r="K329" s="981"/>
      <c r="L329" s="981"/>
      <c r="M329" s="981"/>
      <c r="N329" s="981"/>
      <c r="O329" s="265"/>
      <c r="P329" s="265"/>
      <c r="Q329" s="265"/>
      <c r="R329" s="1901"/>
      <c r="S329" s="1901"/>
      <c r="T329" s="1901"/>
      <c r="U329" s="1901"/>
      <c r="V329" s="1901"/>
      <c r="W329" s="1901"/>
      <c r="X329" s="981" t="s">
        <v>2424</v>
      </c>
      <c r="Z329" s="981"/>
      <c r="AA329" s="981"/>
      <c r="AB329" s="981"/>
      <c r="AC329" s="981"/>
      <c r="AD329" s="981"/>
      <c r="AE329" s="981"/>
      <c r="AF329" s="981"/>
      <c r="AG329" s="981"/>
      <c r="AH329" s="981"/>
      <c r="AI329" s="981"/>
      <c r="AJ329" s="189"/>
      <c r="AK329" s="981"/>
      <c r="AL329" s="978"/>
      <c r="AM329" s="833"/>
      <c r="AN329" s="5"/>
      <c r="AO329" s="5"/>
      <c r="AP329" s="5"/>
      <c r="AQ329" s="788"/>
      <c r="AR329" s="5"/>
      <c r="AS329" s="5"/>
      <c r="AT329" s="5"/>
      <c r="AU329" s="5"/>
      <c r="AV329" s="5"/>
      <c r="AW329" s="5"/>
      <c r="AX329" s="5"/>
      <c r="AY329" s="5"/>
      <c r="AZ329" s="981"/>
      <c r="BA329" s="981"/>
      <c r="BB329" s="981"/>
      <c r="BC329" s="981"/>
      <c r="BD329" s="981"/>
      <c r="BE329" s="981"/>
      <c r="BF329" s="981"/>
      <c r="BG329" s="981"/>
      <c r="BH329" s="981"/>
      <c r="BI329" s="981"/>
      <c r="BJ329" s="981"/>
      <c r="BK329" s="981"/>
      <c r="BL329" s="981"/>
      <c r="BM329" s="981"/>
      <c r="BN329" s="981"/>
      <c r="BO329" s="981"/>
      <c r="BP329" s="981"/>
      <c r="BQ329" s="981"/>
      <c r="BR329" s="981"/>
      <c r="BS329" s="981"/>
      <c r="BT329" s="981"/>
      <c r="BU329" s="981"/>
      <c r="BV329" s="981"/>
      <c r="BW329" s="981"/>
      <c r="BX329" s="981"/>
      <c r="BY329" s="981"/>
      <c r="BZ329" s="981"/>
      <c r="CA329" s="981"/>
      <c r="CB329" s="981"/>
      <c r="CC329" s="981"/>
      <c r="CD329" s="981"/>
      <c r="CE329" s="981"/>
      <c r="CF329" s="981"/>
      <c r="CG329" s="981"/>
      <c r="CH329" s="981"/>
    </row>
    <row r="330" spans="1:86" ht="16.899999999999999" customHeight="1">
      <c r="A330" s="981"/>
      <c r="B330" s="182"/>
      <c r="C330" s="981"/>
      <c r="D330" s="1033"/>
      <c r="E330" s="1033"/>
      <c r="F330" s="981" t="s">
        <v>2425</v>
      </c>
      <c r="G330" s="981"/>
      <c r="H330" s="981"/>
      <c r="I330" s="981"/>
      <c r="J330" s="981"/>
      <c r="K330" s="981"/>
      <c r="L330" s="981"/>
      <c r="M330" s="981"/>
      <c r="N330" s="981"/>
      <c r="O330" s="265"/>
      <c r="P330" s="265"/>
      <c r="Q330" s="265"/>
      <c r="R330" s="1901"/>
      <c r="S330" s="1901"/>
      <c r="T330" s="1901"/>
      <c r="U330" s="1901"/>
      <c r="V330" s="1901"/>
      <c r="W330" s="1901"/>
      <c r="X330" s="981" t="s">
        <v>2424</v>
      </c>
      <c r="Y330" s="981"/>
      <c r="Z330" s="981"/>
      <c r="AA330" s="981"/>
      <c r="AB330" s="981"/>
      <c r="AC330" s="981"/>
      <c r="AD330" s="981"/>
      <c r="AE330" s="981"/>
      <c r="AF330" s="981"/>
      <c r="AG330" s="981"/>
      <c r="AH330" s="981"/>
      <c r="AI330" s="981"/>
      <c r="AJ330" s="189"/>
      <c r="AK330" s="981"/>
      <c r="AL330" s="978"/>
      <c r="AM330" s="833"/>
      <c r="AN330" s="5"/>
      <c r="AO330" s="5"/>
      <c r="AP330" s="5"/>
      <c r="AQ330" s="788"/>
      <c r="AR330" s="5"/>
      <c r="AS330" s="5"/>
      <c r="AT330" s="5"/>
      <c r="AU330" s="5"/>
      <c r="AV330" s="5"/>
      <c r="AW330" s="5"/>
      <c r="AX330" s="5"/>
      <c r="AY330" s="5"/>
      <c r="AZ330" s="981"/>
      <c r="BA330" s="981"/>
      <c r="BB330" s="981"/>
      <c r="BC330" s="981"/>
      <c r="BD330" s="981"/>
      <c r="BE330" s="981"/>
      <c r="BF330" s="981"/>
      <c r="BG330" s="981"/>
      <c r="BH330" s="981"/>
      <c r="BI330" s="981"/>
      <c r="BJ330" s="981"/>
      <c r="BK330" s="981"/>
      <c r="BL330" s="981"/>
      <c r="BM330" s="981"/>
      <c r="BN330" s="981"/>
      <c r="BO330" s="981"/>
      <c r="BP330" s="981"/>
      <c r="BQ330" s="981"/>
      <c r="BR330" s="981"/>
      <c r="BS330" s="981"/>
      <c r="BT330" s="981"/>
      <c r="BU330" s="981"/>
      <c r="BV330" s="981"/>
      <c r="BW330" s="981"/>
      <c r="BX330" s="981"/>
      <c r="BY330" s="981"/>
      <c r="BZ330" s="981"/>
      <c r="CA330" s="981"/>
      <c r="CB330" s="981"/>
      <c r="CC330" s="981"/>
      <c r="CD330" s="981"/>
      <c r="CE330" s="981"/>
      <c r="CF330" s="981"/>
      <c r="CG330" s="981"/>
      <c r="CH330" s="981"/>
    </row>
    <row r="331" spans="1:86" ht="16.899999999999999" customHeight="1">
      <c r="A331" s="981"/>
      <c r="B331" s="182"/>
      <c r="C331" s="981"/>
      <c r="D331" s="1033"/>
      <c r="E331" s="1033"/>
      <c r="F331" s="981" t="s">
        <v>2426</v>
      </c>
      <c r="G331" s="981"/>
      <c r="H331" s="981"/>
      <c r="I331" s="981"/>
      <c r="J331" s="981" t="s">
        <v>148</v>
      </c>
      <c r="K331" s="1902"/>
      <c r="L331" s="1902"/>
      <c r="M331" s="1902"/>
      <c r="N331" s="1902"/>
      <c r="O331" s="1902"/>
      <c r="P331" s="1902"/>
      <c r="Q331" s="1902"/>
      <c r="R331" s="1902"/>
      <c r="S331" s="1902"/>
      <c r="T331" s="1902"/>
      <c r="U331" s="1902"/>
      <c r="V331" s="1902"/>
      <c r="W331" s="1902"/>
      <c r="X331" s="981" t="s">
        <v>4</v>
      </c>
      <c r="Y331" s="981"/>
      <c r="Z331" s="981"/>
      <c r="AA331" s="981"/>
      <c r="AB331" s="981"/>
      <c r="AC331" s="981"/>
      <c r="AD331" s="981"/>
      <c r="AE331" s="981"/>
      <c r="AF331" s="981"/>
      <c r="AG331" s="981"/>
      <c r="AH331" s="981"/>
      <c r="AI331" s="981"/>
      <c r="AJ331" s="189"/>
      <c r="AK331" s="981"/>
      <c r="AL331" s="978"/>
      <c r="AM331" s="833"/>
      <c r="AN331" s="5"/>
      <c r="AO331" s="5"/>
      <c r="AP331" s="5"/>
      <c r="AQ331" s="788"/>
      <c r="AR331" s="5"/>
      <c r="AS331" s="5"/>
      <c r="AT331" s="5"/>
      <c r="AU331" s="5"/>
      <c r="AV331" s="5"/>
      <c r="AW331" s="5"/>
      <c r="AX331" s="5"/>
      <c r="AY331" s="5"/>
      <c r="AZ331" s="981"/>
      <c r="BA331" s="981"/>
      <c r="BB331" s="981"/>
      <c r="BC331" s="981"/>
      <c r="BD331" s="981"/>
      <c r="BE331" s="981"/>
      <c r="BF331" s="981"/>
      <c r="BG331" s="981"/>
      <c r="BH331" s="981"/>
      <c r="BI331" s="981"/>
      <c r="BJ331" s="981"/>
      <c r="BK331" s="981"/>
      <c r="BL331" s="981"/>
      <c r="BM331" s="981"/>
      <c r="BN331" s="981"/>
      <c r="BO331" s="981"/>
      <c r="BP331" s="981"/>
      <c r="BQ331" s="981"/>
      <c r="BR331" s="981"/>
      <c r="BS331" s="981"/>
      <c r="BT331" s="981"/>
      <c r="BU331" s="981"/>
      <c r="BV331" s="981"/>
      <c r="BW331" s="981"/>
      <c r="BX331" s="981"/>
      <c r="BY331" s="981"/>
      <c r="BZ331" s="981"/>
      <c r="CA331" s="981"/>
      <c r="CB331" s="981"/>
      <c r="CC331" s="981"/>
      <c r="CD331" s="981"/>
      <c r="CE331" s="981"/>
      <c r="CF331" s="981"/>
      <c r="CG331" s="981"/>
      <c r="CH331" s="981"/>
    </row>
    <row r="332" spans="1:86" ht="16.899999999999999" customHeight="1">
      <c r="A332" s="981"/>
      <c r="B332" s="182"/>
      <c r="C332" s="981"/>
      <c r="D332" s="1033"/>
      <c r="E332" s="1033"/>
      <c r="F332" s="981" t="s">
        <v>2427</v>
      </c>
      <c r="G332" s="981"/>
      <c r="H332" s="981"/>
      <c r="I332" s="981"/>
      <c r="J332" s="981"/>
      <c r="K332" s="981"/>
      <c r="L332" s="981"/>
      <c r="M332" s="981"/>
      <c r="N332" s="1903"/>
      <c r="O332" s="1903"/>
      <c r="P332" s="1903"/>
      <c r="Q332" s="1903"/>
      <c r="R332" s="1903"/>
      <c r="S332" s="1903"/>
      <c r="T332" s="1903"/>
      <c r="U332" s="1903"/>
      <c r="V332" s="1903"/>
      <c r="W332" s="1903"/>
      <c r="X332" s="981" t="s">
        <v>4</v>
      </c>
      <c r="Y332" s="981"/>
      <c r="Z332" s="981"/>
      <c r="AA332" s="981"/>
      <c r="AB332" s="981"/>
      <c r="AC332" s="981"/>
      <c r="AD332" s="981"/>
      <c r="AE332" s="981"/>
      <c r="AF332" s="981"/>
      <c r="AG332" s="981"/>
      <c r="AH332" s="981"/>
      <c r="AI332" s="981"/>
      <c r="AJ332" s="189"/>
      <c r="AK332" s="981"/>
      <c r="AL332" s="978"/>
      <c r="AM332" s="833"/>
      <c r="AN332" s="5"/>
      <c r="AO332" s="5"/>
      <c r="AP332" s="5"/>
      <c r="AQ332" s="788"/>
      <c r="AR332" s="5"/>
      <c r="AS332" s="5"/>
      <c r="AT332" s="5"/>
      <c r="AU332" s="5"/>
      <c r="AV332" s="5"/>
      <c r="AW332" s="5"/>
      <c r="AX332" s="5"/>
      <c r="AY332" s="5"/>
      <c r="AZ332" s="981"/>
      <c r="BA332" s="981"/>
      <c r="BB332" s="981"/>
      <c r="BC332" s="981"/>
      <c r="BD332" s="981"/>
      <c r="BE332" s="981"/>
      <c r="BF332" s="981"/>
      <c r="BG332" s="981"/>
      <c r="BH332" s="981"/>
      <c r="BI332" s="981"/>
      <c r="BJ332" s="981"/>
      <c r="BK332" s="981"/>
      <c r="BL332" s="981"/>
      <c r="BM332" s="981"/>
      <c r="BN332" s="981"/>
      <c r="BO332" s="981"/>
      <c r="BP332" s="981"/>
      <c r="BQ332" s="981"/>
      <c r="BR332" s="981"/>
      <c r="BS332" s="981"/>
      <c r="BT332" s="981"/>
      <c r="BU332" s="981"/>
      <c r="BV332" s="981"/>
      <c r="BW332" s="981"/>
      <c r="BX332" s="981"/>
      <c r="BY332" s="981"/>
      <c r="BZ332" s="981"/>
      <c r="CA332" s="981"/>
      <c r="CB332" s="981"/>
      <c r="CC332" s="981"/>
      <c r="CD332" s="981"/>
      <c r="CE332" s="981"/>
      <c r="CF332" s="981"/>
      <c r="CG332" s="981"/>
      <c r="CH332" s="981"/>
    </row>
    <row r="333" spans="1:86" ht="16.899999999999999" customHeight="1">
      <c r="A333" s="981"/>
      <c r="B333" s="182"/>
      <c r="C333" s="981"/>
      <c r="D333" s="1033"/>
      <c r="E333" s="985" t="s">
        <v>73</v>
      </c>
      <c r="F333" s="981" t="s">
        <v>2428</v>
      </c>
      <c r="G333" s="981"/>
      <c r="H333" s="981"/>
      <c r="I333" s="981"/>
      <c r="J333" s="981"/>
      <c r="K333" s="981"/>
      <c r="L333" s="981"/>
      <c r="M333" s="981"/>
      <c r="N333" s="981"/>
      <c r="O333" s="265"/>
      <c r="P333" s="265"/>
      <c r="Q333" s="265"/>
      <c r="R333" s="265"/>
      <c r="S333" s="265"/>
      <c r="T333" s="265"/>
      <c r="U333" s="981"/>
      <c r="V333" s="981"/>
      <c r="W333" s="981"/>
      <c r="X333" s="981"/>
      <c r="Y333" s="981"/>
      <c r="Z333" s="981"/>
      <c r="AA333" s="981"/>
      <c r="AB333" s="981"/>
      <c r="AC333" s="981"/>
      <c r="AD333" s="981"/>
      <c r="AE333" s="981"/>
      <c r="AF333" s="981"/>
      <c r="AG333" s="981"/>
      <c r="AH333" s="981"/>
      <c r="AI333" s="981"/>
      <c r="AJ333" s="189"/>
      <c r="AK333" s="981"/>
      <c r="AL333" s="978"/>
      <c r="AM333" s="833"/>
      <c r="AN333" s="5"/>
      <c r="AO333" s="5"/>
      <c r="AP333" s="5"/>
      <c r="AQ333" s="788"/>
      <c r="AR333" s="5"/>
      <c r="AS333" s="5"/>
      <c r="AT333" s="5"/>
      <c r="AU333" s="5"/>
      <c r="AV333" s="5"/>
      <c r="AW333" s="5"/>
      <c r="AX333" s="5"/>
      <c r="AY333" s="5"/>
      <c r="AZ333" s="981"/>
      <c r="BA333" s="981"/>
      <c r="BB333" s="981"/>
      <c r="BC333" s="981"/>
      <c r="BD333" s="981"/>
      <c r="BE333" s="981"/>
      <c r="BF333" s="981"/>
      <c r="BG333" s="981"/>
      <c r="BH333" s="981"/>
      <c r="BI333" s="981"/>
      <c r="BJ333" s="981"/>
      <c r="BK333" s="981"/>
      <c r="BL333" s="981"/>
      <c r="BM333" s="981"/>
      <c r="BN333" s="981"/>
      <c r="BO333" s="981"/>
      <c r="BP333" s="981"/>
      <c r="BQ333" s="981"/>
      <c r="BR333" s="981"/>
      <c r="BS333" s="981"/>
      <c r="BT333" s="981"/>
      <c r="BU333" s="981"/>
      <c r="BV333" s="981"/>
      <c r="BW333" s="981"/>
      <c r="BX333" s="981"/>
      <c r="BY333" s="981"/>
      <c r="BZ333" s="981"/>
      <c r="CA333" s="981"/>
      <c r="CB333" s="981"/>
      <c r="CC333" s="981"/>
      <c r="CD333" s="981"/>
      <c r="CE333" s="981"/>
      <c r="CF333" s="981"/>
      <c r="CG333" s="981"/>
      <c r="CH333" s="981"/>
    </row>
    <row r="334" spans="1:86" ht="16.899999999999999" customHeight="1">
      <c r="A334" s="981"/>
      <c r="B334" s="182"/>
      <c r="C334" s="981"/>
      <c r="D334" s="1033"/>
      <c r="E334" s="1033"/>
      <c r="F334" s="981" t="s">
        <v>2426</v>
      </c>
      <c r="G334" s="981"/>
      <c r="H334" s="981"/>
      <c r="I334" s="981"/>
      <c r="J334" s="981" t="s">
        <v>148</v>
      </c>
      <c r="K334" s="1902"/>
      <c r="L334" s="1902"/>
      <c r="M334" s="1902"/>
      <c r="N334" s="1902"/>
      <c r="O334" s="1902"/>
      <c r="P334" s="1902"/>
      <c r="Q334" s="1902"/>
      <c r="R334" s="1902"/>
      <c r="S334" s="1902"/>
      <c r="T334" s="1902"/>
      <c r="U334" s="1902"/>
      <c r="V334" s="1902"/>
      <c r="W334" s="1902"/>
      <c r="X334" s="981" t="s">
        <v>4</v>
      </c>
      <c r="Y334" s="981"/>
      <c r="Z334" s="981"/>
      <c r="AA334" s="981"/>
      <c r="AB334" s="981"/>
      <c r="AC334" s="981"/>
      <c r="AD334" s="981"/>
      <c r="AE334" s="981"/>
      <c r="AF334" s="981"/>
      <c r="AG334" s="981"/>
      <c r="AH334" s="981"/>
      <c r="AI334" s="981"/>
      <c r="AJ334" s="189"/>
      <c r="AK334" s="981"/>
      <c r="AL334" s="978"/>
      <c r="AM334" s="833"/>
      <c r="AN334" s="5"/>
      <c r="AO334" s="5"/>
      <c r="AP334" s="5"/>
      <c r="AQ334" s="788"/>
      <c r="AR334" s="5"/>
      <c r="AS334" s="5"/>
      <c r="AT334" s="5"/>
      <c r="AU334" s="5"/>
      <c r="AV334" s="5"/>
      <c r="AW334" s="5"/>
      <c r="AX334" s="5"/>
      <c r="AY334" s="5"/>
      <c r="AZ334" s="981"/>
      <c r="BA334" s="981"/>
      <c r="BB334" s="981"/>
      <c r="BC334" s="981"/>
      <c r="BD334" s="981"/>
      <c r="BE334" s="981"/>
      <c r="BF334" s="981"/>
      <c r="BG334" s="981"/>
      <c r="BH334" s="981"/>
      <c r="BI334" s="981"/>
      <c r="BJ334" s="981"/>
      <c r="BK334" s="981"/>
      <c r="BL334" s="981"/>
      <c r="BM334" s="981"/>
      <c r="BN334" s="981"/>
      <c r="BO334" s="981"/>
      <c r="BP334" s="981"/>
      <c r="BQ334" s="981"/>
      <c r="BR334" s="981"/>
      <c r="BS334" s="981"/>
      <c r="BT334" s="981"/>
      <c r="BU334" s="981"/>
      <c r="BV334" s="981"/>
      <c r="BW334" s="981"/>
      <c r="BX334" s="981"/>
      <c r="BY334" s="981"/>
      <c r="BZ334" s="981"/>
      <c r="CA334" s="981"/>
      <c r="CB334" s="981"/>
      <c r="CC334" s="981"/>
      <c r="CD334" s="981"/>
      <c r="CE334" s="981"/>
      <c r="CF334" s="981"/>
      <c r="CG334" s="981"/>
      <c r="CH334" s="981"/>
    </row>
    <row r="335" spans="1:86" ht="16.899999999999999" customHeight="1">
      <c r="A335" s="981"/>
      <c r="B335" s="182"/>
      <c r="C335" s="981"/>
      <c r="D335" s="1033"/>
      <c r="E335" s="1033"/>
      <c r="F335" s="981" t="s">
        <v>2427</v>
      </c>
      <c r="G335" s="981"/>
      <c r="H335" s="981"/>
      <c r="I335" s="981"/>
      <c r="J335" s="981"/>
      <c r="K335" s="981"/>
      <c r="L335" s="981"/>
      <c r="M335" s="981"/>
      <c r="N335" s="1903"/>
      <c r="O335" s="1903"/>
      <c r="P335" s="1903"/>
      <c r="Q335" s="1903"/>
      <c r="R335" s="1903"/>
      <c r="S335" s="1903"/>
      <c r="T335" s="1903"/>
      <c r="U335" s="1903"/>
      <c r="V335" s="1903"/>
      <c r="W335" s="1903"/>
      <c r="X335" s="981" t="s">
        <v>4</v>
      </c>
      <c r="Y335" s="981"/>
      <c r="Z335" s="981"/>
      <c r="AA335" s="981"/>
      <c r="AB335" s="981"/>
      <c r="AC335" s="981"/>
      <c r="AD335" s="981"/>
      <c r="AE335" s="981"/>
      <c r="AF335" s="981"/>
      <c r="AG335" s="981"/>
      <c r="AH335" s="981"/>
      <c r="AI335" s="981"/>
      <c r="AJ335" s="189"/>
      <c r="AK335" s="981"/>
      <c r="AL335" s="978"/>
      <c r="AM335" s="833"/>
      <c r="AN335" s="5"/>
      <c r="AO335" s="5"/>
      <c r="AP335" s="5"/>
      <c r="AQ335" s="788"/>
      <c r="AR335" s="5"/>
      <c r="AS335" s="5"/>
      <c r="AT335" s="5"/>
      <c r="AU335" s="5"/>
      <c r="AV335" s="5"/>
      <c r="AW335" s="5"/>
      <c r="AX335" s="5"/>
      <c r="AY335" s="5"/>
      <c r="AZ335" s="981"/>
      <c r="BA335" s="981"/>
      <c r="BB335" s="981"/>
      <c r="BC335" s="981"/>
      <c r="BD335" s="981"/>
      <c r="BE335" s="981"/>
      <c r="BF335" s="981"/>
      <c r="BG335" s="981"/>
      <c r="BH335" s="981"/>
      <c r="BI335" s="981"/>
      <c r="BJ335" s="981"/>
      <c r="BK335" s="981"/>
      <c r="BL335" s="981"/>
      <c r="BM335" s="981"/>
      <c r="BN335" s="981"/>
      <c r="BO335" s="981"/>
      <c r="BP335" s="981"/>
      <c r="BQ335" s="981"/>
      <c r="BR335" s="981"/>
      <c r="BS335" s="981"/>
      <c r="BT335" s="981"/>
      <c r="BU335" s="981"/>
      <c r="BV335" s="981"/>
      <c r="BW335" s="981"/>
      <c r="BX335" s="981"/>
      <c r="BY335" s="981"/>
      <c r="BZ335" s="981"/>
      <c r="CA335" s="981"/>
      <c r="CB335" s="981"/>
      <c r="CC335" s="981"/>
      <c r="CD335" s="981"/>
      <c r="CE335" s="981"/>
      <c r="CF335" s="981"/>
      <c r="CG335" s="981"/>
      <c r="CH335" s="981"/>
    </row>
    <row r="336" spans="1:86" ht="16.899999999999999" customHeight="1">
      <c r="A336" s="981"/>
      <c r="B336" s="182"/>
      <c r="C336" s="981"/>
      <c r="D336" s="1033"/>
      <c r="E336" s="985" t="s">
        <v>73</v>
      </c>
      <c r="F336" s="981" t="s">
        <v>2420</v>
      </c>
      <c r="G336" s="981"/>
      <c r="H336" s="981"/>
      <c r="I336" s="981"/>
      <c r="J336" s="981"/>
      <c r="K336" s="981"/>
      <c r="L336" s="981"/>
      <c r="M336" s="981"/>
      <c r="N336" s="981"/>
      <c r="O336" s="265"/>
      <c r="P336" s="265"/>
      <c r="Q336" s="265"/>
      <c r="R336" s="265"/>
      <c r="S336" s="265"/>
      <c r="T336" s="265"/>
      <c r="U336" s="981"/>
      <c r="V336" s="981"/>
      <c r="W336" s="981"/>
      <c r="X336" s="981"/>
      <c r="Y336" s="981"/>
      <c r="Z336" s="981"/>
      <c r="AA336" s="981"/>
      <c r="AB336" s="981"/>
      <c r="AC336" s="981"/>
      <c r="AD336" s="981"/>
      <c r="AE336" s="981"/>
      <c r="AF336" s="981"/>
      <c r="AG336" s="981"/>
      <c r="AH336" s="981"/>
      <c r="AI336" s="981"/>
      <c r="AJ336" s="189"/>
      <c r="AK336" s="981"/>
      <c r="AL336" s="978"/>
      <c r="AM336" s="833"/>
      <c r="AN336" s="5"/>
      <c r="AO336" s="5"/>
      <c r="AP336" s="5"/>
      <c r="AQ336" s="788"/>
      <c r="AR336" s="5"/>
      <c r="AS336" s="5"/>
      <c r="AT336" s="5"/>
      <c r="AU336" s="5"/>
      <c r="AV336" s="5"/>
      <c r="AW336" s="5"/>
      <c r="AX336" s="5"/>
      <c r="AY336" s="5"/>
      <c r="AZ336" s="981"/>
      <c r="BA336" s="981"/>
      <c r="BB336" s="981"/>
      <c r="BC336" s="981"/>
      <c r="BD336" s="981"/>
      <c r="BE336" s="981"/>
      <c r="BF336" s="981"/>
      <c r="BG336" s="981"/>
      <c r="BH336" s="981"/>
      <c r="BI336" s="981"/>
      <c r="BJ336" s="981"/>
      <c r="BK336" s="981"/>
      <c r="BL336" s="981"/>
      <c r="BM336" s="981"/>
      <c r="BN336" s="981"/>
      <c r="BO336" s="981"/>
      <c r="BP336" s="981"/>
      <c r="BQ336" s="981"/>
      <c r="BR336" s="981"/>
      <c r="BS336" s="981"/>
      <c r="BT336" s="981"/>
      <c r="BU336" s="981"/>
      <c r="BV336" s="981"/>
      <c r="BW336" s="981"/>
      <c r="BX336" s="981"/>
      <c r="BY336" s="981"/>
      <c r="BZ336" s="981"/>
      <c r="CA336" s="981"/>
      <c r="CB336" s="981"/>
      <c r="CC336" s="981"/>
      <c r="CD336" s="981"/>
      <c r="CE336" s="981"/>
      <c r="CF336" s="981"/>
      <c r="CG336" s="981"/>
      <c r="CH336" s="981"/>
    </row>
    <row r="337" spans="1:86" ht="16.899999999999999" customHeight="1">
      <c r="A337" s="981"/>
      <c r="B337" s="182"/>
      <c r="C337" s="981"/>
      <c r="D337" s="1033"/>
      <c r="E337" s="1033"/>
      <c r="F337" s="981" t="s">
        <v>764</v>
      </c>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c r="AF337" s="1918"/>
      <c r="AG337" s="1918"/>
      <c r="AH337" s="1918"/>
      <c r="AI337" s="981" t="s">
        <v>4</v>
      </c>
      <c r="AJ337" s="189"/>
      <c r="AK337" s="981"/>
      <c r="AL337" s="978"/>
      <c r="AM337" s="833"/>
      <c r="AN337" s="5"/>
      <c r="AO337" s="5"/>
      <c r="AP337" s="5"/>
      <c r="AQ337" s="788"/>
      <c r="AR337" s="5"/>
      <c r="AS337" s="5"/>
      <c r="AT337" s="5"/>
      <c r="AU337" s="5"/>
      <c r="AV337" s="5"/>
      <c r="AW337" s="5"/>
      <c r="AX337" s="5"/>
      <c r="AY337" s="5"/>
      <c r="AZ337" s="981"/>
      <c r="BA337" s="981"/>
      <c r="BB337" s="981"/>
      <c r="BC337" s="981"/>
      <c r="BD337" s="981"/>
      <c r="BE337" s="981"/>
      <c r="BF337" s="981"/>
      <c r="BG337" s="981"/>
      <c r="BH337" s="981"/>
      <c r="BI337" s="981"/>
      <c r="BJ337" s="981"/>
      <c r="BK337" s="981"/>
      <c r="BL337" s="981"/>
      <c r="BM337" s="981"/>
      <c r="BN337" s="981"/>
      <c r="BO337" s="981"/>
      <c r="BP337" s="981"/>
      <c r="BQ337" s="981"/>
      <c r="BR337" s="981"/>
      <c r="BS337" s="981"/>
      <c r="BT337" s="981"/>
      <c r="BU337" s="981"/>
      <c r="BV337" s="981"/>
      <c r="BW337" s="981"/>
      <c r="BX337" s="981"/>
      <c r="BY337" s="981"/>
      <c r="BZ337" s="981"/>
      <c r="CA337" s="981"/>
      <c r="CB337" s="981"/>
      <c r="CC337" s="981"/>
      <c r="CD337" s="981"/>
      <c r="CE337" s="981"/>
      <c r="CF337" s="981"/>
      <c r="CG337" s="981"/>
      <c r="CH337" s="981"/>
    </row>
    <row r="338" spans="1:86" ht="16.899999999999999" customHeight="1">
      <c r="A338" s="981"/>
      <c r="B338" s="182"/>
      <c r="C338" s="981"/>
      <c r="D338" s="1033"/>
      <c r="E338" s="985" t="s">
        <v>73</v>
      </c>
      <c r="F338" s="981" t="s">
        <v>2496</v>
      </c>
      <c r="G338" s="981"/>
      <c r="H338" s="981"/>
      <c r="I338" s="981"/>
      <c r="J338" s="981"/>
      <c r="K338" s="981"/>
      <c r="L338" s="981"/>
      <c r="M338" s="981"/>
      <c r="N338" s="981"/>
      <c r="O338" s="265"/>
      <c r="P338" s="265"/>
      <c r="Q338" s="265"/>
      <c r="R338" s="265"/>
      <c r="S338" s="265"/>
      <c r="T338" s="265"/>
      <c r="U338" s="981"/>
      <c r="V338" s="981"/>
      <c r="W338" s="981"/>
      <c r="X338" s="981"/>
      <c r="Y338" s="981"/>
      <c r="Z338" s="981"/>
      <c r="AA338" s="981"/>
      <c r="AB338" s="981"/>
      <c r="AC338" s="981"/>
      <c r="AD338" s="981"/>
      <c r="AE338" s="981"/>
      <c r="AF338" s="981"/>
      <c r="AG338" s="981"/>
      <c r="AH338" s="981"/>
      <c r="AI338" s="981"/>
      <c r="AJ338" s="189"/>
      <c r="AK338" s="981"/>
      <c r="AL338" s="978"/>
      <c r="AM338" s="833"/>
      <c r="AN338" s="5"/>
      <c r="AO338" s="5"/>
      <c r="AP338" s="5"/>
      <c r="AQ338" s="788"/>
      <c r="AR338" s="5"/>
      <c r="AS338" s="5"/>
      <c r="AT338" s="5"/>
      <c r="AU338" s="5"/>
      <c r="AV338" s="5"/>
      <c r="AW338" s="5"/>
      <c r="AX338" s="5"/>
      <c r="AY338" s="5"/>
      <c r="AZ338" s="981"/>
      <c r="BA338" s="981"/>
      <c r="BB338" s="981"/>
      <c r="BC338" s="981"/>
      <c r="BD338" s="981"/>
      <c r="BE338" s="981"/>
      <c r="BF338" s="981"/>
      <c r="BG338" s="981"/>
      <c r="BH338" s="981"/>
      <c r="BI338" s="981"/>
      <c r="BJ338" s="981"/>
      <c r="BK338" s="981"/>
      <c r="BL338" s="981"/>
      <c r="BM338" s="981"/>
      <c r="BN338" s="981"/>
      <c r="BO338" s="981"/>
      <c r="BP338" s="981"/>
      <c r="BQ338" s="981"/>
      <c r="BR338" s="981"/>
      <c r="BS338" s="981"/>
      <c r="BT338" s="981"/>
      <c r="BU338" s="981"/>
      <c r="BV338" s="981"/>
      <c r="BW338" s="981"/>
      <c r="BX338" s="981"/>
      <c r="BY338" s="981"/>
      <c r="BZ338" s="981"/>
      <c r="CA338" s="981"/>
      <c r="CB338" s="981"/>
      <c r="CC338" s="981"/>
      <c r="CD338" s="981"/>
      <c r="CE338" s="981"/>
      <c r="CF338" s="981"/>
      <c r="CG338" s="981"/>
      <c r="CH338" s="981"/>
    </row>
    <row r="339" spans="1:86" ht="16.899999999999999" customHeight="1">
      <c r="A339" s="981"/>
      <c r="B339" s="182"/>
      <c r="C339" s="981"/>
      <c r="D339" s="1033"/>
      <c r="E339" s="1033"/>
      <c r="F339" s="981" t="s">
        <v>2423</v>
      </c>
      <c r="G339" s="981"/>
      <c r="H339" s="981"/>
      <c r="I339" s="981"/>
      <c r="J339" s="981"/>
      <c r="K339" s="981"/>
      <c r="L339" s="981"/>
      <c r="M339" s="981"/>
      <c r="N339" s="981"/>
      <c r="O339" s="265"/>
      <c r="P339" s="265"/>
      <c r="Q339" s="265"/>
      <c r="R339" s="1901"/>
      <c r="S339" s="1901"/>
      <c r="T339" s="1901"/>
      <c r="U339" s="1901"/>
      <c r="V339" s="1901"/>
      <c r="W339" s="1901"/>
      <c r="X339" s="981" t="s">
        <v>2424</v>
      </c>
      <c r="Z339" s="981"/>
      <c r="AA339" s="981"/>
      <c r="AB339" s="981"/>
      <c r="AC339" s="981"/>
      <c r="AD339" s="981"/>
      <c r="AE339" s="981"/>
      <c r="AF339" s="981"/>
      <c r="AG339" s="981"/>
      <c r="AH339" s="981"/>
      <c r="AI339" s="981"/>
      <c r="AJ339" s="189"/>
      <c r="AK339" s="981"/>
      <c r="AL339" s="978"/>
      <c r="AM339" s="833"/>
      <c r="AN339" s="5"/>
      <c r="AO339" s="5"/>
      <c r="AP339" s="5"/>
      <c r="AQ339" s="788"/>
      <c r="AR339" s="5"/>
      <c r="AS339" s="5"/>
      <c r="AT339" s="5"/>
      <c r="AU339" s="5"/>
      <c r="AV339" s="5"/>
      <c r="AW339" s="5"/>
      <c r="AX339" s="5"/>
      <c r="AY339" s="5"/>
      <c r="AZ339" s="981"/>
      <c r="BA339" s="981"/>
      <c r="BB339" s="981"/>
      <c r="BC339" s="981"/>
      <c r="BD339" s="981"/>
      <c r="BE339" s="981"/>
      <c r="BF339" s="981"/>
      <c r="BG339" s="981"/>
      <c r="BH339" s="981"/>
      <c r="BI339" s="981"/>
      <c r="BJ339" s="981"/>
      <c r="BK339" s="981"/>
      <c r="BL339" s="981"/>
      <c r="BM339" s="981"/>
      <c r="BN339" s="981"/>
      <c r="BO339" s="981"/>
      <c r="BP339" s="981"/>
      <c r="BQ339" s="981"/>
      <c r="BR339" s="981"/>
      <c r="BS339" s="981"/>
      <c r="BT339" s="981"/>
      <c r="BU339" s="981"/>
      <c r="BV339" s="981"/>
      <c r="BW339" s="981"/>
      <c r="BX339" s="981"/>
      <c r="BY339" s="981"/>
      <c r="BZ339" s="981"/>
      <c r="CA339" s="981"/>
      <c r="CB339" s="981"/>
      <c r="CC339" s="981"/>
      <c r="CD339" s="981"/>
      <c r="CE339" s="981"/>
      <c r="CF339" s="981"/>
      <c r="CG339" s="981"/>
      <c r="CH339" s="981"/>
    </row>
    <row r="340" spans="1:86" ht="16.899999999999999" customHeight="1">
      <c r="A340" s="981"/>
      <c r="B340" s="182"/>
      <c r="C340" s="981"/>
      <c r="D340" s="1033"/>
      <c r="E340" s="1033"/>
      <c r="F340" s="981" t="s">
        <v>2425</v>
      </c>
      <c r="G340" s="981"/>
      <c r="H340" s="981"/>
      <c r="I340" s="981"/>
      <c r="J340" s="981"/>
      <c r="K340" s="981"/>
      <c r="L340" s="981"/>
      <c r="M340" s="981"/>
      <c r="N340" s="981"/>
      <c r="O340" s="265"/>
      <c r="P340" s="265"/>
      <c r="Q340" s="265"/>
      <c r="R340" s="1901"/>
      <c r="S340" s="1901"/>
      <c r="T340" s="1901"/>
      <c r="U340" s="1901"/>
      <c r="V340" s="1901"/>
      <c r="W340" s="1901"/>
      <c r="X340" s="981" t="s">
        <v>2424</v>
      </c>
      <c r="Y340" s="981"/>
      <c r="Z340" s="981"/>
      <c r="AA340" s="981"/>
      <c r="AB340" s="981"/>
      <c r="AC340" s="981"/>
      <c r="AD340" s="981"/>
      <c r="AE340" s="981"/>
      <c r="AF340" s="981"/>
      <c r="AG340" s="981"/>
      <c r="AH340" s="981"/>
      <c r="AI340" s="981"/>
      <c r="AJ340" s="189"/>
      <c r="AK340" s="981"/>
      <c r="AL340" s="978"/>
      <c r="AM340" s="833"/>
      <c r="AN340" s="5"/>
      <c r="AO340" s="5"/>
      <c r="AP340" s="5"/>
      <c r="AQ340" s="788"/>
      <c r="AR340" s="5"/>
      <c r="AS340" s="5"/>
      <c r="AT340" s="5"/>
      <c r="AU340" s="5"/>
      <c r="AV340" s="5"/>
      <c r="AW340" s="5"/>
      <c r="AX340" s="5"/>
      <c r="AY340" s="5"/>
      <c r="AZ340" s="981"/>
      <c r="BA340" s="981"/>
      <c r="BB340" s="981"/>
      <c r="BC340" s="981"/>
      <c r="BD340" s="981"/>
      <c r="BE340" s="981"/>
      <c r="BF340" s="981"/>
      <c r="BG340" s="981"/>
      <c r="BH340" s="981"/>
      <c r="BI340" s="981"/>
      <c r="BJ340" s="981"/>
      <c r="BK340" s="981"/>
      <c r="BL340" s="981"/>
      <c r="BM340" s="981"/>
      <c r="BN340" s="981"/>
      <c r="BO340" s="981"/>
      <c r="BP340" s="981"/>
      <c r="BQ340" s="981"/>
      <c r="BR340" s="981"/>
      <c r="BS340" s="981"/>
      <c r="BT340" s="981"/>
      <c r="BU340" s="981"/>
      <c r="BV340" s="981"/>
      <c r="BW340" s="981"/>
      <c r="BX340" s="981"/>
      <c r="BY340" s="981"/>
      <c r="BZ340" s="981"/>
      <c r="CA340" s="981"/>
      <c r="CB340" s="981"/>
      <c r="CC340" s="981"/>
      <c r="CD340" s="981"/>
      <c r="CE340" s="981"/>
      <c r="CF340" s="981"/>
      <c r="CG340" s="981"/>
      <c r="CH340" s="981"/>
    </row>
    <row r="341" spans="1:86" ht="16.899999999999999" customHeight="1">
      <c r="A341" s="981"/>
      <c r="B341" s="182"/>
      <c r="C341" s="981"/>
      <c r="D341" s="1033"/>
      <c r="E341" s="1033"/>
      <c r="F341" s="981" t="s">
        <v>2438</v>
      </c>
      <c r="G341" s="981"/>
      <c r="H341" s="981"/>
      <c r="I341" s="981"/>
      <c r="J341" s="981"/>
      <c r="K341" s="1902"/>
      <c r="L341" s="1902"/>
      <c r="M341" s="1902"/>
      <c r="N341" s="1902"/>
      <c r="O341" s="1902"/>
      <c r="P341" s="1902"/>
      <c r="Q341" s="1902"/>
      <c r="R341" s="1902"/>
      <c r="S341" s="1902"/>
      <c r="T341" s="1902"/>
      <c r="U341" s="1902"/>
      <c r="V341" s="1902"/>
      <c r="W341" s="1902"/>
      <c r="X341" s="981" t="s">
        <v>4</v>
      </c>
      <c r="Y341" s="981"/>
      <c r="Z341" s="981"/>
      <c r="AA341" s="981"/>
      <c r="AB341" s="981"/>
      <c r="AC341" s="981"/>
      <c r="AD341" s="981"/>
      <c r="AE341" s="981"/>
      <c r="AF341" s="981"/>
      <c r="AG341" s="981"/>
      <c r="AH341" s="981"/>
      <c r="AI341" s="981"/>
      <c r="AJ341" s="189"/>
      <c r="AK341" s="981"/>
      <c r="AL341" s="978"/>
      <c r="AM341" s="833"/>
      <c r="AN341" s="5"/>
      <c r="AO341" s="5"/>
      <c r="AP341" s="5"/>
      <c r="AQ341" s="788"/>
      <c r="AR341" s="5"/>
      <c r="AS341" s="5"/>
      <c r="AT341" s="5"/>
      <c r="AU341" s="5"/>
      <c r="AV341" s="5"/>
      <c r="AW341" s="5"/>
      <c r="AX341" s="5"/>
      <c r="AY341" s="5"/>
      <c r="AZ341" s="981"/>
      <c r="BA341" s="981"/>
      <c r="BB341" s="981"/>
      <c r="BC341" s="981"/>
      <c r="BD341" s="981"/>
      <c r="BE341" s="981"/>
      <c r="BF341" s="981"/>
      <c r="BG341" s="981"/>
      <c r="BH341" s="981"/>
      <c r="BI341" s="981"/>
      <c r="BJ341" s="981"/>
      <c r="BK341" s="981"/>
      <c r="BL341" s="981"/>
      <c r="BM341" s="981"/>
      <c r="BN341" s="981"/>
      <c r="BO341" s="981"/>
      <c r="BP341" s="981"/>
      <c r="BQ341" s="981"/>
      <c r="BR341" s="981"/>
      <c r="BS341" s="981"/>
      <c r="BT341" s="981"/>
      <c r="BU341" s="981"/>
      <c r="BV341" s="981"/>
      <c r="BW341" s="981"/>
      <c r="BX341" s="981"/>
      <c r="BY341" s="981"/>
      <c r="BZ341" s="981"/>
      <c r="CA341" s="981"/>
      <c r="CB341" s="981"/>
      <c r="CC341" s="981"/>
      <c r="CD341" s="981"/>
      <c r="CE341" s="981"/>
      <c r="CF341" s="981"/>
      <c r="CG341" s="981"/>
      <c r="CH341" s="981"/>
    </row>
    <row r="342" spans="1:86" ht="16.899999999999999" customHeight="1">
      <c r="A342" s="981"/>
      <c r="B342" s="182"/>
      <c r="C342" s="981"/>
      <c r="D342" s="1033"/>
      <c r="E342" s="1033"/>
      <c r="F342" s="981" t="s">
        <v>2427</v>
      </c>
      <c r="G342" s="981"/>
      <c r="H342" s="981"/>
      <c r="I342" s="981"/>
      <c r="J342" s="981"/>
      <c r="K342" s="981"/>
      <c r="L342" s="981"/>
      <c r="M342" s="981"/>
      <c r="N342" s="1903"/>
      <c r="O342" s="1903"/>
      <c r="P342" s="1903"/>
      <c r="Q342" s="1903"/>
      <c r="R342" s="1903"/>
      <c r="S342" s="1903"/>
      <c r="T342" s="1903"/>
      <c r="U342" s="1903"/>
      <c r="V342" s="1903"/>
      <c r="W342" s="1903"/>
      <c r="X342" s="981" t="s">
        <v>4</v>
      </c>
      <c r="Y342" s="981"/>
      <c r="Z342" s="981"/>
      <c r="AA342" s="981"/>
      <c r="AB342" s="981"/>
      <c r="AC342" s="981"/>
      <c r="AD342" s="981"/>
      <c r="AE342" s="981"/>
      <c r="AF342" s="981"/>
      <c r="AG342" s="981"/>
      <c r="AH342" s="981"/>
      <c r="AI342" s="981"/>
      <c r="AJ342" s="189"/>
      <c r="AK342" s="981"/>
      <c r="AL342" s="978"/>
      <c r="AM342" s="833"/>
      <c r="AN342" s="5"/>
      <c r="AO342" s="5"/>
      <c r="AP342" s="5"/>
      <c r="AQ342" s="788"/>
      <c r="AR342" s="5"/>
      <c r="AS342" s="5"/>
      <c r="AT342" s="5"/>
      <c r="AU342" s="5"/>
      <c r="AV342" s="5"/>
      <c r="AW342" s="5"/>
      <c r="AX342" s="5"/>
      <c r="AY342" s="5"/>
      <c r="AZ342" s="981"/>
      <c r="BA342" s="981"/>
      <c r="BB342" s="981"/>
      <c r="BC342" s="981"/>
      <c r="BD342" s="981"/>
      <c r="BE342" s="981"/>
      <c r="BF342" s="981"/>
      <c r="BG342" s="981"/>
      <c r="BH342" s="981"/>
      <c r="BI342" s="981"/>
      <c r="BJ342" s="981"/>
      <c r="BK342" s="981"/>
      <c r="BL342" s="981"/>
      <c r="BM342" s="981"/>
      <c r="BN342" s="981"/>
      <c r="BO342" s="981"/>
      <c r="BP342" s="981"/>
      <c r="BQ342" s="981"/>
      <c r="BR342" s="981"/>
      <c r="BS342" s="981"/>
      <c r="BT342" s="981"/>
      <c r="BU342" s="981"/>
      <c r="BV342" s="981"/>
      <c r="BW342" s="981"/>
      <c r="BX342" s="981"/>
      <c r="BY342" s="981"/>
      <c r="BZ342" s="981"/>
      <c r="CA342" s="981"/>
      <c r="CB342" s="981"/>
      <c r="CC342" s="981"/>
      <c r="CD342" s="981"/>
      <c r="CE342" s="981"/>
      <c r="CF342" s="981"/>
      <c r="CG342" s="981"/>
      <c r="CH342" s="981"/>
    </row>
    <row r="343" spans="1:86" ht="16.899999999999999" customHeight="1">
      <c r="A343" s="981"/>
      <c r="B343" s="182"/>
      <c r="C343" s="981"/>
      <c r="D343" s="981" t="s">
        <v>2439</v>
      </c>
      <c r="E343" s="981"/>
      <c r="F343" s="981"/>
      <c r="G343" s="981"/>
      <c r="H343" s="981"/>
      <c r="I343" s="981"/>
      <c r="J343" s="981"/>
      <c r="K343" s="981"/>
      <c r="L343" s="981"/>
      <c r="M343" s="981"/>
      <c r="N343" s="1037"/>
      <c r="O343" s="1037"/>
      <c r="P343" s="1037"/>
      <c r="Q343" s="1037"/>
      <c r="R343" s="1037"/>
      <c r="S343" s="1037"/>
      <c r="T343" s="1037"/>
      <c r="U343" s="1037"/>
      <c r="V343" s="1037"/>
      <c r="W343" s="1037"/>
      <c r="X343" s="981"/>
      <c r="Y343" s="981"/>
      <c r="Z343" s="981"/>
      <c r="AA343" s="981"/>
      <c r="AB343" s="981"/>
      <c r="AC343" s="981"/>
      <c r="AD343" s="981"/>
      <c r="AE343" s="981"/>
      <c r="AF343" s="981"/>
      <c r="AG343" s="981"/>
      <c r="AH343" s="981"/>
      <c r="AI343" s="981"/>
      <c r="AJ343" s="189"/>
      <c r="AK343" s="981"/>
      <c r="AL343" s="978"/>
      <c r="AM343" s="833"/>
      <c r="AN343" s="5"/>
      <c r="AO343" s="5"/>
      <c r="AP343" s="5"/>
      <c r="AQ343" s="788"/>
      <c r="AR343" s="5"/>
      <c r="AS343" s="5"/>
      <c r="AT343" s="5"/>
      <c r="AU343" s="5"/>
      <c r="AV343" s="5"/>
      <c r="AW343" s="5"/>
      <c r="AX343" s="5"/>
      <c r="AY343" s="5"/>
      <c r="AZ343" s="981"/>
      <c r="BA343" s="981"/>
      <c r="BB343" s="981"/>
      <c r="BC343" s="981"/>
      <c r="BD343" s="981"/>
      <c r="BE343" s="981"/>
      <c r="BF343" s="981"/>
      <c r="BG343" s="981"/>
      <c r="BH343" s="981"/>
      <c r="BI343" s="981"/>
      <c r="BJ343" s="981"/>
      <c r="BK343" s="981"/>
      <c r="BL343" s="981"/>
      <c r="BM343" s="981"/>
      <c r="BN343" s="981"/>
      <c r="BO343" s="981"/>
      <c r="BP343" s="981"/>
      <c r="BQ343" s="981"/>
      <c r="BR343" s="981"/>
      <c r="BS343" s="981"/>
      <c r="BT343" s="981"/>
      <c r="BU343" s="981"/>
      <c r="BV343" s="981"/>
      <c r="BW343" s="981"/>
      <c r="BX343" s="981"/>
      <c r="BY343" s="981"/>
      <c r="BZ343" s="981"/>
      <c r="CA343" s="981"/>
      <c r="CB343" s="981"/>
      <c r="CC343" s="981"/>
      <c r="CD343" s="981"/>
      <c r="CE343" s="981"/>
      <c r="CF343" s="981"/>
      <c r="CG343" s="981"/>
      <c r="CH343" s="981"/>
    </row>
    <row r="344" spans="1:86" ht="16.899999999999999" customHeight="1">
      <c r="A344" s="981"/>
      <c r="B344" s="182"/>
      <c r="C344" s="981"/>
      <c r="D344" s="1033"/>
      <c r="E344" s="1039" t="s">
        <v>2412</v>
      </c>
      <c r="F344" s="981"/>
      <c r="G344" s="981"/>
      <c r="H344" s="981"/>
      <c r="I344" s="981"/>
      <c r="J344" s="981"/>
      <c r="K344" s="981"/>
      <c r="L344" s="981"/>
      <c r="M344" s="981"/>
      <c r="N344" s="1037"/>
      <c r="O344" s="1037"/>
      <c r="P344" s="1037"/>
      <c r="Q344" s="1037"/>
      <c r="R344" s="1037"/>
      <c r="S344" s="1037"/>
      <c r="T344" s="1037"/>
      <c r="U344" s="1037"/>
      <c r="V344" s="1037"/>
      <c r="W344" s="1037"/>
      <c r="X344" s="981"/>
      <c r="Y344" s="981"/>
      <c r="Z344" s="981"/>
      <c r="AA344" s="981"/>
      <c r="AB344" s="981"/>
      <c r="AC344" s="981"/>
      <c r="AD344" s="981"/>
      <c r="AE344" s="981"/>
      <c r="AF344" s="981"/>
      <c r="AG344" s="981"/>
      <c r="AH344" s="981"/>
      <c r="AI344" s="981"/>
      <c r="AJ344" s="189"/>
      <c r="AK344" s="981"/>
      <c r="AL344" s="978"/>
      <c r="AM344" s="833"/>
      <c r="AN344" s="5"/>
      <c r="AO344" s="5"/>
      <c r="AP344" s="5"/>
      <c r="AQ344" s="788"/>
      <c r="AR344" s="5"/>
      <c r="AS344" s="5"/>
      <c r="AT344" s="5"/>
      <c r="AU344" s="5"/>
      <c r="AV344" s="5"/>
      <c r="AW344" s="5"/>
      <c r="AX344" s="5"/>
      <c r="AY344" s="5"/>
      <c r="AZ344" s="981"/>
      <c r="BA344" s="981"/>
      <c r="BB344" s="981"/>
      <c r="BC344" s="981"/>
      <c r="BD344" s="981"/>
      <c r="BE344" s="981"/>
      <c r="BF344" s="981"/>
      <c r="BG344" s="981"/>
      <c r="BH344" s="981"/>
      <c r="BI344" s="981"/>
      <c r="BJ344" s="981"/>
      <c r="BK344" s="981"/>
      <c r="BL344" s="981"/>
      <c r="BM344" s="981"/>
      <c r="BN344" s="981"/>
      <c r="BO344" s="981"/>
      <c r="BP344" s="981"/>
      <c r="BQ344" s="981"/>
      <c r="BR344" s="981"/>
      <c r="BS344" s="981"/>
      <c r="BT344" s="981"/>
      <c r="BU344" s="981"/>
      <c r="BV344" s="981"/>
      <c r="BW344" s="981"/>
      <c r="BX344" s="981"/>
      <c r="BY344" s="981"/>
      <c r="BZ344" s="981"/>
      <c r="CA344" s="981"/>
      <c r="CB344" s="981"/>
      <c r="CC344" s="981"/>
      <c r="CD344" s="981"/>
      <c r="CE344" s="981"/>
      <c r="CF344" s="981"/>
      <c r="CG344" s="981"/>
      <c r="CH344" s="981"/>
    </row>
    <row r="345" spans="1:86" ht="16.899999999999999" customHeight="1">
      <c r="A345" s="981"/>
      <c r="B345" s="182"/>
      <c r="C345" s="981"/>
      <c r="D345" s="1033"/>
      <c r="E345" s="985" t="s">
        <v>73</v>
      </c>
      <c r="F345" s="981" t="s">
        <v>2503</v>
      </c>
      <c r="G345" s="981"/>
      <c r="H345" s="981"/>
      <c r="I345" s="981"/>
      <c r="J345" s="981"/>
      <c r="K345" s="981"/>
      <c r="L345" s="981"/>
      <c r="M345" s="981"/>
      <c r="N345" s="1037"/>
      <c r="O345" s="1037"/>
      <c r="P345" s="1037"/>
      <c r="Q345" s="1037"/>
      <c r="R345" s="1037"/>
      <c r="S345" s="1037"/>
      <c r="T345" s="1037"/>
      <c r="U345" s="1037"/>
      <c r="V345" s="1037"/>
      <c r="W345" s="1037"/>
      <c r="X345" s="981"/>
      <c r="Y345" s="981"/>
      <c r="Z345" s="981"/>
      <c r="AA345" s="981"/>
      <c r="AB345" s="981"/>
      <c r="AC345" s="981"/>
      <c r="AD345" s="981"/>
      <c r="AE345" s="981"/>
      <c r="AF345" s="981"/>
      <c r="AG345" s="981"/>
      <c r="AH345" s="981"/>
      <c r="AI345" s="981"/>
      <c r="AJ345" s="189"/>
      <c r="AK345" s="981"/>
      <c r="AL345" s="978"/>
      <c r="AM345" s="833"/>
      <c r="AN345" s="5"/>
      <c r="AO345" s="5"/>
      <c r="AP345" s="5"/>
      <c r="AQ345" s="788"/>
      <c r="AR345" s="5"/>
      <c r="AS345" s="5"/>
      <c r="AT345" s="5"/>
      <c r="AU345" s="5"/>
      <c r="AV345" s="5"/>
      <c r="AW345" s="5"/>
      <c r="AX345" s="5"/>
      <c r="AY345" s="5"/>
      <c r="AZ345" s="981"/>
      <c r="BA345" s="981"/>
      <c r="BB345" s="981"/>
      <c r="BC345" s="981"/>
      <c r="BD345" s="981"/>
      <c r="BE345" s="981"/>
      <c r="BF345" s="981"/>
      <c r="BG345" s="981"/>
      <c r="BH345" s="981"/>
      <c r="BI345" s="981"/>
      <c r="BJ345" s="981"/>
      <c r="BK345" s="981"/>
      <c r="BL345" s="981"/>
      <c r="BM345" s="981"/>
      <c r="BN345" s="981"/>
      <c r="BO345" s="981"/>
      <c r="BP345" s="981"/>
      <c r="BQ345" s="981"/>
      <c r="BR345" s="981"/>
      <c r="BS345" s="981"/>
      <c r="BT345" s="981"/>
      <c r="BU345" s="981"/>
      <c r="BV345" s="981"/>
      <c r="BW345" s="981"/>
      <c r="BX345" s="981"/>
      <c r="BY345" s="981"/>
      <c r="BZ345" s="981"/>
      <c r="CA345" s="981"/>
      <c r="CB345" s="981"/>
      <c r="CC345" s="981"/>
      <c r="CD345" s="981"/>
      <c r="CE345" s="981"/>
      <c r="CF345" s="981"/>
      <c r="CG345" s="981"/>
      <c r="CH345" s="981"/>
    </row>
    <row r="346" spans="1:86" ht="16.899999999999999" customHeight="1">
      <c r="A346" s="981"/>
      <c r="B346" s="182"/>
      <c r="C346" s="981"/>
      <c r="D346" s="1033"/>
      <c r="E346" s="985" t="s">
        <v>73</v>
      </c>
      <c r="F346" s="981" t="s">
        <v>2504</v>
      </c>
      <c r="G346" s="981"/>
      <c r="H346" s="981"/>
      <c r="I346" s="981"/>
      <c r="J346" s="981"/>
      <c r="K346" s="981"/>
      <c r="L346" s="981"/>
      <c r="M346" s="981"/>
      <c r="N346" s="1037"/>
      <c r="O346" s="1037"/>
      <c r="P346" s="1037"/>
      <c r="Q346" s="1037"/>
      <c r="R346" s="1037"/>
      <c r="S346" s="1037"/>
      <c r="T346" s="1037"/>
      <c r="U346" s="1037"/>
      <c r="V346" s="1037"/>
      <c r="W346" s="1037"/>
      <c r="X346" s="981"/>
      <c r="Y346" s="981"/>
      <c r="Z346" s="981"/>
      <c r="AA346" s="981"/>
      <c r="AB346" s="981"/>
      <c r="AC346" s="981"/>
      <c r="AD346" s="981"/>
      <c r="AE346" s="981"/>
      <c r="AF346" s="981"/>
      <c r="AG346" s="981"/>
      <c r="AH346" s="981"/>
      <c r="AI346" s="981"/>
      <c r="AJ346" s="189"/>
      <c r="AK346" s="981"/>
      <c r="AL346" s="978"/>
      <c r="AM346" s="833"/>
      <c r="AN346" s="5"/>
      <c r="AO346" s="5"/>
      <c r="AP346" s="5"/>
      <c r="AQ346" s="788"/>
      <c r="AR346" s="5"/>
      <c r="AS346" s="5"/>
      <c r="AT346" s="5"/>
      <c r="AU346" s="5"/>
      <c r="AV346" s="5"/>
      <c r="AW346" s="5"/>
      <c r="AX346" s="5"/>
      <c r="AY346" s="5"/>
      <c r="AZ346" s="981"/>
      <c r="BA346" s="981"/>
      <c r="BB346" s="981"/>
      <c r="BC346" s="981"/>
      <c r="BD346" s="981"/>
      <c r="BE346" s="981"/>
      <c r="BF346" s="981"/>
      <c r="BG346" s="981"/>
      <c r="BH346" s="981"/>
      <c r="BI346" s="981"/>
      <c r="BJ346" s="981"/>
      <c r="BK346" s="981"/>
      <c r="BL346" s="981"/>
      <c r="BM346" s="981"/>
      <c r="BN346" s="981"/>
      <c r="BO346" s="981"/>
      <c r="BP346" s="981"/>
      <c r="BQ346" s="981"/>
      <c r="BR346" s="981"/>
      <c r="BS346" s="981"/>
      <c r="BT346" s="981"/>
      <c r="BU346" s="981"/>
      <c r="BV346" s="981"/>
      <c r="BW346" s="981"/>
      <c r="BX346" s="981"/>
      <c r="BY346" s="981"/>
      <c r="BZ346" s="981"/>
      <c r="CA346" s="981"/>
      <c r="CB346" s="981"/>
      <c r="CC346" s="981"/>
      <c r="CD346" s="981"/>
      <c r="CE346" s="981"/>
      <c r="CF346" s="981"/>
      <c r="CG346" s="981"/>
      <c r="CH346" s="981"/>
    </row>
    <row r="347" spans="1:86" ht="16.899999999999999" customHeight="1">
      <c r="A347" s="981"/>
      <c r="B347" s="182"/>
      <c r="C347" s="981"/>
      <c r="D347" s="1033"/>
      <c r="E347" s="985" t="s">
        <v>73</v>
      </c>
      <c r="F347" s="981" t="s">
        <v>2420</v>
      </c>
      <c r="G347" s="981"/>
      <c r="H347" s="981"/>
      <c r="I347" s="981"/>
      <c r="J347" s="981"/>
      <c r="K347" s="981"/>
      <c r="L347" s="981"/>
      <c r="M347" s="981"/>
      <c r="N347" s="981"/>
      <c r="O347" s="265"/>
      <c r="P347" s="265"/>
      <c r="Q347" s="265"/>
      <c r="R347" s="265"/>
      <c r="S347" s="265"/>
      <c r="T347" s="265"/>
      <c r="U347" s="981"/>
      <c r="V347" s="981"/>
      <c r="W347" s="981"/>
      <c r="X347" s="981"/>
      <c r="Y347" s="981"/>
      <c r="Z347" s="981"/>
      <c r="AA347" s="981"/>
      <c r="AB347" s="981"/>
      <c r="AC347" s="981"/>
      <c r="AD347" s="981"/>
      <c r="AE347" s="981"/>
      <c r="AF347" s="981"/>
      <c r="AG347" s="981"/>
      <c r="AH347" s="981"/>
      <c r="AI347" s="981"/>
      <c r="AJ347" s="189"/>
      <c r="AK347" s="981"/>
      <c r="AL347" s="978"/>
      <c r="AM347" s="833"/>
      <c r="AN347" s="5"/>
      <c r="AO347" s="5"/>
      <c r="AP347" s="5"/>
      <c r="AQ347" s="788"/>
      <c r="AR347" s="5"/>
      <c r="AS347" s="5"/>
      <c r="AT347" s="5"/>
      <c r="AU347" s="5"/>
      <c r="AV347" s="5"/>
      <c r="AW347" s="5"/>
      <c r="AX347" s="5"/>
      <c r="AY347" s="5"/>
      <c r="AZ347" s="981"/>
      <c r="BA347" s="981"/>
      <c r="BB347" s="981"/>
      <c r="BC347" s="981"/>
      <c r="BD347" s="981"/>
      <c r="BE347" s="981"/>
      <c r="BF347" s="981"/>
      <c r="BG347" s="981"/>
      <c r="BH347" s="981"/>
      <c r="BI347" s="981"/>
      <c r="BJ347" s="981"/>
      <c r="BK347" s="981"/>
      <c r="BL347" s="981"/>
      <c r="BM347" s="981"/>
      <c r="BN347" s="981"/>
      <c r="BO347" s="981"/>
      <c r="BP347" s="981"/>
      <c r="BQ347" s="981"/>
      <c r="BR347" s="981"/>
      <c r="BS347" s="981"/>
      <c r="BT347" s="981"/>
      <c r="BU347" s="981"/>
      <c r="BV347" s="981"/>
      <c r="BW347" s="981"/>
      <c r="BX347" s="981"/>
      <c r="BY347" s="981"/>
      <c r="BZ347" s="981"/>
      <c r="CA347" s="981"/>
      <c r="CB347" s="981"/>
      <c r="CC347" s="981"/>
      <c r="CD347" s="981"/>
      <c r="CE347" s="981"/>
      <c r="CF347" s="981"/>
      <c r="CG347" s="981"/>
      <c r="CH347" s="981"/>
    </row>
    <row r="348" spans="1:86" ht="16.899999999999999" customHeight="1">
      <c r="A348" s="981"/>
      <c r="B348" s="182"/>
      <c r="C348" s="981"/>
      <c r="D348" s="1033"/>
      <c r="E348" s="1033"/>
      <c r="F348" s="981" t="s">
        <v>764</v>
      </c>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c r="AF348" s="1918"/>
      <c r="AG348" s="1918"/>
      <c r="AH348" s="1918"/>
      <c r="AI348" s="981" t="s">
        <v>4</v>
      </c>
      <c r="AJ348" s="189"/>
      <c r="AK348" s="981"/>
      <c r="AL348" s="978"/>
      <c r="AM348" s="833"/>
      <c r="AN348" s="5"/>
      <c r="AO348" s="5"/>
      <c r="AP348" s="5"/>
      <c r="AQ348" s="788"/>
      <c r="AR348" s="5"/>
      <c r="AS348" s="5"/>
      <c r="AT348" s="5"/>
      <c r="AU348" s="5"/>
      <c r="AV348" s="5"/>
      <c r="AW348" s="5"/>
      <c r="AX348" s="5"/>
      <c r="AY348" s="5"/>
      <c r="AZ348" s="981"/>
      <c r="BA348" s="981"/>
      <c r="BB348" s="981"/>
      <c r="BC348" s="981"/>
      <c r="BD348" s="981"/>
      <c r="BE348" s="981"/>
      <c r="BF348" s="981"/>
      <c r="BG348" s="981"/>
      <c r="BH348" s="981"/>
      <c r="BI348" s="981"/>
      <c r="BJ348" s="981"/>
      <c r="BK348" s="981"/>
      <c r="BL348" s="981"/>
      <c r="BM348" s="981"/>
      <c r="BN348" s="981"/>
      <c r="BO348" s="981"/>
      <c r="BP348" s="981"/>
      <c r="BQ348" s="981"/>
      <c r="BR348" s="981"/>
      <c r="BS348" s="981"/>
      <c r="BT348" s="981"/>
      <c r="BU348" s="981"/>
      <c r="BV348" s="981"/>
      <c r="BW348" s="981"/>
      <c r="BX348" s="981"/>
      <c r="BY348" s="981"/>
      <c r="BZ348" s="981"/>
      <c r="CA348" s="981"/>
      <c r="CB348" s="981"/>
      <c r="CC348" s="981"/>
      <c r="CD348" s="981"/>
      <c r="CE348" s="981"/>
      <c r="CF348" s="981"/>
      <c r="CG348" s="981"/>
      <c r="CH348" s="981"/>
    </row>
    <row r="349" spans="1:86" ht="16.899999999999999" customHeight="1">
      <c r="A349" s="981"/>
      <c r="B349" s="182"/>
      <c r="C349" s="981"/>
      <c r="D349" s="1033"/>
      <c r="E349" s="985" t="s">
        <v>73</v>
      </c>
      <c r="F349" s="981" t="s">
        <v>2500</v>
      </c>
      <c r="G349" s="981"/>
      <c r="H349" s="981"/>
      <c r="I349" s="981"/>
      <c r="J349" s="981"/>
      <c r="K349" s="981"/>
      <c r="L349" s="981"/>
      <c r="M349" s="981"/>
      <c r="N349" s="1037"/>
      <c r="O349" s="1037"/>
      <c r="P349" s="1037"/>
      <c r="Q349" s="1037"/>
      <c r="R349" s="1037"/>
      <c r="S349" s="1037"/>
      <c r="T349" s="1037"/>
      <c r="U349" s="1037"/>
      <c r="V349" s="1037"/>
      <c r="W349" s="1037"/>
      <c r="X349" s="981"/>
      <c r="Y349" s="981"/>
      <c r="Z349" s="981"/>
      <c r="AA349" s="981"/>
      <c r="AB349" s="981"/>
      <c r="AC349" s="981"/>
      <c r="AD349" s="981"/>
      <c r="AE349" s="981"/>
      <c r="AF349" s="981"/>
      <c r="AG349" s="981"/>
      <c r="AH349" s="981"/>
      <c r="AI349" s="981"/>
      <c r="AJ349" s="189"/>
      <c r="AK349" s="981"/>
      <c r="AL349" s="978"/>
      <c r="AM349" s="833"/>
      <c r="AN349" s="5"/>
      <c r="AO349" s="5"/>
      <c r="AP349" s="5"/>
      <c r="AQ349" s="788"/>
      <c r="AR349" s="5"/>
      <c r="AS349" s="5"/>
      <c r="AT349" s="5"/>
      <c r="AU349" s="5"/>
      <c r="AV349" s="5"/>
      <c r="AW349" s="5"/>
      <c r="AX349" s="5"/>
      <c r="AY349" s="5"/>
      <c r="AZ349" s="981"/>
      <c r="BA349" s="981"/>
      <c r="BB349" s="981"/>
      <c r="BC349" s="981"/>
      <c r="BD349" s="981"/>
      <c r="BE349" s="981"/>
      <c r="BF349" s="981"/>
      <c r="BG349" s="981"/>
      <c r="BH349" s="981"/>
      <c r="BI349" s="981"/>
      <c r="BJ349" s="981"/>
      <c r="BK349" s="981"/>
      <c r="BL349" s="981"/>
      <c r="BM349" s="981"/>
      <c r="BN349" s="981"/>
      <c r="BO349" s="981"/>
      <c r="BP349" s="981"/>
      <c r="BQ349" s="981"/>
      <c r="BR349" s="981"/>
      <c r="BS349" s="981"/>
      <c r="BT349" s="981"/>
      <c r="BU349" s="981"/>
      <c r="BV349" s="981"/>
      <c r="BW349" s="981"/>
      <c r="BX349" s="981"/>
      <c r="BY349" s="981"/>
      <c r="BZ349" s="981"/>
      <c r="CA349" s="981"/>
      <c r="CB349" s="981"/>
      <c r="CC349" s="981"/>
      <c r="CD349" s="981"/>
      <c r="CE349" s="981"/>
      <c r="CF349" s="981"/>
      <c r="CG349" s="981"/>
      <c r="CH349" s="981"/>
    </row>
    <row r="350" spans="1:86" ht="16.899999999999999" customHeight="1">
      <c r="A350" s="981"/>
      <c r="B350" s="182"/>
      <c r="C350" s="981"/>
      <c r="D350" s="1033"/>
      <c r="E350" s="981" t="s">
        <v>2421</v>
      </c>
      <c r="G350" s="981"/>
      <c r="H350" s="981"/>
      <c r="I350" s="981"/>
      <c r="J350" s="981"/>
      <c r="K350" s="981"/>
      <c r="L350" s="981"/>
      <c r="M350" s="981"/>
      <c r="N350" s="1037"/>
      <c r="O350" s="1037"/>
      <c r="P350" s="1037"/>
      <c r="Q350" s="1037"/>
      <c r="R350" s="1037"/>
      <c r="S350" s="1037"/>
      <c r="T350" s="1037"/>
      <c r="U350" s="1037"/>
      <c r="V350" s="1037"/>
      <c r="W350" s="1037"/>
      <c r="X350" s="981"/>
      <c r="Y350" s="981"/>
      <c r="Z350" s="981"/>
      <c r="AA350" s="981"/>
      <c r="AB350" s="981"/>
      <c r="AC350" s="981"/>
      <c r="AD350" s="981"/>
      <c r="AE350" s="981"/>
      <c r="AF350" s="981"/>
      <c r="AG350" s="981"/>
      <c r="AH350" s="981"/>
      <c r="AI350" s="981"/>
      <c r="AJ350" s="189"/>
      <c r="AK350" s="981"/>
      <c r="AL350" s="978"/>
      <c r="AM350" s="833"/>
      <c r="AN350" s="5"/>
      <c r="AO350" s="5"/>
      <c r="AP350" s="5"/>
      <c r="AQ350" s="788"/>
      <c r="AR350" s="5"/>
      <c r="AS350" s="5"/>
      <c r="AT350" s="5"/>
      <c r="AU350" s="5"/>
      <c r="AV350" s="5"/>
      <c r="AW350" s="5"/>
      <c r="AX350" s="5"/>
      <c r="AY350" s="5"/>
      <c r="AZ350" s="981"/>
      <c r="BA350" s="981"/>
      <c r="BB350" s="981"/>
      <c r="BC350" s="981"/>
      <c r="BD350" s="981"/>
      <c r="BE350" s="981"/>
      <c r="BF350" s="981"/>
      <c r="BG350" s="981"/>
      <c r="BH350" s="981"/>
      <c r="BI350" s="981"/>
      <c r="BJ350" s="981"/>
      <c r="BK350" s="981"/>
      <c r="BL350" s="981"/>
      <c r="BM350" s="981"/>
      <c r="BN350" s="981"/>
      <c r="BO350" s="981"/>
      <c r="BP350" s="981"/>
      <c r="BQ350" s="981"/>
      <c r="BR350" s="981"/>
      <c r="BS350" s="981"/>
      <c r="BT350" s="981"/>
      <c r="BU350" s="981"/>
      <c r="BV350" s="981"/>
      <c r="BW350" s="981"/>
      <c r="BX350" s="981"/>
      <c r="BY350" s="981"/>
      <c r="BZ350" s="981"/>
      <c r="CA350" s="981"/>
      <c r="CB350" s="981"/>
      <c r="CC350" s="981"/>
      <c r="CD350" s="981"/>
      <c r="CE350" s="981"/>
      <c r="CF350" s="981"/>
      <c r="CG350" s="981"/>
      <c r="CH350" s="981"/>
    </row>
    <row r="351" spans="1:86" ht="16.899999999999999" customHeight="1">
      <c r="A351" s="981"/>
      <c r="B351" s="182"/>
      <c r="C351" s="981"/>
      <c r="D351" s="1033"/>
      <c r="E351" s="985" t="s">
        <v>73</v>
      </c>
      <c r="F351" s="981" t="s">
        <v>2501</v>
      </c>
      <c r="G351" s="981"/>
      <c r="H351" s="981"/>
      <c r="I351" s="981"/>
      <c r="J351" s="981"/>
      <c r="K351" s="981"/>
      <c r="L351" s="981"/>
      <c r="M351" s="981"/>
      <c r="N351" s="1037"/>
      <c r="O351" s="1037"/>
      <c r="P351" s="1037"/>
      <c r="Q351" s="1037"/>
      <c r="R351" s="1037"/>
      <c r="S351" s="1037"/>
      <c r="T351" s="1037"/>
      <c r="U351" s="1037"/>
      <c r="V351" s="1037"/>
      <c r="W351" s="1037"/>
      <c r="X351" s="981"/>
      <c r="Y351" s="981"/>
      <c r="Z351" s="981"/>
      <c r="AA351" s="981"/>
      <c r="AB351" s="981"/>
      <c r="AC351" s="981"/>
      <c r="AD351" s="981"/>
      <c r="AE351" s="981"/>
      <c r="AF351" s="981"/>
      <c r="AG351" s="981"/>
      <c r="AH351" s="981"/>
      <c r="AI351" s="981"/>
      <c r="AJ351" s="189"/>
      <c r="AK351" s="981"/>
      <c r="AL351" s="978"/>
      <c r="AM351" s="833"/>
      <c r="AN351" s="5"/>
      <c r="AO351" s="5"/>
      <c r="AP351" s="5"/>
      <c r="AQ351" s="788"/>
      <c r="AR351" s="5"/>
      <c r="AS351" s="5"/>
      <c r="AT351" s="5"/>
      <c r="AU351" s="5"/>
      <c r="AV351" s="5"/>
      <c r="AW351" s="5"/>
      <c r="AX351" s="5"/>
      <c r="AY351" s="5"/>
      <c r="AZ351" s="981"/>
      <c r="BA351" s="981"/>
      <c r="BB351" s="981"/>
      <c r="BC351" s="981"/>
      <c r="BD351" s="981"/>
      <c r="BE351" s="981"/>
      <c r="BF351" s="981"/>
      <c r="BG351" s="981"/>
      <c r="BH351" s="981"/>
      <c r="BI351" s="981"/>
      <c r="BJ351" s="981"/>
      <c r="BK351" s="981"/>
      <c r="BL351" s="981"/>
      <c r="BM351" s="981"/>
      <c r="BN351" s="981"/>
      <c r="BO351" s="981"/>
      <c r="BP351" s="981"/>
      <c r="BQ351" s="981"/>
      <c r="BR351" s="981"/>
      <c r="BS351" s="981"/>
      <c r="BT351" s="981"/>
      <c r="BU351" s="981"/>
      <c r="BV351" s="981"/>
      <c r="BW351" s="981"/>
      <c r="BX351" s="981"/>
      <c r="BY351" s="981"/>
      <c r="BZ351" s="981"/>
      <c r="CA351" s="981"/>
      <c r="CB351" s="981"/>
      <c r="CC351" s="981"/>
      <c r="CD351" s="981"/>
      <c r="CE351" s="981"/>
      <c r="CF351" s="981"/>
      <c r="CG351" s="981"/>
      <c r="CH351" s="981"/>
    </row>
    <row r="352" spans="1:86" ht="16.899999999999999" customHeight="1">
      <c r="A352" s="981"/>
      <c r="B352" s="182"/>
      <c r="C352" s="981"/>
      <c r="D352" s="1033"/>
      <c r="E352" s="1033"/>
      <c r="F352" s="981" t="s">
        <v>2423</v>
      </c>
      <c r="G352" s="981"/>
      <c r="H352" s="981"/>
      <c r="I352" s="981"/>
      <c r="J352" s="981"/>
      <c r="K352" s="981"/>
      <c r="L352" s="981"/>
      <c r="M352" s="981"/>
      <c r="N352" s="981"/>
      <c r="O352" s="265"/>
      <c r="P352" s="265"/>
      <c r="Q352" s="265"/>
      <c r="R352" s="1901"/>
      <c r="S352" s="1901"/>
      <c r="T352" s="1901"/>
      <c r="U352" s="1901"/>
      <c r="V352" s="1901"/>
      <c r="W352" s="1901"/>
      <c r="X352" s="981" t="s">
        <v>2424</v>
      </c>
      <c r="Z352" s="981"/>
      <c r="AA352" s="981"/>
      <c r="AB352" s="981"/>
      <c r="AC352" s="981"/>
      <c r="AD352" s="981"/>
      <c r="AE352" s="981"/>
      <c r="AF352" s="981"/>
      <c r="AG352" s="981"/>
      <c r="AH352" s="981"/>
      <c r="AI352" s="981"/>
      <c r="AJ352" s="189"/>
      <c r="AK352" s="981"/>
      <c r="AL352" s="978"/>
      <c r="AM352" s="833"/>
      <c r="AN352" s="5"/>
      <c r="AO352" s="5"/>
      <c r="AP352" s="5"/>
      <c r="AQ352" s="788"/>
      <c r="AR352" s="5"/>
      <c r="AS352" s="5"/>
      <c r="AT352" s="5"/>
      <c r="AU352" s="5"/>
      <c r="AV352" s="5"/>
      <c r="AW352" s="5"/>
      <c r="AX352" s="5"/>
      <c r="AY352" s="5"/>
      <c r="AZ352" s="981"/>
      <c r="BA352" s="981"/>
      <c r="BB352" s="981"/>
      <c r="BC352" s="981"/>
      <c r="BD352" s="981"/>
      <c r="BE352" s="981"/>
      <c r="BF352" s="981"/>
      <c r="BG352" s="981"/>
      <c r="BH352" s="981"/>
      <c r="BI352" s="981"/>
      <c r="BJ352" s="981"/>
      <c r="BK352" s="981"/>
      <c r="BL352" s="981"/>
      <c r="BM352" s="981"/>
      <c r="BN352" s="981"/>
      <c r="BO352" s="981"/>
      <c r="BP352" s="981"/>
      <c r="BQ352" s="981"/>
      <c r="BR352" s="981"/>
      <c r="BS352" s="981"/>
      <c r="BT352" s="981"/>
      <c r="BU352" s="981"/>
      <c r="BV352" s="981"/>
      <c r="BW352" s="981"/>
      <c r="BX352" s="981"/>
      <c r="BY352" s="981"/>
      <c r="BZ352" s="981"/>
      <c r="CA352" s="981"/>
      <c r="CB352" s="981"/>
      <c r="CC352" s="981"/>
      <c r="CD352" s="981"/>
      <c r="CE352" s="981"/>
      <c r="CF352" s="981"/>
      <c r="CG352" s="981"/>
      <c r="CH352" s="981"/>
    </row>
    <row r="353" spans="1:86" ht="16.899999999999999" customHeight="1">
      <c r="A353" s="981"/>
      <c r="B353" s="182"/>
      <c r="C353" s="981"/>
      <c r="D353" s="1033"/>
      <c r="E353" s="1033"/>
      <c r="F353" s="981" t="s">
        <v>2425</v>
      </c>
      <c r="G353" s="981"/>
      <c r="H353" s="981"/>
      <c r="I353" s="981"/>
      <c r="J353" s="981"/>
      <c r="K353" s="981"/>
      <c r="L353" s="981"/>
      <c r="M353" s="981"/>
      <c r="N353" s="981"/>
      <c r="O353" s="265"/>
      <c r="P353" s="265"/>
      <c r="Q353" s="265"/>
      <c r="R353" s="1901"/>
      <c r="S353" s="1901"/>
      <c r="T353" s="1901"/>
      <c r="U353" s="1901"/>
      <c r="V353" s="1901"/>
      <c r="W353" s="1901"/>
      <c r="X353" s="981" t="s">
        <v>2424</v>
      </c>
      <c r="Y353" s="981"/>
      <c r="Z353" s="981"/>
      <c r="AA353" s="981"/>
      <c r="AB353" s="981"/>
      <c r="AC353" s="981"/>
      <c r="AD353" s="981"/>
      <c r="AE353" s="981"/>
      <c r="AF353" s="981"/>
      <c r="AG353" s="981"/>
      <c r="AH353" s="981"/>
      <c r="AI353" s="981"/>
      <c r="AJ353" s="189"/>
      <c r="AK353" s="981"/>
      <c r="AL353" s="978"/>
      <c r="AM353" s="833"/>
      <c r="AN353" s="5"/>
      <c r="AO353" s="5"/>
      <c r="AP353" s="5"/>
      <c r="AQ353" s="788"/>
      <c r="AR353" s="5"/>
      <c r="AS353" s="5"/>
      <c r="AT353" s="5"/>
      <c r="AU353" s="5"/>
      <c r="AV353" s="5"/>
      <c r="AW353" s="5"/>
      <c r="AX353" s="5"/>
      <c r="AY353" s="5"/>
      <c r="AZ353" s="981"/>
      <c r="BA353" s="981"/>
      <c r="BB353" s="981"/>
      <c r="BC353" s="981"/>
      <c r="BD353" s="981"/>
      <c r="BE353" s="981"/>
      <c r="BF353" s="981"/>
      <c r="BG353" s="981"/>
      <c r="BH353" s="981"/>
      <c r="BI353" s="981"/>
      <c r="BJ353" s="981"/>
      <c r="BK353" s="981"/>
      <c r="BL353" s="981"/>
      <c r="BM353" s="981"/>
      <c r="BN353" s="981"/>
      <c r="BO353" s="981"/>
      <c r="BP353" s="981"/>
      <c r="BQ353" s="981"/>
      <c r="BR353" s="981"/>
      <c r="BS353" s="981"/>
      <c r="BT353" s="981"/>
      <c r="BU353" s="981"/>
      <c r="BV353" s="981"/>
      <c r="BW353" s="981"/>
      <c r="BX353" s="981"/>
      <c r="BY353" s="981"/>
      <c r="BZ353" s="981"/>
      <c r="CA353" s="981"/>
      <c r="CB353" s="981"/>
      <c r="CC353" s="981"/>
      <c r="CD353" s="981"/>
      <c r="CE353" s="981"/>
      <c r="CF353" s="981"/>
      <c r="CG353" s="981"/>
      <c r="CH353" s="981"/>
    </row>
    <row r="354" spans="1:86" ht="16.899999999999999" customHeight="1">
      <c r="A354" s="981"/>
      <c r="B354" s="182"/>
      <c r="C354" s="981"/>
      <c r="D354" s="1033"/>
      <c r="E354" s="1033"/>
      <c r="F354" s="981" t="s">
        <v>2426</v>
      </c>
      <c r="G354" s="981"/>
      <c r="H354" s="981"/>
      <c r="I354" s="981"/>
      <c r="J354" s="981" t="s">
        <v>148</v>
      </c>
      <c r="K354" s="1902"/>
      <c r="L354" s="1902"/>
      <c r="M354" s="1902"/>
      <c r="N354" s="1902"/>
      <c r="O354" s="1902"/>
      <c r="P354" s="1902"/>
      <c r="Q354" s="1902"/>
      <c r="R354" s="1902"/>
      <c r="S354" s="1902"/>
      <c r="T354" s="1902"/>
      <c r="U354" s="1902"/>
      <c r="V354" s="1902"/>
      <c r="W354" s="1902"/>
      <c r="X354" s="981" t="s">
        <v>4</v>
      </c>
      <c r="Y354" s="981"/>
      <c r="Z354" s="981"/>
      <c r="AA354" s="981"/>
      <c r="AB354" s="981"/>
      <c r="AC354" s="981"/>
      <c r="AD354" s="981"/>
      <c r="AE354" s="981"/>
      <c r="AF354" s="981"/>
      <c r="AG354" s="981"/>
      <c r="AH354" s="981"/>
      <c r="AI354" s="981"/>
      <c r="AJ354" s="189"/>
      <c r="AK354" s="981"/>
      <c r="AL354" s="978"/>
      <c r="AM354" s="833"/>
      <c r="AN354" s="5"/>
      <c r="AO354" s="5"/>
      <c r="AP354" s="5"/>
      <c r="AQ354" s="788"/>
      <c r="AR354" s="5"/>
      <c r="AS354" s="5"/>
      <c r="AT354" s="5"/>
      <c r="AU354" s="5"/>
      <c r="AV354" s="5"/>
      <c r="AW354" s="5"/>
      <c r="AX354" s="5"/>
      <c r="AY354" s="5"/>
      <c r="AZ354" s="981"/>
      <c r="BA354" s="981"/>
      <c r="BB354" s="981"/>
      <c r="BC354" s="981"/>
      <c r="BD354" s="981"/>
      <c r="BE354" s="981"/>
      <c r="BF354" s="981"/>
      <c r="BG354" s="981"/>
      <c r="BH354" s="981"/>
      <c r="BI354" s="981"/>
      <c r="BJ354" s="981"/>
      <c r="BK354" s="981"/>
      <c r="BL354" s="981"/>
      <c r="BM354" s="981"/>
      <c r="BN354" s="981"/>
      <c r="BO354" s="981"/>
      <c r="BP354" s="981"/>
      <c r="BQ354" s="981"/>
      <c r="BR354" s="981"/>
      <c r="BS354" s="981"/>
      <c r="BT354" s="981"/>
      <c r="BU354" s="981"/>
      <c r="BV354" s="981"/>
      <c r="BW354" s="981"/>
      <c r="BX354" s="981"/>
      <c r="BY354" s="981"/>
      <c r="BZ354" s="981"/>
      <c r="CA354" s="981"/>
      <c r="CB354" s="981"/>
      <c r="CC354" s="981"/>
      <c r="CD354" s="981"/>
      <c r="CE354" s="981"/>
      <c r="CF354" s="981"/>
      <c r="CG354" s="981"/>
      <c r="CH354" s="981"/>
    </row>
    <row r="355" spans="1:86" ht="16.899999999999999" customHeight="1">
      <c r="A355" s="981"/>
      <c r="B355" s="182"/>
      <c r="C355" s="981"/>
      <c r="D355" s="1033"/>
      <c r="E355" s="103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189"/>
      <c r="AK355" s="981"/>
      <c r="AL355" s="978"/>
      <c r="AM355" s="833"/>
      <c r="AN355" s="5"/>
      <c r="AO355" s="5"/>
      <c r="AP355" s="5"/>
      <c r="AQ355" s="788"/>
      <c r="AR355" s="5"/>
      <c r="AS355" s="5"/>
      <c r="AT355" s="5"/>
      <c r="AU355" s="5"/>
      <c r="AV355" s="5"/>
      <c r="AW355" s="5"/>
      <c r="AX355" s="5"/>
      <c r="AY355" s="5"/>
      <c r="AZ355" s="981"/>
      <c r="BA355" s="981"/>
      <c r="BB355" s="981"/>
      <c r="BC355" s="981"/>
      <c r="BD355" s="981"/>
      <c r="BE355" s="981"/>
      <c r="BF355" s="981"/>
      <c r="BG355" s="981"/>
      <c r="BH355" s="981"/>
      <c r="BI355" s="981"/>
      <c r="BJ355" s="981"/>
      <c r="BK355" s="981"/>
      <c r="BL355" s="981"/>
      <c r="BM355" s="981"/>
      <c r="BN355" s="981"/>
      <c r="BO355" s="981"/>
      <c r="BP355" s="981"/>
      <c r="BQ355" s="981"/>
      <c r="BR355" s="981"/>
      <c r="BS355" s="981"/>
      <c r="BT355" s="981"/>
      <c r="BU355" s="981"/>
      <c r="BV355" s="981"/>
      <c r="BW355" s="981"/>
      <c r="BX355" s="981"/>
      <c r="BY355" s="981"/>
      <c r="BZ355" s="981"/>
      <c r="CA355" s="981"/>
      <c r="CB355" s="981"/>
      <c r="CC355" s="981"/>
      <c r="CD355" s="981"/>
      <c r="CE355" s="981"/>
      <c r="CF355" s="981"/>
      <c r="CG355" s="981"/>
      <c r="CH355" s="981"/>
    </row>
    <row r="356" spans="1:86" ht="6" customHeight="1">
      <c r="A356" s="981"/>
      <c r="B356" s="149"/>
      <c r="C356" s="149"/>
      <c r="D356" s="149"/>
      <c r="E356" s="149"/>
      <c r="F356" s="149"/>
      <c r="G356" s="149"/>
      <c r="H356" s="149"/>
      <c r="I356" s="149"/>
      <c r="J356" s="149"/>
      <c r="K356" s="149"/>
      <c r="L356" s="149"/>
      <c r="M356" s="149"/>
      <c r="N356" s="1040"/>
      <c r="O356" s="1040"/>
      <c r="P356" s="1040"/>
      <c r="Q356" s="1040"/>
      <c r="R356" s="1040"/>
      <c r="S356" s="1040"/>
      <c r="T356" s="1040"/>
      <c r="U356" s="1040"/>
      <c r="V356" s="1040"/>
      <c r="W356" s="1040"/>
      <c r="X356" s="149"/>
      <c r="Y356" s="149"/>
      <c r="Z356" s="149"/>
      <c r="AA356" s="149"/>
      <c r="AB356" s="149"/>
      <c r="AC356" s="149"/>
      <c r="AD356" s="149"/>
      <c r="AE356" s="149"/>
      <c r="AF356" s="149"/>
      <c r="AG356" s="149"/>
      <c r="AH356" s="149"/>
      <c r="AI356" s="149"/>
      <c r="AJ356" s="149"/>
      <c r="AK356" s="981"/>
      <c r="AL356" s="978"/>
      <c r="AM356" s="833"/>
      <c r="AN356" s="5"/>
      <c r="AO356" s="5"/>
      <c r="AP356" s="5"/>
      <c r="AQ356" s="5"/>
      <c r="AR356" s="5"/>
      <c r="AS356" s="5"/>
      <c r="AT356" s="5"/>
      <c r="AU356" s="5"/>
      <c r="AV356" s="5"/>
      <c r="AW356" s="5"/>
      <c r="AX356" s="5"/>
      <c r="AY356" s="5"/>
      <c r="AZ356" s="981"/>
      <c r="BA356" s="981"/>
      <c r="BB356" s="981"/>
      <c r="BC356" s="981"/>
      <c r="BD356" s="981"/>
      <c r="BE356" s="981"/>
      <c r="BF356" s="981"/>
      <c r="BG356" s="981"/>
      <c r="BH356" s="981"/>
      <c r="BI356" s="981"/>
      <c r="BJ356" s="981"/>
      <c r="BK356" s="981"/>
      <c r="BL356" s="981"/>
      <c r="BM356" s="981"/>
      <c r="BN356" s="981"/>
      <c r="BO356" s="981"/>
      <c r="BP356" s="981"/>
      <c r="BQ356" s="981"/>
      <c r="BR356" s="981"/>
      <c r="BS356" s="981"/>
      <c r="BT356" s="981"/>
      <c r="BU356" s="981"/>
      <c r="BV356" s="981"/>
      <c r="BW356" s="981"/>
      <c r="BX356" s="981"/>
      <c r="BY356" s="981"/>
      <c r="BZ356" s="981"/>
      <c r="CA356" s="981"/>
      <c r="CB356" s="981"/>
      <c r="CC356" s="981"/>
      <c r="CD356" s="981"/>
      <c r="CE356" s="981"/>
      <c r="CF356" s="981"/>
      <c r="CG356" s="981"/>
      <c r="CH356" s="981"/>
    </row>
    <row r="357" spans="1:86" ht="11.1" customHeight="1">
      <c r="A357" s="981"/>
      <c r="B357" s="982"/>
      <c r="C357" s="982"/>
      <c r="D357" s="982"/>
      <c r="E357" s="982"/>
      <c r="F357" s="982"/>
      <c r="G357" s="982"/>
      <c r="H357" s="982"/>
      <c r="I357" s="982"/>
      <c r="J357" s="982"/>
      <c r="K357" s="1046"/>
      <c r="L357" s="982"/>
      <c r="M357" s="982"/>
      <c r="N357" s="1052"/>
      <c r="O357" s="1052"/>
      <c r="P357" s="1052"/>
      <c r="Q357" s="1052"/>
      <c r="R357" s="982"/>
      <c r="S357" s="982"/>
      <c r="T357" s="982"/>
      <c r="U357" s="982"/>
      <c r="V357" s="1052"/>
      <c r="W357" s="1052"/>
      <c r="X357" s="1052"/>
      <c r="Y357" s="1052"/>
      <c r="Z357" s="982"/>
      <c r="AA357" s="982"/>
      <c r="AB357" s="134"/>
      <c r="AC357" s="982"/>
      <c r="AD357" s="1052"/>
      <c r="AE357" s="1052"/>
      <c r="AF357" s="1052"/>
      <c r="AG357" s="1052"/>
      <c r="AH357" s="982"/>
      <c r="AI357" s="982"/>
      <c r="AJ357" s="134"/>
      <c r="AK357" s="981"/>
      <c r="AL357" s="1053"/>
      <c r="AM357" s="1054"/>
      <c r="AN357" s="5"/>
      <c r="AO357" s="5"/>
      <c r="AP357" s="5"/>
      <c r="AQ357" s="5"/>
      <c r="AR357" s="5"/>
      <c r="AS357" s="5"/>
      <c r="AT357" s="5"/>
      <c r="AU357" s="5"/>
      <c r="AV357" s="5"/>
      <c r="AW357" s="5"/>
      <c r="AX357" s="5"/>
      <c r="AY357" s="5"/>
      <c r="AZ357" s="981"/>
      <c r="BA357" s="981"/>
      <c r="BB357" s="981"/>
      <c r="BC357" s="981"/>
      <c r="BD357" s="981"/>
      <c r="BE357" s="981"/>
      <c r="BF357" s="981"/>
      <c r="BG357" s="981"/>
      <c r="BH357" s="981"/>
      <c r="BI357" s="981"/>
      <c r="BJ357" s="981"/>
      <c r="BK357" s="981"/>
      <c r="BL357" s="981"/>
      <c r="BM357" s="981"/>
      <c r="BN357" s="981"/>
      <c r="BO357" s="981"/>
      <c r="BP357" s="981"/>
      <c r="BQ357" s="981"/>
      <c r="BR357" s="981"/>
      <c r="BS357" s="981"/>
      <c r="BT357" s="981"/>
      <c r="BU357" s="981"/>
      <c r="BV357" s="981"/>
      <c r="BW357" s="981"/>
      <c r="BX357" s="981"/>
      <c r="BY357" s="981"/>
      <c r="BZ357" s="981"/>
      <c r="CA357" s="981"/>
      <c r="CB357" s="981"/>
      <c r="CC357" s="981"/>
      <c r="CD357" s="981"/>
      <c r="CE357" s="981"/>
      <c r="CF357" s="981"/>
      <c r="CG357" s="981"/>
      <c r="CH357" s="981"/>
    </row>
    <row r="358" spans="1:86" ht="17.100000000000001" customHeight="1">
      <c r="A358" s="981"/>
      <c r="B358" s="227"/>
      <c r="C358" s="149"/>
      <c r="D358" s="149"/>
      <c r="E358" s="985" t="s">
        <v>73</v>
      </c>
      <c r="F358" s="149" t="s">
        <v>2502</v>
      </c>
      <c r="G358" s="149"/>
      <c r="H358" s="149"/>
      <c r="I358" s="149"/>
      <c r="J358" s="149"/>
      <c r="K358" s="260"/>
      <c r="L358" s="149"/>
      <c r="M358" s="149"/>
      <c r="N358" s="1051"/>
      <c r="O358" s="1051"/>
      <c r="P358" s="1051"/>
      <c r="Q358" s="1051"/>
      <c r="R358" s="149"/>
      <c r="S358" s="149"/>
      <c r="T358" s="149"/>
      <c r="U358" s="149"/>
      <c r="V358" s="1051"/>
      <c r="W358" s="1051"/>
      <c r="X358" s="1051"/>
      <c r="Y358" s="1051"/>
      <c r="Z358" s="149"/>
      <c r="AA358" s="149"/>
      <c r="AB358" s="124"/>
      <c r="AC358" s="149"/>
      <c r="AD358" s="1051"/>
      <c r="AE358" s="1051"/>
      <c r="AF358" s="1051"/>
      <c r="AG358" s="1051"/>
      <c r="AH358" s="149"/>
      <c r="AI358" s="149"/>
      <c r="AJ358" s="125"/>
      <c r="AK358" s="981"/>
      <c r="AL358" s="1053"/>
      <c r="AM358" s="1054"/>
      <c r="AN358" s="5"/>
      <c r="AO358" s="5"/>
      <c r="AP358" s="5"/>
      <c r="AQ358" s="5"/>
      <c r="AR358" s="5"/>
      <c r="AS358" s="5"/>
      <c r="AT358" s="5"/>
      <c r="AU358" s="5"/>
      <c r="AV358" s="5"/>
      <c r="AW358" s="5"/>
      <c r="AX358" s="5"/>
      <c r="AY358" s="5"/>
      <c r="AZ358" s="981"/>
      <c r="BA358" s="981"/>
      <c r="BB358" s="981"/>
      <c r="BC358" s="981"/>
      <c r="BD358" s="981"/>
      <c r="BE358" s="981"/>
      <c r="BF358" s="981"/>
      <c r="BG358" s="981"/>
      <c r="BH358" s="981"/>
      <c r="BI358" s="981"/>
      <c r="BJ358" s="981"/>
      <c r="BK358" s="981"/>
      <c r="BL358" s="981"/>
      <c r="BM358" s="981"/>
      <c r="BN358" s="981"/>
      <c r="BO358" s="981"/>
      <c r="BP358" s="981"/>
      <c r="BQ358" s="981"/>
      <c r="BR358" s="981"/>
      <c r="BS358" s="981"/>
      <c r="BT358" s="981"/>
      <c r="BU358" s="981"/>
      <c r="BV358" s="981"/>
      <c r="BW358" s="981"/>
      <c r="BX358" s="981"/>
      <c r="BY358" s="981"/>
      <c r="BZ358" s="981"/>
      <c r="CA358" s="981"/>
      <c r="CB358" s="981"/>
      <c r="CC358" s="981"/>
      <c r="CD358" s="981"/>
      <c r="CE358" s="981"/>
      <c r="CF358" s="981"/>
      <c r="CG358" s="981"/>
      <c r="CH358" s="981"/>
    </row>
    <row r="359" spans="1:86" ht="16.899999999999999" customHeight="1">
      <c r="A359" s="981"/>
      <c r="B359" s="182"/>
      <c r="C359" s="981"/>
      <c r="D359" s="1033"/>
      <c r="E359" s="985" t="s">
        <v>73</v>
      </c>
      <c r="F359" s="981" t="s">
        <v>2420</v>
      </c>
      <c r="G359" s="981"/>
      <c r="H359" s="981"/>
      <c r="I359" s="981"/>
      <c r="J359" s="981"/>
      <c r="K359" s="981"/>
      <c r="L359" s="981"/>
      <c r="M359" s="981"/>
      <c r="N359" s="981"/>
      <c r="O359" s="265"/>
      <c r="P359" s="265"/>
      <c r="Q359" s="265"/>
      <c r="R359" s="265"/>
      <c r="S359" s="265"/>
      <c r="T359" s="265"/>
      <c r="U359" s="981"/>
      <c r="V359" s="981"/>
      <c r="W359" s="981"/>
      <c r="X359" s="981"/>
      <c r="Y359" s="981"/>
      <c r="Z359" s="981"/>
      <c r="AA359" s="981"/>
      <c r="AB359" s="981"/>
      <c r="AC359" s="981"/>
      <c r="AD359" s="981"/>
      <c r="AE359" s="981"/>
      <c r="AF359" s="981"/>
      <c r="AG359" s="981"/>
      <c r="AH359" s="981"/>
      <c r="AI359" s="981"/>
      <c r="AJ359" s="189"/>
      <c r="AK359" s="981"/>
      <c r="AL359" s="978"/>
      <c r="AM359" s="833"/>
      <c r="AN359" s="5"/>
      <c r="AO359" s="5"/>
      <c r="AP359" s="5"/>
      <c r="AQ359" s="788"/>
      <c r="AR359" s="5"/>
      <c r="AS359" s="5"/>
      <c r="AT359" s="5"/>
      <c r="AU359" s="5"/>
      <c r="AV359" s="5"/>
      <c r="AW359" s="5"/>
      <c r="AX359" s="5"/>
      <c r="AY359" s="5"/>
      <c r="AZ359" s="981"/>
      <c r="BA359" s="981"/>
      <c r="BB359" s="981"/>
      <c r="BC359" s="981"/>
      <c r="BD359" s="981"/>
      <c r="BE359" s="981"/>
      <c r="BF359" s="981"/>
      <c r="BG359" s="981"/>
      <c r="BH359" s="981"/>
      <c r="BI359" s="981"/>
      <c r="BJ359" s="981"/>
      <c r="BK359" s="981"/>
      <c r="BL359" s="981"/>
      <c r="BM359" s="981"/>
      <c r="BN359" s="981"/>
      <c r="BO359" s="981"/>
      <c r="BP359" s="981"/>
      <c r="BQ359" s="981"/>
      <c r="BR359" s="981"/>
      <c r="BS359" s="981"/>
      <c r="BT359" s="981"/>
      <c r="BU359" s="981"/>
      <c r="BV359" s="981"/>
      <c r="BW359" s="981"/>
      <c r="BX359" s="981"/>
      <c r="BY359" s="981"/>
      <c r="BZ359" s="981"/>
      <c r="CA359" s="981"/>
      <c r="CB359" s="981"/>
      <c r="CC359" s="981"/>
      <c r="CD359" s="981"/>
      <c r="CE359" s="981"/>
      <c r="CF359" s="981"/>
      <c r="CG359" s="981"/>
      <c r="CH359" s="981"/>
    </row>
    <row r="360" spans="1:86" ht="16.899999999999999" customHeight="1">
      <c r="A360" s="981"/>
      <c r="B360" s="182"/>
      <c r="C360" s="981"/>
      <c r="D360" s="1033"/>
      <c r="E360" s="1033"/>
      <c r="F360" s="981" t="s">
        <v>764</v>
      </c>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c r="AF360" s="1918"/>
      <c r="AG360" s="1918"/>
      <c r="AH360" s="1918"/>
      <c r="AI360" s="981" t="s">
        <v>4</v>
      </c>
      <c r="AJ360" s="189"/>
      <c r="AK360" s="981"/>
      <c r="AL360" s="978"/>
      <c r="AM360" s="833"/>
      <c r="AN360" s="5"/>
      <c r="AO360" s="5"/>
      <c r="AP360" s="5"/>
      <c r="AQ360" s="5"/>
      <c r="AR360" s="5"/>
      <c r="AS360" s="5"/>
      <c r="AT360" s="5"/>
      <c r="AU360" s="5"/>
      <c r="AV360" s="5"/>
      <c r="AW360" s="5"/>
      <c r="AX360" s="5"/>
      <c r="AY360" s="5"/>
      <c r="AZ360" s="981"/>
      <c r="BA360" s="981"/>
      <c r="BB360" s="981"/>
      <c r="BC360" s="981"/>
      <c r="BD360" s="981"/>
      <c r="BE360" s="981"/>
      <c r="BF360" s="981"/>
      <c r="BG360" s="981"/>
      <c r="BH360" s="981"/>
      <c r="BI360" s="981"/>
      <c r="BJ360" s="981"/>
      <c r="BK360" s="981"/>
      <c r="BL360" s="981"/>
      <c r="BM360" s="981"/>
      <c r="BN360" s="981"/>
      <c r="BO360" s="981"/>
      <c r="BP360" s="981"/>
      <c r="BQ360" s="981"/>
      <c r="BR360" s="981"/>
      <c r="BS360" s="981"/>
      <c r="BT360" s="981"/>
      <c r="BU360" s="981"/>
      <c r="BV360" s="981"/>
      <c r="BW360" s="981"/>
      <c r="BX360" s="981"/>
      <c r="BY360" s="981"/>
      <c r="BZ360" s="981"/>
      <c r="CA360" s="981"/>
      <c r="CB360" s="981"/>
      <c r="CC360" s="981"/>
      <c r="CD360" s="981"/>
      <c r="CE360" s="981"/>
      <c r="CF360" s="981"/>
      <c r="CG360" s="981"/>
      <c r="CH360" s="981"/>
    </row>
    <row r="361" spans="1:86" ht="16.899999999999999" customHeight="1">
      <c r="A361" s="981"/>
      <c r="B361" s="182"/>
      <c r="C361" s="981"/>
      <c r="D361" s="981"/>
      <c r="E361" s="985" t="s">
        <v>73</v>
      </c>
      <c r="F361" s="981" t="s">
        <v>2500</v>
      </c>
      <c r="G361" s="981"/>
      <c r="H361" s="981"/>
      <c r="I361" s="981"/>
      <c r="J361" s="981"/>
      <c r="K361" s="981"/>
      <c r="L361" s="981"/>
      <c r="M361" s="981"/>
      <c r="N361" s="1037"/>
      <c r="O361" s="1037"/>
      <c r="P361" s="1037"/>
      <c r="Q361" s="1037"/>
      <c r="R361" s="1037"/>
      <c r="S361" s="1037"/>
      <c r="T361" s="1037"/>
      <c r="U361" s="1037"/>
      <c r="V361" s="1037"/>
      <c r="W361" s="1037"/>
      <c r="X361" s="981"/>
      <c r="Y361" s="981"/>
      <c r="Z361" s="981"/>
      <c r="AA361" s="981"/>
      <c r="AB361" s="981"/>
      <c r="AC361" s="981"/>
      <c r="AD361" s="981"/>
      <c r="AE361" s="981"/>
      <c r="AF361" s="981"/>
      <c r="AG361" s="981"/>
      <c r="AH361" s="981"/>
      <c r="AI361" s="981"/>
      <c r="AJ361" s="189"/>
      <c r="AK361" s="981"/>
      <c r="AL361" s="978"/>
      <c r="AM361" s="833"/>
      <c r="AN361" s="5"/>
      <c r="AO361" s="5"/>
      <c r="AP361" s="5"/>
      <c r="AQ361" s="5"/>
      <c r="AR361" s="5"/>
      <c r="AS361" s="5"/>
      <c r="AT361" s="5"/>
      <c r="AU361" s="5"/>
      <c r="AV361" s="5"/>
      <c r="AW361" s="5"/>
      <c r="AX361" s="5"/>
      <c r="AY361" s="5"/>
      <c r="AZ361" s="981"/>
      <c r="BA361" s="981"/>
      <c r="BB361" s="981"/>
      <c r="BC361" s="981"/>
      <c r="BD361" s="981"/>
      <c r="BE361" s="981"/>
      <c r="BF361" s="981"/>
      <c r="BG361" s="981"/>
      <c r="BH361" s="981"/>
      <c r="BI361" s="981"/>
      <c r="BJ361" s="981"/>
      <c r="BK361" s="981"/>
      <c r="BL361" s="981"/>
      <c r="BM361" s="981"/>
      <c r="BN361" s="981"/>
      <c r="BO361" s="981"/>
      <c r="BP361" s="981"/>
      <c r="BQ361" s="981"/>
      <c r="BR361" s="981"/>
      <c r="BS361" s="981"/>
      <c r="BT361" s="981"/>
      <c r="BU361" s="981"/>
      <c r="BV361" s="981"/>
      <c r="BW361" s="981"/>
      <c r="BX361" s="981"/>
      <c r="BY361" s="981"/>
      <c r="BZ361" s="981"/>
      <c r="CA361" s="981"/>
      <c r="CB361" s="981"/>
      <c r="CC361" s="981"/>
      <c r="CD361" s="981"/>
      <c r="CE361" s="981"/>
      <c r="CF361" s="981"/>
      <c r="CG361" s="981"/>
      <c r="CH361" s="981"/>
    </row>
    <row r="362" spans="1:86" ht="14.1" customHeight="1">
      <c r="A362" s="981"/>
      <c r="B362" s="182"/>
      <c r="C362" s="981"/>
      <c r="D362" s="981"/>
      <c r="E362" s="981"/>
      <c r="F362" s="981"/>
      <c r="G362" s="981"/>
      <c r="H362" s="981"/>
      <c r="I362" s="981"/>
      <c r="J362" s="981"/>
      <c r="K362" s="981"/>
      <c r="L362" s="981"/>
      <c r="M362" s="1037"/>
      <c r="N362" s="1037"/>
      <c r="O362" s="1037"/>
      <c r="P362" s="1037"/>
      <c r="Q362" s="1037"/>
      <c r="R362" s="1037"/>
      <c r="S362" s="1037"/>
      <c r="T362" s="1037"/>
      <c r="U362" s="1037"/>
      <c r="V362" s="1037"/>
      <c r="W362" s="981"/>
      <c r="X362" s="981"/>
      <c r="Y362" s="981"/>
      <c r="Z362" s="981"/>
      <c r="AA362" s="981"/>
      <c r="AB362" s="981"/>
      <c r="AC362" s="981"/>
      <c r="AD362" s="981"/>
      <c r="AE362" s="981"/>
      <c r="AF362" s="981"/>
      <c r="AG362" s="981"/>
      <c r="AH362" s="981"/>
      <c r="AI362" s="981"/>
      <c r="AJ362" s="189"/>
      <c r="AK362" s="981"/>
      <c r="AL362" s="978"/>
      <c r="AM362" s="833"/>
      <c r="AN362" s="5"/>
      <c r="AO362" s="5"/>
      <c r="AP362" s="5"/>
      <c r="AQ362" s="5"/>
      <c r="AR362" s="5"/>
      <c r="AS362" s="5"/>
      <c r="AT362" s="5"/>
      <c r="AU362" s="5"/>
      <c r="AV362" s="5"/>
      <c r="AW362" s="5"/>
      <c r="AX362" s="5"/>
      <c r="AY362" s="5"/>
      <c r="AZ362" s="981"/>
      <c r="BA362" s="981"/>
      <c r="BB362" s="981"/>
      <c r="BC362" s="981"/>
      <c r="BD362" s="981"/>
      <c r="BE362" s="981"/>
      <c r="BF362" s="981"/>
      <c r="BG362" s="981"/>
      <c r="BH362" s="981"/>
      <c r="BI362" s="981"/>
      <c r="BJ362" s="981"/>
      <c r="BK362" s="981"/>
      <c r="BL362" s="981"/>
      <c r="BM362" s="981"/>
      <c r="BN362" s="981"/>
      <c r="BO362" s="981"/>
      <c r="BP362" s="981"/>
      <c r="BQ362" s="981"/>
      <c r="BR362" s="981"/>
      <c r="BS362" s="981"/>
      <c r="BT362" s="981"/>
      <c r="BU362" s="981"/>
      <c r="BV362" s="981"/>
      <c r="BW362" s="981"/>
      <c r="BX362" s="981"/>
      <c r="BY362" s="981"/>
      <c r="BZ362" s="981"/>
      <c r="CA362" s="981"/>
      <c r="CB362" s="981"/>
      <c r="CC362" s="981"/>
      <c r="CD362" s="981"/>
      <c r="CE362" s="981"/>
      <c r="CF362" s="981"/>
      <c r="CG362" s="981"/>
      <c r="CH362" s="981"/>
    </row>
    <row r="363" spans="1:86" ht="14.1" customHeight="1">
      <c r="A363" s="981"/>
      <c r="B363" s="182"/>
      <c r="C363" s="981"/>
      <c r="D363" s="985" t="s">
        <v>73</v>
      </c>
      <c r="E363" s="981" t="s">
        <v>2440</v>
      </c>
      <c r="F363" s="981"/>
      <c r="G363" s="981"/>
      <c r="H363" s="981"/>
      <c r="I363" s="981"/>
      <c r="J363" s="981"/>
      <c r="K363" s="981"/>
      <c r="L363" s="981"/>
      <c r="M363" s="1037"/>
      <c r="N363" s="1037"/>
      <c r="O363" s="1037"/>
      <c r="P363" s="1037"/>
      <c r="Q363" s="1037"/>
      <c r="R363" s="1037"/>
      <c r="S363" s="1037"/>
      <c r="T363" s="1037"/>
      <c r="U363" s="1037"/>
      <c r="V363" s="1037"/>
      <c r="W363" s="981"/>
      <c r="X363" s="981"/>
      <c r="Y363" s="981"/>
      <c r="Z363" s="981"/>
      <c r="AA363" s="981"/>
      <c r="AB363" s="981"/>
      <c r="AC363" s="981"/>
      <c r="AD363" s="981"/>
      <c r="AE363" s="981"/>
      <c r="AF363" s="981"/>
      <c r="AG363" s="981"/>
      <c r="AH363" s="981"/>
      <c r="AI363" s="981"/>
      <c r="AJ363" s="189"/>
      <c r="AK363" s="981"/>
      <c r="AL363" s="978"/>
      <c r="AM363" s="833"/>
      <c r="AN363" s="5"/>
      <c r="AO363" s="5"/>
      <c r="AP363" s="5"/>
      <c r="AQ363" s="5"/>
      <c r="AR363" s="5"/>
      <c r="AS363" s="5"/>
      <c r="AT363" s="5"/>
      <c r="AU363" s="5"/>
      <c r="AV363" s="5"/>
      <c r="AW363" s="5"/>
      <c r="AX363" s="5"/>
      <c r="AY363" s="5"/>
      <c r="AZ363" s="981"/>
      <c r="BA363" s="981"/>
      <c r="BB363" s="981"/>
      <c r="BC363" s="981"/>
      <c r="BD363" s="981"/>
      <c r="BE363" s="981"/>
      <c r="BF363" s="981"/>
      <c r="BG363" s="981"/>
      <c r="BH363" s="981"/>
      <c r="BI363" s="981"/>
      <c r="BJ363" s="981"/>
      <c r="BK363" s="981"/>
      <c r="BL363" s="981"/>
      <c r="BM363" s="981"/>
      <c r="BN363" s="981"/>
      <c r="BO363" s="981"/>
      <c r="BP363" s="981"/>
      <c r="BQ363" s="981"/>
      <c r="BR363" s="981"/>
      <c r="BS363" s="981"/>
      <c r="BT363" s="981"/>
      <c r="BU363" s="981"/>
      <c r="BV363" s="981"/>
      <c r="BW363" s="981"/>
      <c r="BX363" s="981"/>
      <c r="BY363" s="981"/>
      <c r="BZ363" s="981"/>
      <c r="CA363" s="981"/>
      <c r="CB363" s="981"/>
      <c r="CC363" s="981"/>
      <c r="CD363" s="981"/>
      <c r="CE363" s="981"/>
      <c r="CF363" s="981"/>
      <c r="CG363" s="981"/>
      <c r="CH363" s="981"/>
    </row>
    <row r="364" spans="1:86" ht="14.1" customHeight="1">
      <c r="A364" s="981"/>
      <c r="B364" s="182"/>
      <c r="C364" s="981"/>
      <c r="D364" s="981" t="s">
        <v>2437</v>
      </c>
      <c r="E364" s="981"/>
      <c r="F364" s="981"/>
      <c r="G364" s="981"/>
      <c r="H364" s="981"/>
      <c r="I364" s="981"/>
      <c r="J364" s="981"/>
      <c r="K364" s="981"/>
      <c r="L364" s="981"/>
      <c r="M364" s="1037"/>
      <c r="N364" s="1037"/>
      <c r="O364" s="1037"/>
      <c r="P364" s="1037"/>
      <c r="Q364" s="1037"/>
      <c r="R364" s="1037"/>
      <c r="S364" s="1037"/>
      <c r="T364" s="1037"/>
      <c r="U364" s="1037"/>
      <c r="V364" s="1037"/>
      <c r="W364" s="981"/>
      <c r="X364" s="981"/>
      <c r="Y364" s="981"/>
      <c r="Z364" s="981"/>
      <c r="AA364" s="981"/>
      <c r="AB364" s="981"/>
      <c r="AC364" s="981"/>
      <c r="AD364" s="981"/>
      <c r="AE364" s="981"/>
      <c r="AF364" s="981"/>
      <c r="AG364" s="981"/>
      <c r="AH364" s="981"/>
      <c r="AI364" s="981"/>
      <c r="AJ364" s="189"/>
      <c r="AK364" s="981"/>
      <c r="AL364" s="978"/>
      <c r="AM364" s="833"/>
      <c r="AN364" s="5"/>
      <c r="AO364" s="5"/>
      <c r="AP364" s="5"/>
      <c r="AQ364" s="5"/>
      <c r="AR364" s="5"/>
      <c r="AS364" s="5"/>
      <c r="AT364" s="5"/>
      <c r="AU364" s="5"/>
      <c r="AV364" s="5"/>
      <c r="AW364" s="5"/>
      <c r="AX364" s="5"/>
      <c r="AY364" s="5"/>
      <c r="AZ364" s="981"/>
      <c r="BA364" s="981"/>
      <c r="BB364" s="981"/>
      <c r="BC364" s="981"/>
      <c r="BD364" s="981"/>
      <c r="BE364" s="981"/>
      <c r="BF364" s="981"/>
      <c r="BG364" s="981"/>
      <c r="BH364" s="981"/>
      <c r="BI364" s="981"/>
      <c r="BJ364" s="981"/>
      <c r="BK364" s="981"/>
      <c r="BL364" s="981"/>
      <c r="BM364" s="981"/>
      <c r="BN364" s="981"/>
      <c r="BO364" s="981"/>
      <c r="BP364" s="981"/>
      <c r="BQ364" s="981"/>
      <c r="BR364" s="981"/>
      <c r="BS364" s="981"/>
      <c r="BT364" s="981"/>
      <c r="BU364" s="981"/>
      <c r="BV364" s="981"/>
      <c r="BW364" s="981"/>
      <c r="BX364" s="981"/>
      <c r="BY364" s="981"/>
      <c r="BZ364" s="981"/>
      <c r="CA364" s="981"/>
      <c r="CB364" s="981"/>
      <c r="CC364" s="981"/>
      <c r="CD364" s="981"/>
      <c r="CE364" s="981"/>
      <c r="CF364" s="981"/>
      <c r="CG364" s="981"/>
      <c r="CH364" s="981"/>
    </row>
    <row r="365" spans="1:86" ht="14.1" customHeight="1">
      <c r="A365" s="981"/>
      <c r="B365" s="182"/>
      <c r="C365" s="981"/>
      <c r="D365" s="1033"/>
      <c r="E365" s="981" t="s">
        <v>2412</v>
      </c>
      <c r="G365" s="981"/>
      <c r="H365" s="981"/>
      <c r="I365" s="981"/>
      <c r="J365" s="981"/>
      <c r="K365" s="981"/>
      <c r="L365" s="981"/>
      <c r="M365" s="981"/>
      <c r="N365" s="981"/>
      <c r="O365" s="981"/>
      <c r="P365" s="981"/>
      <c r="Q365" s="981"/>
      <c r="R365" s="981"/>
      <c r="S365" s="981"/>
      <c r="T365" s="981"/>
      <c r="U365" s="981"/>
      <c r="V365" s="981"/>
      <c r="W365" s="981"/>
      <c r="X365" s="981"/>
      <c r="Y365" s="981"/>
      <c r="Z365" s="981"/>
      <c r="AA365" s="981"/>
      <c r="AB365" s="981"/>
      <c r="AC365" s="981"/>
      <c r="AD365" s="981"/>
      <c r="AE365" s="981"/>
      <c r="AF365" s="981"/>
      <c r="AG365" s="981"/>
      <c r="AH365" s="981"/>
      <c r="AI365" s="981"/>
      <c r="AJ365" s="189"/>
      <c r="AK365" s="981"/>
      <c r="AL365" s="978"/>
      <c r="AM365" s="833"/>
      <c r="AN365" s="5"/>
      <c r="AO365" s="5"/>
      <c r="AP365" s="5"/>
      <c r="AQ365" s="5"/>
      <c r="AR365" s="5"/>
      <c r="AS365" s="5"/>
      <c r="AT365" s="5"/>
      <c r="AU365" s="5"/>
      <c r="AV365" s="5"/>
      <c r="AW365" s="5"/>
      <c r="AX365" s="5"/>
      <c r="AY365" s="5"/>
      <c r="AZ365" s="981"/>
      <c r="BA365" s="981"/>
      <c r="BB365" s="981"/>
      <c r="BC365" s="981"/>
      <c r="BD365" s="981"/>
      <c r="BE365" s="981"/>
      <c r="BF365" s="981"/>
      <c r="BG365" s="981"/>
      <c r="BH365" s="981"/>
      <c r="BI365" s="981"/>
      <c r="BJ365" s="981"/>
      <c r="BK365" s="981"/>
      <c r="BL365" s="981"/>
      <c r="BM365" s="981"/>
      <c r="BN365" s="981"/>
      <c r="BO365" s="981"/>
      <c r="BP365" s="981"/>
      <c r="BQ365" s="981"/>
      <c r="BR365" s="981"/>
      <c r="BS365" s="981"/>
      <c r="BT365" s="981"/>
      <c r="BU365" s="981"/>
      <c r="BV365" s="981"/>
      <c r="BW365" s="981"/>
      <c r="BX365" s="981"/>
      <c r="BY365" s="981"/>
      <c r="BZ365" s="981"/>
      <c r="CA365" s="981"/>
      <c r="CB365" s="981"/>
      <c r="CC365" s="981"/>
      <c r="CD365" s="981"/>
      <c r="CE365" s="981"/>
      <c r="CF365" s="981"/>
      <c r="CG365" s="981"/>
      <c r="CH365" s="981"/>
    </row>
    <row r="366" spans="1:86" ht="14.1" customHeight="1">
      <c r="A366" s="981"/>
      <c r="B366" s="182"/>
      <c r="C366" s="981"/>
      <c r="D366" s="981"/>
      <c r="E366" s="985" t="s">
        <v>73</v>
      </c>
      <c r="F366" s="981" t="s">
        <v>2413</v>
      </c>
      <c r="G366" s="981"/>
      <c r="H366" s="981"/>
      <c r="I366" s="981"/>
      <c r="J366" s="981"/>
      <c r="K366" s="981"/>
      <c r="L366" s="981"/>
      <c r="M366" s="981"/>
      <c r="N366" s="981"/>
      <c r="O366" s="981"/>
      <c r="P366" s="636"/>
      <c r="Q366" s="636"/>
      <c r="R366" s="636"/>
      <c r="S366" s="636"/>
      <c r="T366" s="636"/>
      <c r="U366" s="636"/>
      <c r="V366" s="981"/>
      <c r="W366" s="981"/>
      <c r="X366" s="981"/>
      <c r="Y366" s="981"/>
      <c r="Z366" s="981"/>
      <c r="AA366" s="981"/>
      <c r="AB366" s="981"/>
      <c r="AC366" s="981"/>
      <c r="AD366" s="981"/>
      <c r="AE366" s="981"/>
      <c r="AF366" s="981"/>
      <c r="AG366" s="981"/>
      <c r="AH366" s="981"/>
      <c r="AI366" s="981"/>
      <c r="AJ366" s="189"/>
      <c r="AK366" s="981"/>
      <c r="AL366" s="978"/>
      <c r="AM366" s="833"/>
      <c r="AN366" s="5"/>
      <c r="AO366" s="5"/>
      <c r="AP366" s="5"/>
      <c r="AQ366" s="5"/>
      <c r="AR366" s="5"/>
      <c r="AS366" s="5"/>
      <c r="AT366" s="5"/>
      <c r="AU366" s="5"/>
      <c r="AV366" s="5"/>
      <c r="AW366" s="5"/>
      <c r="AX366" s="5"/>
      <c r="AY366" s="5"/>
      <c r="AZ366" s="981"/>
      <c r="BA366" s="981"/>
      <c r="BB366" s="981"/>
      <c r="BC366" s="981"/>
      <c r="BD366" s="981"/>
      <c r="BE366" s="981"/>
      <c r="BF366" s="981"/>
      <c r="BG366" s="981"/>
      <c r="BH366" s="981"/>
      <c r="BI366" s="981"/>
      <c r="BJ366" s="981"/>
      <c r="BK366" s="981"/>
      <c r="BL366" s="981"/>
      <c r="BM366" s="981"/>
      <c r="BN366" s="981"/>
      <c r="BO366" s="981"/>
      <c r="BP366" s="981"/>
      <c r="BQ366" s="981"/>
      <c r="BR366" s="981"/>
      <c r="BS366" s="981"/>
      <c r="BT366" s="981"/>
      <c r="BU366" s="981"/>
      <c r="BV366" s="981"/>
      <c r="BW366" s="981"/>
      <c r="BX366" s="981"/>
      <c r="BY366" s="981"/>
      <c r="BZ366" s="981"/>
      <c r="CA366" s="981"/>
      <c r="CB366" s="981"/>
      <c r="CC366" s="981"/>
      <c r="CD366" s="981"/>
      <c r="CE366" s="981"/>
      <c r="CF366" s="981"/>
      <c r="CG366" s="981"/>
      <c r="CH366" s="981"/>
    </row>
    <row r="367" spans="1:86" ht="14.1" customHeight="1">
      <c r="A367" s="981"/>
      <c r="B367" s="182"/>
      <c r="C367" s="981"/>
      <c r="D367" s="981"/>
      <c r="E367" s="981"/>
      <c r="F367" s="981" t="s">
        <v>2414</v>
      </c>
      <c r="G367" s="981"/>
      <c r="H367" s="981"/>
      <c r="I367" s="981"/>
      <c r="J367" s="981"/>
      <c r="K367" s="981"/>
      <c r="L367" s="981"/>
      <c r="M367" s="981"/>
      <c r="R367" s="1901"/>
      <c r="S367" s="1901"/>
      <c r="T367" s="1901"/>
      <c r="U367" s="1901"/>
      <c r="V367" s="1901"/>
      <c r="W367" s="1901"/>
      <c r="X367" s="981" t="s">
        <v>2415</v>
      </c>
      <c r="Z367" s="981"/>
      <c r="AA367" s="981"/>
      <c r="AB367" s="981"/>
      <c r="AC367" s="981"/>
      <c r="AD367" s="981"/>
      <c r="AE367" s="981"/>
      <c r="AF367" s="981"/>
      <c r="AG367" s="981"/>
      <c r="AH367" s="981"/>
      <c r="AI367" s="981"/>
      <c r="AJ367" s="189"/>
      <c r="AK367" s="981"/>
      <c r="AL367" s="978"/>
      <c r="AM367" s="833"/>
      <c r="AN367" s="5"/>
      <c r="AO367" s="5"/>
      <c r="AP367" s="5"/>
      <c r="AQ367" s="5"/>
      <c r="AR367" s="5"/>
      <c r="AS367" s="5"/>
      <c r="AT367" s="5"/>
      <c r="AU367" s="5"/>
      <c r="AV367" s="5"/>
      <c r="AW367" s="5"/>
      <c r="AX367" s="5"/>
      <c r="AY367" s="5"/>
      <c r="AZ367" s="981"/>
      <c r="BA367" s="981"/>
      <c r="BB367" s="981"/>
      <c r="BC367" s="981"/>
      <c r="BD367" s="981"/>
      <c r="BE367" s="981"/>
      <c r="BF367" s="981"/>
      <c r="BG367" s="981"/>
      <c r="BH367" s="981"/>
      <c r="BI367" s="981"/>
      <c r="BJ367" s="981"/>
      <c r="BK367" s="981"/>
      <c r="BL367" s="981"/>
      <c r="BM367" s="981"/>
      <c r="BN367" s="981"/>
      <c r="BO367" s="981"/>
      <c r="BP367" s="981"/>
      <c r="BQ367" s="981"/>
      <c r="BR367" s="981"/>
      <c r="BS367" s="981"/>
      <c r="BT367" s="981"/>
      <c r="BU367" s="981"/>
      <c r="BV367" s="981"/>
      <c r="BW367" s="981"/>
      <c r="BX367" s="981"/>
      <c r="BY367" s="981"/>
      <c r="BZ367" s="981"/>
      <c r="CA367" s="981"/>
      <c r="CB367" s="981"/>
      <c r="CC367" s="981"/>
      <c r="CD367" s="981"/>
      <c r="CE367" s="981"/>
      <c r="CF367" s="981"/>
      <c r="CG367" s="981"/>
      <c r="CH367" s="981"/>
    </row>
    <row r="368" spans="1:86" ht="14.1" customHeight="1">
      <c r="A368" s="981"/>
      <c r="B368" s="182"/>
      <c r="C368" s="981"/>
      <c r="D368" s="981"/>
      <c r="E368" s="981"/>
      <c r="F368" s="981" t="s">
        <v>2416</v>
      </c>
      <c r="G368" s="981"/>
      <c r="H368" s="981"/>
      <c r="I368" s="981"/>
      <c r="J368" s="981"/>
      <c r="K368" s="981"/>
      <c r="L368" s="981"/>
      <c r="M368" s="981"/>
      <c r="N368" s="981"/>
      <c r="R368" s="1901"/>
      <c r="S368" s="1901"/>
      <c r="T368" s="1901"/>
      <c r="U368" s="1901"/>
      <c r="V368" s="1901"/>
      <c r="W368" s="1901"/>
      <c r="X368" s="981" t="s">
        <v>2417</v>
      </c>
      <c r="Y368" s="981"/>
      <c r="Z368" s="981"/>
      <c r="AA368" s="981"/>
      <c r="AB368" s="981"/>
      <c r="AC368" s="981"/>
      <c r="AD368" s="981"/>
      <c r="AE368" s="981"/>
      <c r="AF368" s="981"/>
      <c r="AG368" s="981"/>
      <c r="AH368" s="981"/>
      <c r="AI368" s="981"/>
      <c r="AJ368" s="189"/>
      <c r="AK368" s="981"/>
      <c r="AL368" s="978"/>
      <c r="AM368" s="833"/>
      <c r="AN368" s="5"/>
      <c r="AO368" s="5"/>
      <c r="AP368" s="5"/>
      <c r="AQ368" s="5"/>
      <c r="AR368" s="5"/>
      <c r="AS368" s="5"/>
      <c r="AT368" s="5"/>
      <c r="AU368" s="5"/>
      <c r="AV368" s="5"/>
      <c r="AW368" s="5"/>
      <c r="AX368" s="5"/>
      <c r="AY368" s="5"/>
      <c r="AZ368" s="981"/>
      <c r="BA368" s="981"/>
      <c r="BB368" s="981"/>
      <c r="BC368" s="981"/>
      <c r="BD368" s="981"/>
      <c r="BE368" s="981"/>
      <c r="BF368" s="981"/>
      <c r="BG368" s="981"/>
      <c r="BH368" s="981"/>
      <c r="BI368" s="981"/>
      <c r="BJ368" s="981"/>
      <c r="BK368" s="981"/>
      <c r="BL368" s="981"/>
      <c r="BM368" s="981"/>
      <c r="BN368" s="981"/>
      <c r="BO368" s="981"/>
      <c r="BP368" s="981"/>
      <c r="BQ368" s="981"/>
      <c r="BR368" s="981"/>
      <c r="BS368" s="981"/>
      <c r="BT368" s="981"/>
      <c r="BU368" s="981"/>
      <c r="BV368" s="981"/>
      <c r="BW368" s="981"/>
      <c r="BX368" s="981"/>
      <c r="BY368" s="981"/>
      <c r="BZ368" s="981"/>
      <c r="CA368" s="981"/>
      <c r="CB368" s="981"/>
      <c r="CC368" s="981"/>
      <c r="CD368" s="981"/>
      <c r="CE368" s="981"/>
      <c r="CF368" s="981"/>
      <c r="CG368" s="981"/>
      <c r="CH368" s="981"/>
    </row>
    <row r="369" spans="1:86" ht="14.1" customHeight="1">
      <c r="A369" s="981"/>
      <c r="B369" s="182"/>
      <c r="C369" s="981"/>
      <c r="D369" s="981"/>
      <c r="E369" s="981"/>
      <c r="F369" s="981" t="s">
        <v>2418</v>
      </c>
      <c r="G369" s="981"/>
      <c r="H369" s="981" t="s">
        <v>148</v>
      </c>
      <c r="I369" s="1903"/>
      <c r="J369" s="1903"/>
      <c r="K369" s="1903"/>
      <c r="L369" s="1903"/>
      <c r="M369" s="1903"/>
      <c r="N369" s="1903"/>
      <c r="O369" s="981" t="s">
        <v>4</v>
      </c>
      <c r="V369" s="981"/>
      <c r="W369" s="981"/>
      <c r="X369" s="981"/>
      <c r="Y369" s="981"/>
      <c r="Z369" s="981"/>
      <c r="AA369" s="981"/>
      <c r="AB369" s="981"/>
      <c r="AC369" s="981"/>
      <c r="AD369" s="981"/>
      <c r="AE369" s="981"/>
      <c r="AF369" s="981"/>
      <c r="AG369" s="981"/>
      <c r="AH369" s="981"/>
      <c r="AI369" s="981"/>
      <c r="AJ369" s="189"/>
      <c r="AK369" s="981"/>
      <c r="AL369" s="978"/>
      <c r="AM369" s="833"/>
      <c r="AN369" s="5"/>
      <c r="AO369" s="5"/>
      <c r="AP369" s="5"/>
      <c r="AQ369" s="5"/>
      <c r="AR369" s="5"/>
      <c r="AS369" s="5"/>
      <c r="AT369" s="5"/>
      <c r="AU369" s="5"/>
      <c r="AV369" s="5"/>
      <c r="AW369" s="5"/>
      <c r="AX369" s="5"/>
      <c r="AY369" s="5"/>
      <c r="AZ369" s="981"/>
      <c r="BA369" s="981"/>
      <c r="BB369" s="981"/>
      <c r="BC369" s="981"/>
      <c r="BD369" s="981"/>
      <c r="BE369" s="981"/>
      <c r="BF369" s="981"/>
      <c r="BG369" s="981"/>
      <c r="BH369" s="981"/>
      <c r="BI369" s="981"/>
      <c r="BJ369" s="981"/>
      <c r="BK369" s="981"/>
      <c r="BL369" s="981"/>
      <c r="BM369" s="981"/>
      <c r="BN369" s="981"/>
      <c r="BO369" s="981"/>
      <c r="BP369" s="981"/>
      <c r="BQ369" s="981"/>
      <c r="BR369" s="981"/>
      <c r="BS369" s="981"/>
      <c r="BT369" s="981"/>
      <c r="BU369" s="981"/>
      <c r="BV369" s="981"/>
      <c r="BW369" s="981"/>
      <c r="BX369" s="981"/>
      <c r="BY369" s="981"/>
      <c r="BZ369" s="981"/>
      <c r="CA369" s="981"/>
      <c r="CB369" s="981"/>
      <c r="CC369" s="981"/>
      <c r="CD369" s="981"/>
      <c r="CE369" s="981"/>
      <c r="CF369" s="981"/>
      <c r="CG369" s="981"/>
      <c r="CH369" s="981"/>
    </row>
    <row r="370" spans="1:86" ht="14.1" customHeight="1">
      <c r="A370" s="981"/>
      <c r="B370" s="182"/>
      <c r="C370" s="981"/>
      <c r="D370" s="981"/>
      <c r="E370" s="985" t="s">
        <v>73</v>
      </c>
      <c r="F370" s="981" t="s">
        <v>2420</v>
      </c>
      <c r="G370" s="981"/>
      <c r="H370" s="981"/>
      <c r="I370" s="981"/>
      <c r="J370" s="981"/>
      <c r="K370" s="981"/>
      <c r="L370" s="981"/>
      <c r="M370" s="981"/>
      <c r="N370" s="981"/>
      <c r="O370" s="265"/>
      <c r="P370" s="265"/>
      <c r="Q370" s="265"/>
      <c r="R370" s="265"/>
      <c r="S370" s="265"/>
      <c r="T370" s="265"/>
      <c r="U370" s="981"/>
      <c r="V370" s="981"/>
      <c r="W370" s="981"/>
      <c r="X370" s="981"/>
      <c r="Y370" s="981"/>
      <c r="Z370" s="981"/>
      <c r="AA370" s="981"/>
      <c r="AB370" s="981"/>
      <c r="AC370" s="981"/>
      <c r="AD370" s="981"/>
      <c r="AE370" s="981"/>
      <c r="AF370" s="981"/>
      <c r="AG370" s="981"/>
      <c r="AH370" s="981"/>
      <c r="AI370" s="981"/>
      <c r="AJ370" s="189"/>
      <c r="AK370" s="981"/>
      <c r="AL370" s="978"/>
      <c r="AM370" s="833"/>
      <c r="AN370" s="5"/>
      <c r="AO370" s="5"/>
      <c r="AP370" s="5"/>
      <c r="AQ370" s="5"/>
      <c r="AR370" s="5"/>
      <c r="AS370" s="5"/>
      <c r="AT370" s="5"/>
      <c r="AU370" s="5"/>
      <c r="AV370" s="5"/>
      <c r="AW370" s="5"/>
      <c r="AX370" s="5"/>
      <c r="AY370" s="5"/>
      <c r="AZ370" s="981"/>
      <c r="BA370" s="981"/>
      <c r="BB370" s="981"/>
      <c r="BC370" s="981"/>
      <c r="BD370" s="981"/>
      <c r="BE370" s="981"/>
      <c r="BF370" s="981"/>
      <c r="BG370" s="981"/>
      <c r="BH370" s="981"/>
      <c r="BI370" s="981"/>
      <c r="BJ370" s="981"/>
      <c r="BK370" s="981"/>
      <c r="BL370" s="981"/>
      <c r="BM370" s="981"/>
      <c r="BN370" s="981"/>
      <c r="BO370" s="981"/>
      <c r="BP370" s="981"/>
      <c r="BQ370" s="981"/>
      <c r="BR370" s="981"/>
      <c r="BS370" s="981"/>
      <c r="BT370" s="981"/>
      <c r="BU370" s="981"/>
      <c r="BV370" s="981"/>
      <c r="BW370" s="981"/>
      <c r="BX370" s="981"/>
      <c r="BY370" s="981"/>
      <c r="BZ370" s="981"/>
      <c r="CA370" s="981"/>
      <c r="CB370" s="981"/>
      <c r="CC370" s="981"/>
      <c r="CD370" s="981"/>
      <c r="CE370" s="981"/>
      <c r="CF370" s="981"/>
      <c r="CG370" s="981"/>
      <c r="CH370" s="981"/>
    </row>
    <row r="371" spans="1:86" ht="14.1" customHeight="1">
      <c r="A371" s="981"/>
      <c r="B371" s="182"/>
      <c r="C371" s="981"/>
      <c r="D371" s="1033"/>
      <c r="E371" s="1033"/>
      <c r="F371" s="981" t="s">
        <v>764</v>
      </c>
      <c r="G371" s="1918"/>
      <c r="H371" s="1918"/>
      <c r="I371" s="1918"/>
      <c r="J371" s="1918"/>
      <c r="K371" s="1918"/>
      <c r="L371" s="1918"/>
      <c r="M371" s="1918"/>
      <c r="N371" s="1918"/>
      <c r="O371" s="1918"/>
      <c r="P371" s="1918"/>
      <c r="Q371" s="1918"/>
      <c r="R371" s="1918"/>
      <c r="S371" s="1918"/>
      <c r="T371" s="1918"/>
      <c r="U371" s="1918"/>
      <c r="V371" s="1918"/>
      <c r="W371" s="1918"/>
      <c r="X371" s="1918"/>
      <c r="Y371" s="1918"/>
      <c r="Z371" s="1918"/>
      <c r="AA371" s="1918"/>
      <c r="AB371" s="1918"/>
      <c r="AC371" s="1918"/>
      <c r="AD371" s="1918"/>
      <c r="AE371" s="1918"/>
      <c r="AF371" s="1918"/>
      <c r="AG371" s="1918"/>
      <c r="AH371" s="1918"/>
      <c r="AI371" s="981" t="s">
        <v>4</v>
      </c>
      <c r="AJ371" s="189"/>
      <c r="AK371" s="981"/>
      <c r="AL371" s="978"/>
      <c r="AM371" s="833"/>
      <c r="AN371" s="5"/>
      <c r="AO371" s="5"/>
      <c r="AP371" s="5"/>
      <c r="AQ371" s="5"/>
      <c r="AR371" s="5"/>
      <c r="AS371" s="5"/>
      <c r="AT371" s="5"/>
      <c r="AU371" s="5"/>
      <c r="AV371" s="5"/>
      <c r="AW371" s="5"/>
      <c r="AX371" s="5"/>
      <c r="AY371" s="5"/>
      <c r="AZ371" s="981"/>
      <c r="BA371" s="981"/>
      <c r="BB371" s="981"/>
      <c r="BC371" s="981"/>
      <c r="BD371" s="981"/>
      <c r="BE371" s="981"/>
      <c r="BF371" s="981"/>
      <c r="BG371" s="981"/>
      <c r="BH371" s="981"/>
      <c r="BI371" s="981"/>
      <c r="BJ371" s="981"/>
      <c r="BK371" s="981"/>
      <c r="BL371" s="981"/>
      <c r="BM371" s="981"/>
      <c r="BN371" s="981"/>
      <c r="BO371" s="981"/>
      <c r="BP371" s="981"/>
      <c r="BQ371" s="981"/>
      <c r="BR371" s="981"/>
      <c r="BS371" s="981"/>
      <c r="BT371" s="981"/>
      <c r="BU371" s="981"/>
      <c r="BV371" s="981"/>
      <c r="BW371" s="981"/>
      <c r="BX371" s="981"/>
      <c r="BY371" s="981"/>
      <c r="BZ371" s="981"/>
      <c r="CA371" s="981"/>
      <c r="CB371" s="981"/>
      <c r="CC371" s="981"/>
      <c r="CD371" s="981"/>
      <c r="CE371" s="981"/>
      <c r="CF371" s="981"/>
      <c r="CG371" s="981"/>
      <c r="CH371" s="981"/>
    </row>
    <row r="372" spans="1:86" ht="14.1" customHeight="1">
      <c r="A372" s="981"/>
      <c r="B372" s="182"/>
      <c r="C372" s="981"/>
      <c r="D372" s="981"/>
      <c r="E372" s="981" t="s">
        <v>2421</v>
      </c>
      <c r="F372" s="981"/>
      <c r="G372" s="981"/>
      <c r="H372" s="981"/>
      <c r="I372" s="981"/>
      <c r="J372" s="981"/>
      <c r="K372" s="981"/>
      <c r="L372" s="981"/>
      <c r="M372" s="981"/>
      <c r="N372" s="981"/>
      <c r="O372" s="981"/>
      <c r="P372" s="981"/>
      <c r="Q372" s="981"/>
      <c r="R372" s="981"/>
      <c r="S372" s="981"/>
      <c r="T372" s="981"/>
      <c r="U372" s="981"/>
      <c r="V372" s="981"/>
      <c r="W372" s="981"/>
      <c r="X372" s="981"/>
      <c r="Y372" s="981"/>
      <c r="Z372" s="981"/>
      <c r="AA372" s="981"/>
      <c r="AB372" s="981"/>
      <c r="AC372" s="981"/>
      <c r="AD372" s="981"/>
      <c r="AE372" s="981"/>
      <c r="AF372" s="981"/>
      <c r="AG372" s="981"/>
      <c r="AH372" s="981"/>
      <c r="AI372" s="981"/>
      <c r="AJ372" s="189"/>
      <c r="AK372" s="981"/>
      <c r="AL372" s="978"/>
      <c r="AM372" s="833"/>
      <c r="AN372" s="5"/>
      <c r="AO372" s="5"/>
      <c r="AP372" s="5"/>
      <c r="AQ372" s="5"/>
      <c r="AR372" s="5"/>
      <c r="AS372" s="5"/>
      <c r="AT372" s="5"/>
      <c r="AU372" s="5"/>
      <c r="AV372" s="5"/>
      <c r="AW372" s="5"/>
      <c r="AX372" s="5"/>
      <c r="AY372" s="5"/>
      <c r="AZ372" s="981"/>
      <c r="BA372" s="981"/>
      <c r="BB372" s="981"/>
      <c r="BC372" s="981"/>
      <c r="BD372" s="981"/>
      <c r="BE372" s="981"/>
      <c r="BF372" s="981"/>
      <c r="BG372" s="981"/>
      <c r="BH372" s="981"/>
      <c r="BI372" s="981"/>
      <c r="BJ372" s="981"/>
      <c r="BK372" s="981"/>
      <c r="BL372" s="981"/>
      <c r="BM372" s="981"/>
      <c r="BN372" s="981"/>
      <c r="BO372" s="981"/>
      <c r="BP372" s="981"/>
      <c r="BQ372" s="981"/>
      <c r="BR372" s="981"/>
      <c r="BS372" s="981"/>
      <c r="BT372" s="981"/>
      <c r="BU372" s="981"/>
      <c r="BV372" s="981"/>
      <c r="BW372" s="981"/>
      <c r="BX372" s="981"/>
      <c r="BY372" s="981"/>
      <c r="BZ372" s="981"/>
      <c r="CA372" s="981"/>
      <c r="CB372" s="981"/>
      <c r="CC372" s="981"/>
      <c r="CD372" s="981"/>
      <c r="CE372" s="981"/>
      <c r="CF372" s="981"/>
      <c r="CG372" s="981"/>
      <c r="CH372" s="981"/>
    </row>
    <row r="373" spans="1:86" ht="14.1" customHeight="1">
      <c r="A373" s="981"/>
      <c r="B373" s="182"/>
      <c r="C373" s="981"/>
      <c r="D373" s="981"/>
      <c r="E373" s="985" t="s">
        <v>73</v>
      </c>
      <c r="F373" s="981" t="s">
        <v>2441</v>
      </c>
      <c r="G373" s="981"/>
      <c r="H373" s="981"/>
      <c r="I373" s="981"/>
      <c r="J373" s="981"/>
      <c r="K373" s="981"/>
      <c r="L373" s="981"/>
      <c r="M373" s="981"/>
      <c r="N373" s="1037"/>
      <c r="O373" s="1037"/>
      <c r="P373" s="1037"/>
      <c r="Q373" s="1037"/>
      <c r="R373" s="1037"/>
      <c r="S373" s="1037"/>
      <c r="T373" s="1037"/>
      <c r="U373" s="1037"/>
      <c r="V373" s="1037"/>
      <c r="W373" s="1037"/>
      <c r="X373" s="981"/>
      <c r="Y373" s="981"/>
      <c r="Z373" s="981"/>
      <c r="AA373" s="981"/>
      <c r="AB373" s="981"/>
      <c r="AC373" s="981"/>
      <c r="AD373" s="981"/>
      <c r="AE373" s="981"/>
      <c r="AF373" s="981"/>
      <c r="AG373" s="981"/>
      <c r="AH373" s="981"/>
      <c r="AI373" s="981"/>
      <c r="AJ373" s="189"/>
      <c r="AK373" s="981"/>
      <c r="AL373" s="978"/>
      <c r="AM373" s="833"/>
      <c r="AN373" s="5"/>
      <c r="AO373" s="5"/>
      <c r="AP373" s="5"/>
      <c r="AQ373" s="5"/>
      <c r="AR373" s="5"/>
      <c r="AS373" s="5"/>
      <c r="AT373" s="5"/>
      <c r="AU373" s="5"/>
      <c r="AV373" s="5"/>
      <c r="AW373" s="5"/>
      <c r="AX373" s="5"/>
      <c r="AY373" s="5"/>
      <c r="AZ373" s="981"/>
      <c r="BA373" s="981"/>
      <c r="BB373" s="981"/>
      <c r="BC373" s="981"/>
      <c r="BD373" s="981"/>
      <c r="BE373" s="981"/>
      <c r="BF373" s="981"/>
      <c r="BG373" s="981"/>
      <c r="BH373" s="981"/>
      <c r="BI373" s="981"/>
      <c r="BJ373" s="981"/>
      <c r="BK373" s="981"/>
      <c r="BL373" s="981"/>
      <c r="BM373" s="981"/>
      <c r="BN373" s="981"/>
      <c r="BO373" s="981"/>
      <c r="BP373" s="981"/>
      <c r="BQ373" s="981"/>
      <c r="BR373" s="981"/>
      <c r="BS373" s="981"/>
      <c r="BT373" s="981"/>
      <c r="BU373" s="981"/>
      <c r="BV373" s="981"/>
      <c r="BW373" s="981"/>
      <c r="BX373" s="981"/>
      <c r="BY373" s="981"/>
      <c r="BZ373" s="981"/>
      <c r="CA373" s="981"/>
      <c r="CB373" s="981"/>
      <c r="CC373" s="981"/>
      <c r="CD373" s="981"/>
      <c r="CE373" s="981"/>
      <c r="CF373" s="981"/>
      <c r="CG373" s="981"/>
      <c r="CH373" s="981"/>
    </row>
    <row r="374" spans="1:86" ht="14.1" customHeight="1">
      <c r="A374" s="981"/>
      <c r="B374" s="182"/>
      <c r="C374" s="981"/>
      <c r="D374" s="981"/>
      <c r="E374" s="1033"/>
      <c r="F374" s="981" t="s">
        <v>2442</v>
      </c>
      <c r="G374" s="981"/>
      <c r="H374" s="981"/>
      <c r="I374" s="981"/>
      <c r="J374" s="981"/>
      <c r="K374" s="981"/>
      <c r="L374" s="981"/>
      <c r="M374" s="981"/>
      <c r="N374" s="981"/>
      <c r="O374" s="265"/>
      <c r="P374" s="265"/>
      <c r="Q374" s="265"/>
      <c r="R374" s="1901"/>
      <c r="S374" s="1901"/>
      <c r="T374" s="1901"/>
      <c r="U374" s="1901"/>
      <c r="V374" s="1901"/>
      <c r="W374" s="1901"/>
      <c r="X374" s="981" t="s">
        <v>2424</v>
      </c>
      <c r="Z374" s="981"/>
      <c r="AA374" s="981"/>
      <c r="AB374" s="981"/>
      <c r="AC374" s="981"/>
      <c r="AD374" s="981"/>
      <c r="AE374" s="981"/>
      <c r="AF374" s="981"/>
      <c r="AG374" s="981"/>
      <c r="AH374" s="981"/>
      <c r="AI374" s="981"/>
      <c r="AJ374" s="189"/>
      <c r="AK374" s="981"/>
      <c r="AL374" s="978"/>
      <c r="AM374" s="833"/>
      <c r="AN374" s="5"/>
      <c r="AO374" s="5"/>
      <c r="AP374" s="5"/>
      <c r="AQ374" s="5"/>
      <c r="AR374" s="5"/>
      <c r="AS374" s="5"/>
      <c r="AT374" s="5"/>
      <c r="AU374" s="5"/>
      <c r="AV374" s="5"/>
      <c r="AW374" s="5"/>
      <c r="AX374" s="5"/>
      <c r="AY374" s="5"/>
      <c r="AZ374" s="981"/>
      <c r="BA374" s="981"/>
      <c r="BB374" s="981"/>
      <c r="BC374" s="981"/>
      <c r="BD374" s="981"/>
      <c r="BE374" s="981"/>
      <c r="BF374" s="981"/>
      <c r="BG374" s="981"/>
      <c r="BH374" s="981"/>
      <c r="BI374" s="981"/>
      <c r="BJ374" s="981"/>
      <c r="BK374" s="981"/>
      <c r="BL374" s="981"/>
      <c r="BM374" s="981"/>
      <c r="BN374" s="981"/>
      <c r="BO374" s="981"/>
      <c r="BP374" s="981"/>
      <c r="BQ374" s="981"/>
      <c r="BR374" s="981"/>
      <c r="BS374" s="981"/>
      <c r="BT374" s="981"/>
      <c r="BU374" s="981"/>
      <c r="BV374" s="981"/>
      <c r="BW374" s="981"/>
      <c r="BX374" s="981"/>
      <c r="BY374" s="981"/>
      <c r="BZ374" s="981"/>
      <c r="CA374" s="981"/>
      <c r="CB374" s="981"/>
      <c r="CC374" s="981"/>
      <c r="CD374" s="981"/>
      <c r="CE374" s="981"/>
      <c r="CF374" s="981"/>
      <c r="CG374" s="981"/>
      <c r="CH374" s="981"/>
    </row>
    <row r="375" spans="1:86" ht="14.1" customHeight="1">
      <c r="A375" s="981"/>
      <c r="B375" s="182"/>
      <c r="C375" s="981"/>
      <c r="D375" s="981"/>
      <c r="E375" s="1033"/>
      <c r="F375" s="981" t="s">
        <v>2443</v>
      </c>
      <c r="G375" s="981"/>
      <c r="H375" s="981"/>
      <c r="I375" s="981"/>
      <c r="J375" s="981"/>
      <c r="K375" s="981"/>
      <c r="L375" s="981"/>
      <c r="M375" s="981"/>
      <c r="N375" s="981"/>
      <c r="O375" s="265"/>
      <c r="P375" s="265"/>
      <c r="Q375" s="265"/>
      <c r="R375" s="1901"/>
      <c r="S375" s="1901"/>
      <c r="T375" s="1901"/>
      <c r="U375" s="1901"/>
      <c r="V375" s="1901"/>
      <c r="W375" s="1901"/>
      <c r="X375" s="981" t="s">
        <v>2424</v>
      </c>
      <c r="Y375" s="981"/>
      <c r="Z375" s="981"/>
      <c r="AA375" s="981"/>
      <c r="AB375" s="981"/>
      <c r="AC375" s="981"/>
      <c r="AD375" s="981"/>
      <c r="AE375" s="981"/>
      <c r="AF375" s="981"/>
      <c r="AG375" s="981"/>
      <c r="AH375" s="981"/>
      <c r="AI375" s="981"/>
      <c r="AJ375" s="189"/>
      <c r="AK375" s="981"/>
      <c r="AL375" s="978"/>
      <c r="AM375" s="833"/>
      <c r="AN375" s="5"/>
      <c r="AO375" s="5"/>
      <c r="AP375" s="5"/>
      <c r="AQ375" s="5"/>
      <c r="AR375" s="5"/>
      <c r="AS375" s="5"/>
      <c r="AT375" s="5"/>
      <c r="AU375" s="5"/>
      <c r="AV375" s="5"/>
      <c r="AW375" s="5"/>
      <c r="AX375" s="5"/>
      <c r="AY375" s="5"/>
      <c r="AZ375" s="981"/>
      <c r="BA375" s="981"/>
      <c r="BB375" s="981"/>
      <c r="BC375" s="981"/>
      <c r="BD375" s="981"/>
      <c r="BE375" s="981"/>
      <c r="BF375" s="981"/>
      <c r="BG375" s="981"/>
      <c r="BH375" s="981"/>
      <c r="BI375" s="981"/>
      <c r="BJ375" s="981"/>
      <c r="BK375" s="981"/>
      <c r="BL375" s="981"/>
      <c r="BM375" s="981"/>
      <c r="BN375" s="981"/>
      <c r="BO375" s="981"/>
      <c r="BP375" s="981"/>
      <c r="BQ375" s="981"/>
      <c r="BR375" s="981"/>
      <c r="BS375" s="981"/>
      <c r="BT375" s="981"/>
      <c r="BU375" s="981"/>
      <c r="BV375" s="981"/>
      <c r="BW375" s="981"/>
      <c r="BX375" s="981"/>
      <c r="BY375" s="981"/>
      <c r="BZ375" s="981"/>
      <c r="CA375" s="981"/>
      <c r="CB375" s="981"/>
      <c r="CC375" s="981"/>
      <c r="CD375" s="981"/>
      <c r="CE375" s="981"/>
      <c r="CF375" s="981"/>
      <c r="CG375" s="981"/>
      <c r="CH375" s="981"/>
    </row>
    <row r="376" spans="1:86" ht="14.1" customHeight="1">
      <c r="A376" s="981"/>
      <c r="B376" s="182"/>
      <c r="C376" s="981"/>
      <c r="D376" s="981"/>
      <c r="E376" s="1033"/>
      <c r="F376" s="981" t="s">
        <v>2444</v>
      </c>
      <c r="G376" s="981"/>
      <c r="H376" s="981"/>
      <c r="I376" s="981"/>
      <c r="J376" s="981" t="s">
        <v>148</v>
      </c>
      <c r="K376" s="1902"/>
      <c r="L376" s="1902"/>
      <c r="M376" s="1902"/>
      <c r="N376" s="1902"/>
      <c r="O376" s="1902"/>
      <c r="P376" s="1902"/>
      <c r="Q376" s="1902"/>
      <c r="R376" s="1902"/>
      <c r="S376" s="1902"/>
      <c r="T376" s="1902"/>
      <c r="U376" s="1902"/>
      <c r="V376" s="1902"/>
      <c r="W376" s="1902"/>
      <c r="X376" s="981" t="s">
        <v>4</v>
      </c>
      <c r="Y376" s="981"/>
      <c r="Z376" s="981"/>
      <c r="AA376" s="981"/>
      <c r="AB376" s="981"/>
      <c r="AC376" s="981"/>
      <c r="AD376" s="981"/>
      <c r="AE376" s="981"/>
      <c r="AF376" s="981"/>
      <c r="AG376" s="981"/>
      <c r="AH376" s="981"/>
      <c r="AI376" s="981"/>
      <c r="AJ376" s="189"/>
      <c r="AK376" s="981"/>
      <c r="AL376" s="978"/>
      <c r="AM376" s="833"/>
      <c r="AN376" s="5"/>
      <c r="AO376" s="5"/>
      <c r="AP376" s="5"/>
      <c r="AQ376" s="5"/>
      <c r="AR376" s="5"/>
      <c r="AS376" s="5"/>
      <c r="AT376" s="5"/>
      <c r="AU376" s="5"/>
      <c r="AV376" s="5"/>
      <c r="AW376" s="5"/>
      <c r="AX376" s="5"/>
      <c r="AY376" s="5"/>
      <c r="AZ376" s="981"/>
      <c r="BA376" s="981"/>
      <c r="BB376" s="981"/>
      <c r="BC376" s="981"/>
      <c r="BD376" s="981"/>
      <c r="BE376" s="981"/>
      <c r="BF376" s="981"/>
      <c r="BG376" s="981"/>
      <c r="BH376" s="981"/>
      <c r="BI376" s="981"/>
      <c r="BJ376" s="981"/>
      <c r="BK376" s="981"/>
      <c r="BL376" s="981"/>
      <c r="BM376" s="981"/>
      <c r="BN376" s="981"/>
      <c r="BO376" s="981"/>
      <c r="BP376" s="981"/>
      <c r="BQ376" s="981"/>
      <c r="BR376" s="981"/>
      <c r="BS376" s="981"/>
      <c r="BT376" s="981"/>
      <c r="BU376" s="981"/>
      <c r="BV376" s="981"/>
      <c r="BW376" s="981"/>
      <c r="BX376" s="981"/>
      <c r="BY376" s="981"/>
      <c r="BZ376" s="981"/>
      <c r="CA376" s="981"/>
      <c r="CB376" s="981"/>
      <c r="CC376" s="981"/>
      <c r="CD376" s="981"/>
      <c r="CE376" s="981"/>
      <c r="CF376" s="981"/>
      <c r="CG376" s="981"/>
      <c r="CH376" s="981"/>
    </row>
    <row r="377" spans="1:86" ht="14.1" customHeight="1">
      <c r="A377" s="981"/>
      <c r="B377" s="182"/>
      <c r="C377" s="981"/>
      <c r="D377" s="981"/>
      <c r="E377" s="985" t="s">
        <v>73</v>
      </c>
      <c r="F377" s="981" t="s">
        <v>2420</v>
      </c>
      <c r="G377" s="981"/>
      <c r="H377" s="981"/>
      <c r="I377" s="981"/>
      <c r="J377" s="981"/>
      <c r="K377" s="981"/>
      <c r="L377" s="981"/>
      <c r="M377" s="981"/>
      <c r="N377" s="981"/>
      <c r="O377" s="265"/>
      <c r="P377" s="265"/>
      <c r="Q377" s="265"/>
      <c r="R377" s="265"/>
      <c r="S377" s="265"/>
      <c r="T377" s="265"/>
      <c r="U377" s="981"/>
      <c r="V377" s="981"/>
      <c r="W377" s="981"/>
      <c r="X377" s="981"/>
      <c r="Y377" s="981"/>
      <c r="Z377" s="981"/>
      <c r="AA377" s="981"/>
      <c r="AB377" s="981"/>
      <c r="AC377" s="981"/>
      <c r="AD377" s="981"/>
      <c r="AE377" s="981"/>
      <c r="AF377" s="981"/>
      <c r="AG377" s="981"/>
      <c r="AH377" s="981"/>
      <c r="AI377" s="981"/>
      <c r="AJ377" s="189"/>
      <c r="AK377" s="981"/>
      <c r="AL377" s="978"/>
      <c r="AM377" s="833"/>
      <c r="AN377" s="5"/>
      <c r="AO377" s="5"/>
      <c r="AP377" s="5"/>
      <c r="AQ377" s="5"/>
      <c r="AR377" s="5"/>
      <c r="AS377" s="5"/>
      <c r="AT377" s="5"/>
      <c r="AU377" s="5"/>
      <c r="AV377" s="5"/>
      <c r="AW377" s="5"/>
      <c r="AX377" s="5"/>
      <c r="AY377" s="5"/>
      <c r="AZ377" s="981"/>
      <c r="BA377" s="981"/>
      <c r="BB377" s="981"/>
      <c r="BC377" s="981"/>
      <c r="BD377" s="981"/>
      <c r="BE377" s="981"/>
      <c r="BF377" s="981"/>
      <c r="BG377" s="981"/>
      <c r="BH377" s="981"/>
      <c r="BI377" s="981"/>
      <c r="BJ377" s="981"/>
      <c r="BK377" s="981"/>
      <c r="BL377" s="981"/>
      <c r="BM377" s="981"/>
      <c r="BN377" s="981"/>
      <c r="BO377" s="981"/>
      <c r="BP377" s="981"/>
      <c r="BQ377" s="981"/>
      <c r="BR377" s="981"/>
      <c r="BS377" s="981"/>
      <c r="BT377" s="981"/>
      <c r="BU377" s="981"/>
      <c r="BV377" s="981"/>
      <c r="BW377" s="981"/>
      <c r="BX377" s="981"/>
      <c r="BY377" s="981"/>
      <c r="BZ377" s="981"/>
      <c r="CA377" s="981"/>
      <c r="CB377" s="981"/>
      <c r="CC377" s="981"/>
      <c r="CD377" s="981"/>
      <c r="CE377" s="981"/>
      <c r="CF377" s="981"/>
      <c r="CG377" s="981"/>
      <c r="CH377" s="981"/>
    </row>
    <row r="378" spans="1:86" ht="14.1" customHeight="1">
      <c r="A378" s="981"/>
      <c r="B378" s="182"/>
      <c r="C378" s="981"/>
      <c r="D378" s="1033"/>
      <c r="E378" s="1033"/>
      <c r="F378" s="981" t="s">
        <v>764</v>
      </c>
      <c r="G378" s="1918"/>
      <c r="H378" s="1918"/>
      <c r="I378" s="1918"/>
      <c r="J378" s="1918"/>
      <c r="K378" s="1918"/>
      <c r="L378" s="1918"/>
      <c r="M378" s="1918"/>
      <c r="N378" s="1918"/>
      <c r="O378" s="1918"/>
      <c r="P378" s="1918"/>
      <c r="Q378" s="1918"/>
      <c r="R378" s="1918"/>
      <c r="S378" s="1918"/>
      <c r="T378" s="1918"/>
      <c r="U378" s="1918"/>
      <c r="V378" s="1918"/>
      <c r="W378" s="1918"/>
      <c r="X378" s="1918"/>
      <c r="Y378" s="1918"/>
      <c r="Z378" s="1918"/>
      <c r="AA378" s="1918"/>
      <c r="AB378" s="1918"/>
      <c r="AC378" s="1918"/>
      <c r="AD378" s="1918"/>
      <c r="AE378" s="1918"/>
      <c r="AF378" s="1918"/>
      <c r="AG378" s="1918"/>
      <c r="AH378" s="1918"/>
      <c r="AI378" s="981" t="s">
        <v>4</v>
      </c>
      <c r="AJ378" s="189"/>
      <c r="AK378" s="981"/>
      <c r="AL378" s="978"/>
      <c r="AM378" s="833"/>
      <c r="AN378" s="5"/>
      <c r="AO378" s="5"/>
      <c r="AP378" s="5"/>
      <c r="AQ378" s="5"/>
      <c r="AR378" s="5"/>
      <c r="AS378" s="5"/>
      <c r="AT378" s="5"/>
      <c r="AU378" s="5"/>
      <c r="AV378" s="5"/>
      <c r="AW378" s="5"/>
      <c r="AX378" s="5"/>
      <c r="AY378" s="5"/>
      <c r="AZ378" s="981"/>
      <c r="BA378" s="981"/>
      <c r="BB378" s="981"/>
      <c r="BC378" s="981"/>
      <c r="BD378" s="981"/>
      <c r="BE378" s="981"/>
      <c r="BF378" s="981"/>
      <c r="BG378" s="981"/>
      <c r="BH378" s="981"/>
      <c r="BI378" s="981"/>
      <c r="BJ378" s="981"/>
      <c r="BK378" s="981"/>
      <c r="BL378" s="981"/>
      <c r="BM378" s="981"/>
      <c r="BN378" s="981"/>
      <c r="BO378" s="981"/>
      <c r="BP378" s="981"/>
      <c r="BQ378" s="981"/>
      <c r="BR378" s="981"/>
      <c r="BS378" s="981"/>
      <c r="BT378" s="981"/>
      <c r="BU378" s="981"/>
      <c r="BV378" s="981"/>
      <c r="BW378" s="981"/>
      <c r="BX378" s="981"/>
      <c r="BY378" s="981"/>
      <c r="BZ378" s="981"/>
      <c r="CA378" s="981"/>
      <c r="CB378" s="981"/>
      <c r="CC378" s="981"/>
      <c r="CD378" s="981"/>
      <c r="CE378" s="981"/>
      <c r="CF378" s="981"/>
      <c r="CG378" s="981"/>
      <c r="CH378" s="981"/>
    </row>
    <row r="379" spans="1:86" ht="14.1" customHeight="1">
      <c r="A379" s="981"/>
      <c r="B379" s="182"/>
      <c r="C379" s="981"/>
      <c r="D379" s="981" t="s">
        <v>2439</v>
      </c>
      <c r="E379" s="981"/>
      <c r="F379" s="981"/>
      <c r="G379" s="981"/>
      <c r="H379" s="981"/>
      <c r="I379" s="981"/>
      <c r="J379" s="981"/>
      <c r="K379" s="981"/>
      <c r="L379" s="981"/>
      <c r="M379" s="981"/>
      <c r="N379" s="1037"/>
      <c r="O379" s="1037"/>
      <c r="P379" s="1037"/>
      <c r="Q379" s="1037"/>
      <c r="R379" s="1037"/>
      <c r="S379" s="1037"/>
      <c r="T379" s="1037"/>
      <c r="U379" s="1037"/>
      <c r="V379" s="1037"/>
      <c r="W379" s="1037"/>
      <c r="X379" s="981"/>
      <c r="Y379" s="981"/>
      <c r="Z379" s="981"/>
      <c r="AA379" s="981"/>
      <c r="AB379" s="981"/>
      <c r="AC379" s="981"/>
      <c r="AD379" s="981"/>
      <c r="AE379" s="981"/>
      <c r="AF379" s="981"/>
      <c r="AG379" s="981"/>
      <c r="AH379" s="981"/>
      <c r="AI379" s="981"/>
      <c r="AJ379" s="189"/>
      <c r="AK379" s="981"/>
      <c r="AL379" s="978"/>
      <c r="AM379" s="833"/>
      <c r="AN379" s="5"/>
      <c r="AO379" s="5"/>
      <c r="AP379" s="5"/>
      <c r="AQ379" s="5"/>
      <c r="AR379" s="5"/>
      <c r="AS379" s="5"/>
      <c r="AT379" s="5"/>
      <c r="AU379" s="5"/>
      <c r="AV379" s="5"/>
      <c r="AW379" s="5"/>
      <c r="AX379" s="5"/>
      <c r="AY379" s="5"/>
      <c r="AZ379" s="981"/>
      <c r="BA379" s="981"/>
      <c r="BB379" s="981"/>
      <c r="BC379" s="981"/>
      <c r="BD379" s="981"/>
      <c r="BE379" s="981"/>
      <c r="BF379" s="981"/>
      <c r="BG379" s="981"/>
      <c r="BH379" s="981"/>
      <c r="BI379" s="981"/>
      <c r="BJ379" s="981"/>
      <c r="BK379" s="981"/>
      <c r="BL379" s="981"/>
      <c r="BM379" s="981"/>
      <c r="BN379" s="981"/>
      <c r="BO379" s="981"/>
      <c r="BP379" s="981"/>
      <c r="BQ379" s="981"/>
      <c r="BR379" s="981"/>
      <c r="BS379" s="981"/>
      <c r="BT379" s="981"/>
      <c r="BU379" s="981"/>
      <c r="BV379" s="981"/>
      <c r="BW379" s="981"/>
      <c r="BX379" s="981"/>
      <c r="BY379" s="981"/>
      <c r="BZ379" s="981"/>
      <c r="CA379" s="981"/>
      <c r="CB379" s="981"/>
      <c r="CC379" s="981"/>
      <c r="CD379" s="981"/>
      <c r="CE379" s="981"/>
      <c r="CF379" s="981"/>
      <c r="CG379" s="981"/>
      <c r="CH379" s="981"/>
    </row>
    <row r="380" spans="1:86" ht="14.1" customHeight="1">
      <c r="A380" s="981"/>
      <c r="B380" s="182"/>
      <c r="C380" s="981"/>
      <c r="D380" s="1033"/>
      <c r="E380" s="1039" t="s">
        <v>2412</v>
      </c>
      <c r="F380" s="981"/>
      <c r="G380" s="981"/>
      <c r="H380" s="981"/>
      <c r="I380" s="981"/>
      <c r="J380" s="981"/>
      <c r="K380" s="981"/>
      <c r="L380" s="981"/>
      <c r="M380" s="981"/>
      <c r="N380" s="1037"/>
      <c r="O380" s="1037"/>
      <c r="P380" s="1037"/>
      <c r="Q380" s="1037"/>
      <c r="R380" s="1037"/>
      <c r="S380" s="1037"/>
      <c r="T380" s="1037"/>
      <c r="U380" s="1037"/>
      <c r="V380" s="1037"/>
      <c r="W380" s="1037"/>
      <c r="X380" s="981"/>
      <c r="Y380" s="981"/>
      <c r="Z380" s="981"/>
      <c r="AA380" s="981"/>
      <c r="AB380" s="981"/>
      <c r="AC380" s="981"/>
      <c r="AD380" s="981"/>
      <c r="AE380" s="981"/>
      <c r="AF380" s="981"/>
      <c r="AG380" s="981"/>
      <c r="AH380" s="981"/>
      <c r="AI380" s="981"/>
      <c r="AJ380" s="189"/>
      <c r="AK380" s="981"/>
      <c r="AL380" s="978"/>
      <c r="AM380" s="833"/>
      <c r="AN380" s="5"/>
      <c r="AO380" s="5"/>
      <c r="AP380" s="5"/>
      <c r="AQ380" s="5"/>
      <c r="AR380" s="5"/>
      <c r="AS380" s="5"/>
      <c r="AT380" s="5"/>
      <c r="AU380" s="5"/>
      <c r="AV380" s="5"/>
      <c r="AW380" s="5"/>
      <c r="AX380" s="5"/>
      <c r="AY380" s="5"/>
      <c r="AZ380" s="981"/>
      <c r="BA380" s="981"/>
      <c r="BB380" s="981"/>
      <c r="BC380" s="981"/>
      <c r="BD380" s="981"/>
      <c r="BE380" s="981"/>
      <c r="BF380" s="981"/>
      <c r="BG380" s="981"/>
      <c r="BH380" s="981"/>
      <c r="BI380" s="981"/>
      <c r="BJ380" s="981"/>
      <c r="BK380" s="981"/>
      <c r="BL380" s="981"/>
      <c r="BM380" s="981"/>
      <c r="BN380" s="981"/>
      <c r="BO380" s="981"/>
      <c r="BP380" s="981"/>
      <c r="BQ380" s="981"/>
      <c r="BR380" s="981"/>
      <c r="BS380" s="981"/>
      <c r="BT380" s="981"/>
      <c r="BU380" s="981"/>
      <c r="BV380" s="981"/>
      <c r="BW380" s="981"/>
      <c r="BX380" s="981"/>
      <c r="BY380" s="981"/>
      <c r="BZ380" s="981"/>
      <c r="CA380" s="981"/>
      <c r="CB380" s="981"/>
      <c r="CC380" s="981"/>
      <c r="CD380" s="981"/>
      <c r="CE380" s="981"/>
      <c r="CF380" s="981"/>
      <c r="CG380" s="981"/>
      <c r="CH380" s="981"/>
    </row>
    <row r="381" spans="1:86" ht="14.1" customHeight="1">
      <c r="A381" s="981"/>
      <c r="B381" s="182"/>
      <c r="C381" s="981"/>
      <c r="D381" s="1033"/>
      <c r="E381" s="985" t="s">
        <v>73</v>
      </c>
      <c r="F381" s="981" t="s">
        <v>2503</v>
      </c>
      <c r="G381" s="981"/>
      <c r="H381" s="981"/>
      <c r="I381" s="981"/>
      <c r="J381" s="981"/>
      <c r="K381" s="981"/>
      <c r="L381" s="981"/>
      <c r="M381" s="981"/>
      <c r="N381" s="1037"/>
      <c r="O381" s="1037"/>
      <c r="P381" s="1037"/>
      <c r="Q381" s="1037"/>
      <c r="R381" s="1037"/>
      <c r="S381" s="1037"/>
      <c r="T381" s="1037"/>
      <c r="U381" s="1037"/>
      <c r="V381" s="1037"/>
      <c r="W381" s="1037"/>
      <c r="X381" s="981"/>
      <c r="Y381" s="981"/>
      <c r="Z381" s="981"/>
      <c r="AA381" s="981"/>
      <c r="AB381" s="981"/>
      <c r="AC381" s="981"/>
      <c r="AD381" s="981"/>
      <c r="AE381" s="981"/>
      <c r="AF381" s="981"/>
      <c r="AG381" s="981"/>
      <c r="AH381" s="981"/>
      <c r="AI381" s="981"/>
      <c r="AJ381" s="189"/>
      <c r="AK381" s="981"/>
      <c r="AL381" s="978"/>
      <c r="AM381" s="833"/>
      <c r="AN381" s="5"/>
      <c r="AO381" s="5"/>
      <c r="AP381" s="5"/>
      <c r="AQ381" s="5"/>
      <c r="AR381" s="5"/>
      <c r="AS381" s="5"/>
      <c r="AT381" s="5"/>
      <c r="AU381" s="5"/>
      <c r="AV381" s="5"/>
      <c r="AW381" s="5"/>
      <c r="AX381" s="5"/>
      <c r="AY381" s="5"/>
      <c r="AZ381" s="981"/>
      <c r="BA381" s="981"/>
      <c r="BB381" s="981"/>
      <c r="BC381" s="981"/>
      <c r="BD381" s="981"/>
      <c r="BE381" s="981"/>
      <c r="BF381" s="981"/>
      <c r="BG381" s="981"/>
      <c r="BH381" s="981"/>
      <c r="BI381" s="981"/>
      <c r="BJ381" s="981"/>
      <c r="BK381" s="981"/>
      <c r="BL381" s="981"/>
      <c r="BM381" s="981"/>
      <c r="BN381" s="981"/>
      <c r="BO381" s="981"/>
      <c r="BP381" s="981"/>
      <c r="BQ381" s="981"/>
      <c r="BR381" s="981"/>
      <c r="BS381" s="981"/>
      <c r="BT381" s="981"/>
      <c r="BU381" s="981"/>
      <c r="BV381" s="981"/>
      <c r="BW381" s="981"/>
      <c r="BX381" s="981"/>
      <c r="BY381" s="981"/>
      <c r="BZ381" s="981"/>
      <c r="CA381" s="981"/>
      <c r="CB381" s="981"/>
      <c r="CC381" s="981"/>
      <c r="CD381" s="981"/>
      <c r="CE381" s="981"/>
      <c r="CF381" s="981"/>
      <c r="CG381" s="981"/>
      <c r="CH381" s="981"/>
    </row>
    <row r="382" spans="1:86" ht="14.1" customHeight="1">
      <c r="A382" s="981"/>
      <c r="B382" s="182"/>
      <c r="C382" s="981"/>
      <c r="D382" s="1033"/>
      <c r="E382" s="985" t="s">
        <v>73</v>
      </c>
      <c r="F382" s="981" t="s">
        <v>2504</v>
      </c>
      <c r="G382" s="981"/>
      <c r="H382" s="981"/>
      <c r="I382" s="981"/>
      <c r="J382" s="981"/>
      <c r="K382" s="981"/>
      <c r="L382" s="981"/>
      <c r="M382" s="981"/>
      <c r="N382" s="1037"/>
      <c r="O382" s="1037"/>
      <c r="P382" s="1037"/>
      <c r="Q382" s="1037"/>
      <c r="R382" s="1037"/>
      <c r="S382" s="1037"/>
      <c r="T382" s="1037"/>
      <c r="U382" s="1037"/>
      <c r="V382" s="1037"/>
      <c r="W382" s="1037"/>
      <c r="X382" s="981"/>
      <c r="Y382" s="981"/>
      <c r="Z382" s="981"/>
      <c r="AA382" s="981"/>
      <c r="AB382" s="981"/>
      <c r="AC382" s="981"/>
      <c r="AD382" s="981"/>
      <c r="AE382" s="981"/>
      <c r="AF382" s="981"/>
      <c r="AG382" s="981"/>
      <c r="AH382" s="981"/>
      <c r="AI382" s="981"/>
      <c r="AJ382" s="189"/>
      <c r="AK382" s="981"/>
      <c r="AL382" s="978"/>
      <c r="AM382" s="833"/>
      <c r="AN382" s="5"/>
      <c r="AO382" s="5"/>
      <c r="AP382" s="5"/>
      <c r="AQ382" s="5"/>
      <c r="AR382" s="5"/>
      <c r="AS382" s="5"/>
      <c r="AT382" s="5"/>
      <c r="AU382" s="5"/>
      <c r="AV382" s="5"/>
      <c r="AW382" s="5"/>
      <c r="AX382" s="5"/>
      <c r="AY382" s="5"/>
      <c r="AZ382" s="981"/>
      <c r="BA382" s="981"/>
      <c r="BB382" s="981"/>
      <c r="BC382" s="981"/>
      <c r="BD382" s="981"/>
      <c r="BE382" s="981"/>
      <c r="BF382" s="981"/>
      <c r="BG382" s="981"/>
      <c r="BH382" s="981"/>
      <c r="BI382" s="981"/>
      <c r="BJ382" s="981"/>
      <c r="BK382" s="981"/>
      <c r="BL382" s="981"/>
      <c r="BM382" s="981"/>
      <c r="BN382" s="981"/>
      <c r="BO382" s="981"/>
      <c r="BP382" s="981"/>
      <c r="BQ382" s="981"/>
      <c r="BR382" s="981"/>
      <c r="BS382" s="981"/>
      <c r="BT382" s="981"/>
      <c r="BU382" s="981"/>
      <c r="BV382" s="981"/>
      <c r="BW382" s="981"/>
      <c r="BX382" s="981"/>
      <c r="BY382" s="981"/>
      <c r="BZ382" s="981"/>
      <c r="CA382" s="981"/>
      <c r="CB382" s="981"/>
      <c r="CC382" s="981"/>
      <c r="CD382" s="981"/>
      <c r="CE382" s="981"/>
      <c r="CF382" s="981"/>
      <c r="CG382" s="981"/>
      <c r="CH382" s="981"/>
    </row>
    <row r="383" spans="1:86" ht="14.1" customHeight="1">
      <c r="A383" s="981"/>
      <c r="B383" s="182"/>
      <c r="C383" s="981"/>
      <c r="D383" s="1033"/>
      <c r="E383" s="985" t="s">
        <v>73</v>
      </c>
      <c r="F383" s="981" t="s">
        <v>2420</v>
      </c>
      <c r="G383" s="981"/>
      <c r="H383" s="981"/>
      <c r="I383" s="981"/>
      <c r="J383" s="981"/>
      <c r="K383" s="981"/>
      <c r="L383" s="981"/>
      <c r="M383" s="981"/>
      <c r="N383" s="981"/>
      <c r="O383" s="265"/>
      <c r="P383" s="265"/>
      <c r="Q383" s="265"/>
      <c r="R383" s="265"/>
      <c r="S383" s="265"/>
      <c r="T383" s="265"/>
      <c r="U383" s="981"/>
      <c r="V383" s="981"/>
      <c r="W383" s="981"/>
      <c r="X383" s="981"/>
      <c r="Y383" s="981"/>
      <c r="Z383" s="981"/>
      <c r="AA383" s="981"/>
      <c r="AB383" s="981"/>
      <c r="AC383" s="981"/>
      <c r="AD383" s="981"/>
      <c r="AE383" s="981"/>
      <c r="AF383" s="981"/>
      <c r="AG383" s="981"/>
      <c r="AH383" s="981"/>
      <c r="AI383" s="981"/>
      <c r="AJ383" s="189"/>
      <c r="AK383" s="981"/>
      <c r="AL383" s="978"/>
      <c r="AM383" s="833"/>
      <c r="AN383" s="5"/>
      <c r="AO383" s="5"/>
      <c r="AP383" s="5"/>
      <c r="AQ383" s="5"/>
      <c r="AR383" s="5"/>
      <c r="AS383" s="5"/>
      <c r="AT383" s="5"/>
      <c r="AU383" s="5"/>
      <c r="AV383" s="5"/>
      <c r="AW383" s="5"/>
      <c r="AX383" s="5"/>
      <c r="AY383" s="5"/>
      <c r="AZ383" s="981"/>
      <c r="BA383" s="981"/>
      <c r="BB383" s="981"/>
      <c r="BC383" s="981"/>
      <c r="BD383" s="981"/>
      <c r="BE383" s="981"/>
      <c r="BF383" s="981"/>
      <c r="BG383" s="981"/>
      <c r="BH383" s="981"/>
      <c r="BI383" s="981"/>
      <c r="BJ383" s="981"/>
      <c r="BK383" s="981"/>
      <c r="BL383" s="981"/>
      <c r="BM383" s="981"/>
      <c r="BN383" s="981"/>
      <c r="BO383" s="981"/>
      <c r="BP383" s="981"/>
      <c r="BQ383" s="981"/>
      <c r="BR383" s="981"/>
      <c r="BS383" s="981"/>
      <c r="BT383" s="981"/>
      <c r="BU383" s="981"/>
      <c r="BV383" s="981"/>
      <c r="BW383" s="981"/>
      <c r="BX383" s="981"/>
      <c r="BY383" s="981"/>
      <c r="BZ383" s="981"/>
      <c r="CA383" s="981"/>
      <c r="CB383" s="981"/>
      <c r="CC383" s="981"/>
      <c r="CD383" s="981"/>
      <c r="CE383" s="981"/>
      <c r="CF383" s="981"/>
      <c r="CG383" s="981"/>
      <c r="CH383" s="981"/>
    </row>
    <row r="384" spans="1:86" ht="14.1" customHeight="1">
      <c r="A384" s="981"/>
      <c r="B384" s="182"/>
      <c r="C384" s="981"/>
      <c r="D384" s="1033"/>
      <c r="E384" s="1033"/>
      <c r="F384" s="981" t="s">
        <v>764</v>
      </c>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c r="AF384" s="1918"/>
      <c r="AG384" s="1918"/>
      <c r="AH384" s="1918"/>
      <c r="AI384" s="981" t="s">
        <v>4</v>
      </c>
      <c r="AJ384" s="189"/>
      <c r="AK384" s="981"/>
      <c r="AL384" s="978"/>
      <c r="AM384" s="833"/>
      <c r="AN384" s="5"/>
      <c r="AO384" s="5"/>
      <c r="AP384" s="5"/>
      <c r="AQ384" s="5"/>
      <c r="AR384" s="5"/>
      <c r="AS384" s="5"/>
      <c r="AT384" s="5"/>
      <c r="AU384" s="5"/>
      <c r="AV384" s="5"/>
      <c r="AW384" s="5"/>
      <c r="AX384" s="5"/>
      <c r="AY384" s="5"/>
      <c r="AZ384" s="981"/>
      <c r="BA384" s="981"/>
      <c r="BB384" s="981"/>
      <c r="BC384" s="981"/>
      <c r="BD384" s="981"/>
      <c r="BE384" s="981"/>
      <c r="BF384" s="981"/>
      <c r="BG384" s="981"/>
      <c r="BH384" s="981"/>
      <c r="BI384" s="981"/>
      <c r="BJ384" s="981"/>
      <c r="BK384" s="981"/>
      <c r="BL384" s="981"/>
      <c r="BM384" s="981"/>
      <c r="BN384" s="981"/>
      <c r="BO384" s="981"/>
      <c r="BP384" s="981"/>
      <c r="BQ384" s="981"/>
      <c r="BR384" s="981"/>
      <c r="BS384" s="981"/>
      <c r="BT384" s="981"/>
      <c r="BU384" s="981"/>
      <c r="BV384" s="981"/>
      <c r="BW384" s="981"/>
      <c r="BX384" s="981"/>
      <c r="BY384" s="981"/>
      <c r="BZ384" s="981"/>
      <c r="CA384" s="981"/>
      <c r="CB384" s="981"/>
      <c r="CC384" s="981"/>
      <c r="CD384" s="981"/>
      <c r="CE384" s="981"/>
      <c r="CF384" s="981"/>
      <c r="CG384" s="981"/>
      <c r="CH384" s="981"/>
    </row>
    <row r="385" spans="1:208" ht="14.1" customHeight="1">
      <c r="A385" s="981"/>
      <c r="B385" s="182"/>
      <c r="C385" s="981"/>
      <c r="D385" s="1033"/>
      <c r="E385" s="981" t="s">
        <v>2421</v>
      </c>
      <c r="G385" s="981"/>
      <c r="H385" s="981"/>
      <c r="I385" s="981"/>
      <c r="J385" s="981"/>
      <c r="K385" s="981"/>
      <c r="L385" s="981"/>
      <c r="M385" s="981"/>
      <c r="N385" s="1037"/>
      <c r="O385" s="1037"/>
      <c r="P385" s="1037"/>
      <c r="Q385" s="1037"/>
      <c r="R385" s="1037"/>
      <c r="S385" s="1037"/>
      <c r="T385" s="1037"/>
      <c r="U385" s="1037"/>
      <c r="V385" s="1037"/>
      <c r="W385" s="1037"/>
      <c r="X385" s="981"/>
      <c r="Y385" s="981"/>
      <c r="Z385" s="981"/>
      <c r="AA385" s="981"/>
      <c r="AB385" s="981"/>
      <c r="AC385" s="981"/>
      <c r="AD385" s="981"/>
      <c r="AE385" s="981"/>
      <c r="AF385" s="981"/>
      <c r="AG385" s="981"/>
      <c r="AH385" s="981"/>
      <c r="AI385" s="981"/>
      <c r="AJ385" s="189"/>
      <c r="AK385" s="981"/>
      <c r="AL385" s="978"/>
      <c r="AM385" s="833"/>
      <c r="AN385" s="5"/>
      <c r="AO385" s="5"/>
      <c r="AP385" s="5"/>
      <c r="AQ385" s="5"/>
      <c r="AR385" s="5"/>
      <c r="AS385" s="5"/>
      <c r="AT385" s="5"/>
      <c r="AU385" s="5"/>
      <c r="AV385" s="5"/>
      <c r="AW385" s="5"/>
      <c r="AX385" s="5"/>
      <c r="AY385" s="5"/>
      <c r="AZ385" s="981"/>
      <c r="BA385" s="981"/>
      <c r="BB385" s="981"/>
      <c r="BC385" s="981"/>
      <c r="BD385" s="981"/>
      <c r="BE385" s="981"/>
      <c r="BF385" s="981"/>
      <c r="BG385" s="981"/>
      <c r="BH385" s="981"/>
      <c r="BI385" s="981"/>
      <c r="BJ385" s="981"/>
      <c r="BK385" s="981"/>
      <c r="BL385" s="981"/>
      <c r="BM385" s="981"/>
      <c r="BN385" s="981"/>
      <c r="BO385" s="981"/>
      <c r="BP385" s="981"/>
      <c r="BQ385" s="981"/>
      <c r="BR385" s="981"/>
      <c r="BS385" s="981"/>
      <c r="BT385" s="981"/>
      <c r="BU385" s="981"/>
      <c r="BV385" s="981"/>
      <c r="BW385" s="981"/>
      <c r="BX385" s="981"/>
      <c r="BY385" s="981"/>
      <c r="BZ385" s="981"/>
      <c r="CA385" s="981"/>
      <c r="CB385" s="981"/>
      <c r="CC385" s="981"/>
      <c r="CD385" s="981"/>
      <c r="CE385" s="981"/>
      <c r="CF385" s="981"/>
      <c r="CG385" s="981"/>
      <c r="CH385" s="981"/>
    </row>
    <row r="386" spans="1:208" ht="14.1" customHeight="1">
      <c r="A386" s="981"/>
      <c r="B386" s="182"/>
      <c r="C386" s="981"/>
      <c r="D386" s="1033"/>
      <c r="E386" s="985" t="s">
        <v>73</v>
      </c>
      <c r="F386" s="981" t="s">
        <v>2445</v>
      </c>
      <c r="G386" s="981"/>
      <c r="H386" s="981"/>
      <c r="I386" s="981"/>
      <c r="J386" s="981"/>
      <c r="K386" s="981"/>
      <c r="L386" s="981"/>
      <c r="M386" s="981"/>
      <c r="N386" s="1037"/>
      <c r="O386" s="1037"/>
      <c r="P386" s="1037"/>
      <c r="Q386" s="1037"/>
      <c r="R386" s="1037"/>
      <c r="S386" s="1037"/>
      <c r="T386" s="1037"/>
      <c r="U386" s="1037"/>
      <c r="V386" s="1037"/>
      <c r="W386" s="1037"/>
      <c r="X386" s="981"/>
      <c r="Y386" s="981"/>
      <c r="Z386" s="981"/>
      <c r="AA386" s="981"/>
      <c r="AB386" s="981"/>
      <c r="AC386" s="981"/>
      <c r="AD386" s="981"/>
      <c r="AE386" s="981"/>
      <c r="AF386" s="981"/>
      <c r="AG386" s="981"/>
      <c r="AH386" s="981"/>
      <c r="AI386" s="981"/>
      <c r="AJ386" s="189"/>
      <c r="AK386" s="981"/>
      <c r="AL386" s="978"/>
      <c r="AM386" s="833"/>
      <c r="AN386" s="5"/>
      <c r="AO386" s="5"/>
      <c r="AP386" s="5"/>
      <c r="AQ386" s="5"/>
      <c r="AR386" s="5"/>
      <c r="AS386" s="5"/>
      <c r="AT386" s="5"/>
      <c r="AU386" s="5"/>
      <c r="AV386" s="5"/>
      <c r="AW386" s="5"/>
      <c r="AX386" s="5"/>
      <c r="AY386" s="5"/>
      <c r="AZ386" s="981"/>
      <c r="BA386" s="981"/>
      <c r="BB386" s="981"/>
      <c r="BC386" s="981"/>
      <c r="BD386" s="981"/>
      <c r="BE386" s="981"/>
      <c r="BF386" s="981"/>
      <c r="BG386" s="981"/>
      <c r="BH386" s="981"/>
      <c r="BI386" s="981"/>
      <c r="BJ386" s="981"/>
      <c r="BK386" s="981"/>
      <c r="BL386" s="981"/>
      <c r="BM386" s="981"/>
      <c r="BN386" s="981"/>
      <c r="BO386" s="981"/>
      <c r="BP386" s="981"/>
      <c r="BQ386" s="981"/>
      <c r="BR386" s="981"/>
      <c r="BS386" s="981"/>
      <c r="BT386" s="981"/>
      <c r="BU386" s="981"/>
      <c r="BV386" s="981"/>
      <c r="BW386" s="981"/>
      <c r="BX386" s="981"/>
      <c r="BY386" s="981"/>
      <c r="BZ386" s="981"/>
      <c r="CA386" s="981"/>
      <c r="CB386" s="981"/>
      <c r="CC386" s="981"/>
      <c r="CD386" s="981"/>
      <c r="CE386" s="981"/>
      <c r="CF386" s="981"/>
      <c r="CG386" s="981"/>
      <c r="CH386" s="981"/>
    </row>
    <row r="387" spans="1:208" ht="14.1" customHeight="1">
      <c r="A387" s="981"/>
      <c r="B387" s="182"/>
      <c r="C387" s="981"/>
      <c r="D387" s="1033"/>
      <c r="E387" s="1033"/>
      <c r="F387" s="981" t="s">
        <v>2442</v>
      </c>
      <c r="G387" s="981"/>
      <c r="H387" s="981"/>
      <c r="I387" s="981"/>
      <c r="J387" s="981"/>
      <c r="K387" s="981"/>
      <c r="L387" s="981"/>
      <c r="M387" s="981"/>
      <c r="N387" s="981"/>
      <c r="O387" s="265"/>
      <c r="P387" s="265"/>
      <c r="Q387" s="265"/>
      <c r="R387" s="1901"/>
      <c r="S387" s="1901"/>
      <c r="T387" s="1901"/>
      <c r="U387" s="1901"/>
      <c r="V387" s="1901"/>
      <c r="W387" s="1901"/>
      <c r="X387" s="981" t="s">
        <v>2424</v>
      </c>
      <c r="Z387" s="981"/>
      <c r="AA387" s="981"/>
      <c r="AB387" s="981"/>
      <c r="AC387" s="981"/>
      <c r="AD387" s="981"/>
      <c r="AE387" s="981"/>
      <c r="AF387" s="981"/>
      <c r="AG387" s="981"/>
      <c r="AH387" s="981"/>
      <c r="AI387" s="981"/>
      <c r="AJ387" s="189"/>
      <c r="AK387" s="981"/>
      <c r="AL387" s="978"/>
      <c r="AM387" s="833"/>
      <c r="AN387" s="5"/>
      <c r="AO387" s="5"/>
      <c r="AP387" s="5"/>
      <c r="AQ387" s="5"/>
      <c r="AR387" s="5"/>
      <c r="AS387" s="5"/>
      <c r="AT387" s="5"/>
      <c r="AU387" s="5"/>
      <c r="AV387" s="5"/>
      <c r="AW387" s="5"/>
      <c r="AX387" s="5"/>
      <c r="AY387" s="5"/>
      <c r="AZ387" s="981"/>
      <c r="BA387" s="981"/>
      <c r="BB387" s="981"/>
      <c r="BC387" s="981"/>
      <c r="BD387" s="981"/>
      <c r="BE387" s="981"/>
      <c r="BF387" s="981"/>
      <c r="BG387" s="981"/>
      <c r="BH387" s="981"/>
      <c r="BI387" s="981"/>
      <c r="BJ387" s="981"/>
      <c r="BK387" s="981"/>
      <c r="BL387" s="981"/>
      <c r="BM387" s="981"/>
      <c r="BN387" s="981"/>
      <c r="BO387" s="981"/>
      <c r="BP387" s="981"/>
      <c r="BQ387" s="981"/>
      <c r="BR387" s="981"/>
      <c r="BS387" s="981"/>
      <c r="BT387" s="981"/>
      <c r="BU387" s="981"/>
      <c r="BV387" s="981"/>
      <c r="BW387" s="981"/>
      <c r="BX387" s="981"/>
      <c r="BY387" s="981"/>
      <c r="BZ387" s="981"/>
      <c r="CA387" s="981"/>
      <c r="CB387" s="981"/>
      <c r="CC387" s="981"/>
      <c r="CD387" s="981"/>
      <c r="CE387" s="981"/>
      <c r="CF387" s="981"/>
      <c r="CG387" s="981"/>
      <c r="CH387" s="981"/>
    </row>
    <row r="388" spans="1:208" ht="14.1" customHeight="1">
      <c r="A388" s="981"/>
      <c r="B388" s="182"/>
      <c r="C388" s="981"/>
      <c r="D388" s="1033"/>
      <c r="E388" s="1033"/>
      <c r="F388" s="981" t="s">
        <v>2443</v>
      </c>
      <c r="G388" s="981"/>
      <c r="H388" s="981"/>
      <c r="I388" s="981"/>
      <c r="J388" s="981"/>
      <c r="K388" s="981"/>
      <c r="L388" s="981"/>
      <c r="M388" s="981"/>
      <c r="N388" s="981"/>
      <c r="O388" s="265"/>
      <c r="P388" s="265"/>
      <c r="Q388" s="265"/>
      <c r="R388" s="1901"/>
      <c r="S388" s="1901"/>
      <c r="T388" s="1901"/>
      <c r="U388" s="1901"/>
      <c r="V388" s="1901"/>
      <c r="W388" s="1901"/>
      <c r="X388" s="981" t="s">
        <v>2424</v>
      </c>
      <c r="Y388" s="981"/>
      <c r="Z388" s="981"/>
      <c r="AA388" s="981"/>
      <c r="AB388" s="981"/>
      <c r="AC388" s="981"/>
      <c r="AD388" s="981"/>
      <c r="AE388" s="981"/>
      <c r="AF388" s="981"/>
      <c r="AG388" s="981"/>
      <c r="AH388" s="981"/>
      <c r="AI388" s="981"/>
      <c r="AJ388" s="189"/>
      <c r="AK388" s="981"/>
      <c r="AL388" s="978"/>
      <c r="AM388" s="833"/>
      <c r="AN388" s="5"/>
      <c r="AO388" s="5"/>
      <c r="AP388" s="5"/>
      <c r="AQ388" s="5"/>
      <c r="AR388" s="5"/>
      <c r="AS388" s="5"/>
      <c r="AT388" s="5"/>
      <c r="AU388" s="5"/>
      <c r="AV388" s="5"/>
      <c r="AW388" s="5"/>
      <c r="AX388" s="5"/>
      <c r="AY388" s="5"/>
      <c r="AZ388" s="981"/>
      <c r="BA388" s="981"/>
      <c r="BB388" s="981"/>
      <c r="BC388" s="981"/>
      <c r="BD388" s="981"/>
      <c r="BE388" s="981"/>
      <c r="BF388" s="981"/>
      <c r="BG388" s="981"/>
      <c r="BH388" s="981"/>
      <c r="BI388" s="981"/>
      <c r="BJ388" s="981"/>
      <c r="BK388" s="981"/>
      <c r="BL388" s="981"/>
      <c r="BM388" s="981"/>
      <c r="BN388" s="981"/>
      <c r="BO388" s="981"/>
      <c r="BP388" s="981"/>
      <c r="BQ388" s="981"/>
      <c r="BR388" s="981"/>
      <c r="BS388" s="981"/>
      <c r="BT388" s="981"/>
      <c r="BU388" s="981"/>
      <c r="BV388" s="981"/>
      <c r="BW388" s="981"/>
      <c r="BX388" s="981"/>
      <c r="BY388" s="981"/>
      <c r="BZ388" s="981"/>
      <c r="CA388" s="981"/>
      <c r="CB388" s="981"/>
      <c r="CC388" s="981"/>
      <c r="CD388" s="981"/>
      <c r="CE388" s="981"/>
      <c r="CF388" s="981"/>
      <c r="CG388" s="981"/>
      <c r="CH388" s="981"/>
    </row>
    <row r="389" spans="1:208" ht="14.1" customHeight="1">
      <c r="A389" s="981"/>
      <c r="B389" s="182"/>
      <c r="C389" s="981"/>
      <c r="D389" s="1033"/>
      <c r="E389" s="1033"/>
      <c r="F389" s="981" t="s">
        <v>2444</v>
      </c>
      <c r="G389" s="981"/>
      <c r="H389" s="981"/>
      <c r="I389" s="981"/>
      <c r="J389" s="981" t="s">
        <v>148</v>
      </c>
      <c r="K389" s="1902"/>
      <c r="L389" s="1902"/>
      <c r="M389" s="1902"/>
      <c r="N389" s="1902"/>
      <c r="O389" s="1902"/>
      <c r="P389" s="1902"/>
      <c r="Q389" s="1902"/>
      <c r="R389" s="1902"/>
      <c r="S389" s="1902"/>
      <c r="T389" s="1902"/>
      <c r="U389" s="1902"/>
      <c r="V389" s="1902"/>
      <c r="W389" s="1902"/>
      <c r="X389" s="981" t="s">
        <v>4</v>
      </c>
      <c r="Y389" s="981"/>
      <c r="Z389" s="981"/>
      <c r="AA389" s="981"/>
      <c r="AB389" s="981"/>
      <c r="AC389" s="981"/>
      <c r="AD389" s="981"/>
      <c r="AE389" s="981"/>
      <c r="AF389" s="981"/>
      <c r="AG389" s="981"/>
      <c r="AH389" s="981"/>
      <c r="AI389" s="981"/>
      <c r="AJ389" s="189"/>
      <c r="AK389" s="981"/>
      <c r="AL389" s="978"/>
      <c r="AM389" s="833"/>
      <c r="AN389" s="5"/>
      <c r="AO389" s="5"/>
      <c r="AP389" s="5"/>
      <c r="AQ389" s="5"/>
      <c r="AR389" s="5"/>
      <c r="AS389" s="5"/>
      <c r="AT389" s="5"/>
      <c r="AU389" s="5"/>
      <c r="AV389" s="5"/>
      <c r="AW389" s="5"/>
      <c r="AX389" s="5"/>
      <c r="AY389" s="5"/>
      <c r="AZ389" s="981"/>
      <c r="BA389" s="981"/>
      <c r="BB389" s="981"/>
      <c r="BC389" s="981"/>
      <c r="BD389" s="981"/>
      <c r="BE389" s="981"/>
      <c r="BF389" s="981"/>
      <c r="BG389" s="981"/>
      <c r="BH389" s="981"/>
      <c r="BI389" s="981"/>
      <c r="BJ389" s="981"/>
      <c r="BK389" s="981"/>
      <c r="BL389" s="981"/>
      <c r="BM389" s="981"/>
      <c r="BN389" s="981"/>
      <c r="BO389" s="981"/>
      <c r="BP389" s="981"/>
      <c r="BQ389" s="981"/>
      <c r="BR389" s="981"/>
      <c r="BS389" s="981"/>
      <c r="BT389" s="981"/>
      <c r="BU389" s="981"/>
      <c r="BV389" s="981"/>
      <c r="BW389" s="981"/>
      <c r="BX389" s="981"/>
      <c r="BY389" s="981"/>
      <c r="BZ389" s="981"/>
      <c r="CA389" s="981"/>
      <c r="CB389" s="981"/>
      <c r="CC389" s="981"/>
      <c r="CD389" s="981"/>
      <c r="CE389" s="981"/>
      <c r="CF389" s="981"/>
      <c r="CG389" s="981"/>
      <c r="CH389" s="981"/>
    </row>
    <row r="390" spans="1:208" ht="14.1" customHeight="1">
      <c r="A390" s="981"/>
      <c r="B390" s="182"/>
      <c r="C390" s="981"/>
      <c r="D390" s="1033"/>
      <c r="E390" s="985" t="s">
        <v>73</v>
      </c>
      <c r="F390" s="981" t="s">
        <v>2420</v>
      </c>
      <c r="G390" s="981"/>
      <c r="H390" s="981"/>
      <c r="I390" s="981"/>
      <c r="J390" s="981"/>
      <c r="K390" s="981"/>
      <c r="L390" s="981"/>
      <c r="M390" s="981"/>
      <c r="N390" s="981"/>
      <c r="O390" s="265"/>
      <c r="P390" s="265"/>
      <c r="Q390" s="265"/>
      <c r="R390" s="265"/>
      <c r="S390" s="265"/>
      <c r="T390" s="265"/>
      <c r="U390" s="981"/>
      <c r="V390" s="981"/>
      <c r="W390" s="981"/>
      <c r="X390" s="981"/>
      <c r="Y390" s="981"/>
      <c r="Z390" s="981"/>
      <c r="AA390" s="981"/>
      <c r="AB390" s="981"/>
      <c r="AC390" s="981"/>
      <c r="AD390" s="981"/>
      <c r="AE390" s="981"/>
      <c r="AF390" s="981"/>
      <c r="AG390" s="981"/>
      <c r="AH390" s="981"/>
      <c r="AI390" s="981"/>
      <c r="AJ390" s="189"/>
      <c r="AK390" s="981"/>
      <c r="AL390" s="978"/>
      <c r="AM390" s="833"/>
      <c r="AN390" s="5"/>
      <c r="AO390" s="5"/>
      <c r="AP390" s="5"/>
      <c r="AQ390" s="5"/>
      <c r="AR390" s="5"/>
      <c r="AS390" s="5"/>
      <c r="AT390" s="5"/>
      <c r="AU390" s="5"/>
      <c r="AV390" s="5"/>
      <c r="AW390" s="5"/>
      <c r="AX390" s="5"/>
      <c r="AY390" s="5"/>
      <c r="AZ390" s="981"/>
      <c r="BA390" s="981"/>
      <c r="BB390" s="981"/>
      <c r="BC390" s="981"/>
      <c r="BD390" s="981"/>
      <c r="BE390" s="981"/>
      <c r="BF390" s="981"/>
      <c r="BG390" s="981"/>
      <c r="BH390" s="981"/>
      <c r="BI390" s="981"/>
      <c r="BJ390" s="981"/>
      <c r="BK390" s="981"/>
      <c r="BL390" s="981"/>
      <c r="BM390" s="981"/>
      <c r="BN390" s="981"/>
      <c r="BO390" s="981"/>
      <c r="BP390" s="981"/>
      <c r="BQ390" s="981"/>
      <c r="BR390" s="981"/>
      <c r="BS390" s="981"/>
      <c r="BT390" s="981"/>
      <c r="BU390" s="981"/>
      <c r="BV390" s="981"/>
      <c r="BW390" s="981"/>
      <c r="BX390" s="981"/>
      <c r="BY390" s="981"/>
      <c r="BZ390" s="981"/>
      <c r="CA390" s="981"/>
      <c r="CB390" s="981"/>
      <c r="CC390" s="981"/>
      <c r="CD390" s="981"/>
      <c r="CE390" s="981"/>
      <c r="CF390" s="981"/>
      <c r="CG390" s="981"/>
      <c r="CH390" s="981"/>
    </row>
    <row r="391" spans="1:208" ht="14.1" customHeight="1">
      <c r="A391" s="981"/>
      <c r="B391" s="182"/>
      <c r="C391" s="981"/>
      <c r="D391" s="1033"/>
      <c r="E391" s="1033"/>
      <c r="F391" s="981" t="s">
        <v>764</v>
      </c>
      <c r="G391" s="1918"/>
      <c r="H391" s="1918"/>
      <c r="I391" s="1918"/>
      <c r="J391" s="1918"/>
      <c r="K391" s="1918"/>
      <c r="L391" s="1918"/>
      <c r="M391" s="1918"/>
      <c r="N391" s="1918"/>
      <c r="O391" s="1918"/>
      <c r="P391" s="1918"/>
      <c r="Q391" s="1918"/>
      <c r="R391" s="1918"/>
      <c r="S391" s="1918"/>
      <c r="T391" s="1918"/>
      <c r="U391" s="1918"/>
      <c r="V391" s="1918"/>
      <c r="W391" s="1918"/>
      <c r="X391" s="1918"/>
      <c r="Y391" s="1918"/>
      <c r="Z391" s="1918"/>
      <c r="AA391" s="1918"/>
      <c r="AB391" s="1918"/>
      <c r="AC391" s="1918"/>
      <c r="AD391" s="1918"/>
      <c r="AE391" s="1918"/>
      <c r="AF391" s="1918"/>
      <c r="AG391" s="1918"/>
      <c r="AH391" s="1918"/>
      <c r="AI391" s="981" t="s">
        <v>4</v>
      </c>
      <c r="AJ391" s="189"/>
      <c r="AK391" s="981"/>
      <c r="AL391" s="978"/>
      <c r="AM391" s="833"/>
      <c r="AN391" s="5"/>
      <c r="AO391" s="5"/>
      <c r="AP391" s="5"/>
      <c r="AQ391" s="5"/>
      <c r="AR391" s="5"/>
      <c r="AS391" s="5"/>
      <c r="AT391" s="5"/>
      <c r="AU391" s="5"/>
      <c r="AV391" s="5"/>
      <c r="AW391" s="5"/>
      <c r="AX391" s="5"/>
      <c r="AY391" s="5"/>
      <c r="AZ391" s="981"/>
      <c r="BA391" s="981"/>
      <c r="BB391" s="981"/>
      <c r="BC391" s="981"/>
      <c r="BD391" s="981"/>
      <c r="BE391" s="981"/>
      <c r="BF391" s="981"/>
      <c r="BG391" s="981"/>
      <c r="BH391" s="981"/>
      <c r="BI391" s="981"/>
      <c r="BJ391" s="981"/>
      <c r="BK391" s="981"/>
      <c r="BL391" s="981"/>
      <c r="BM391" s="981"/>
      <c r="BN391" s="981"/>
      <c r="BO391" s="981"/>
      <c r="BP391" s="981"/>
      <c r="BQ391" s="981"/>
      <c r="BR391" s="981"/>
      <c r="BS391" s="981"/>
      <c r="BT391" s="981"/>
      <c r="BU391" s="981"/>
      <c r="BV391" s="981"/>
      <c r="BW391" s="981"/>
      <c r="BX391" s="981"/>
      <c r="BY391" s="981"/>
      <c r="BZ391" s="981"/>
      <c r="CA391" s="981"/>
      <c r="CB391" s="981"/>
      <c r="CC391" s="981"/>
      <c r="CD391" s="981"/>
      <c r="CE391" s="981"/>
      <c r="CF391" s="981"/>
      <c r="CG391" s="981"/>
      <c r="CH391" s="981"/>
    </row>
    <row r="392" spans="1:208" ht="14.1" customHeight="1">
      <c r="A392" s="981"/>
      <c r="B392" s="182"/>
      <c r="C392" s="981"/>
      <c r="D392" s="981" t="s">
        <v>2446</v>
      </c>
      <c r="E392" s="981"/>
      <c r="F392" s="981"/>
      <c r="G392" s="981"/>
      <c r="H392" s="981"/>
      <c r="I392" s="981"/>
      <c r="J392" s="981"/>
      <c r="K392" s="981"/>
      <c r="L392" s="981"/>
      <c r="M392" s="981"/>
      <c r="N392" s="981"/>
      <c r="O392" s="981"/>
      <c r="P392" s="981"/>
      <c r="Q392" s="981"/>
      <c r="R392" s="981"/>
      <c r="S392" s="981"/>
      <c r="T392" s="981"/>
      <c r="U392" s="981"/>
      <c r="V392" s="981"/>
      <c r="W392" s="981"/>
      <c r="X392" s="981"/>
      <c r="Y392" s="981"/>
      <c r="Z392" s="981"/>
      <c r="AA392" s="981"/>
      <c r="AB392" s="981"/>
      <c r="AC392" s="981"/>
      <c r="AD392" s="981"/>
      <c r="AE392" s="981"/>
      <c r="AF392" s="981"/>
      <c r="AG392" s="981"/>
      <c r="AH392" s="981"/>
      <c r="AI392" s="981"/>
      <c r="AJ392" s="189"/>
      <c r="AK392" s="981"/>
      <c r="AL392" s="978"/>
      <c r="AM392" s="833"/>
      <c r="AN392" s="5"/>
      <c r="AO392" s="5"/>
      <c r="AP392" s="5"/>
      <c r="AQ392" s="5"/>
      <c r="AR392" s="5"/>
      <c r="AS392" s="5"/>
      <c r="AT392" s="5"/>
      <c r="AU392" s="5"/>
      <c r="AV392" s="5"/>
      <c r="AW392" s="5"/>
      <c r="AX392" s="5"/>
      <c r="AY392" s="5"/>
      <c r="AZ392" s="981"/>
      <c r="BA392" s="981"/>
      <c r="BB392" s="981"/>
      <c r="BC392" s="981"/>
      <c r="BD392" s="981"/>
      <c r="BE392" s="981"/>
      <c r="BF392" s="981"/>
      <c r="BG392" s="981"/>
      <c r="BH392" s="981"/>
      <c r="BI392" s="981"/>
      <c r="BJ392" s="981"/>
      <c r="BK392" s="981"/>
      <c r="BL392" s="981"/>
      <c r="BM392" s="981"/>
      <c r="BN392" s="981"/>
      <c r="BO392" s="981"/>
      <c r="BP392" s="981"/>
      <c r="BQ392" s="981"/>
      <c r="BR392" s="981"/>
      <c r="BS392" s="981"/>
      <c r="BT392" s="981"/>
      <c r="BU392" s="981"/>
      <c r="BV392" s="981"/>
      <c r="BW392" s="981"/>
      <c r="BX392" s="981"/>
      <c r="BY392" s="981"/>
      <c r="BZ392" s="981"/>
      <c r="CA392" s="981"/>
      <c r="CB392" s="981"/>
      <c r="CC392" s="981"/>
      <c r="CD392" s="981"/>
      <c r="CE392" s="981"/>
      <c r="CF392" s="981"/>
      <c r="CG392" s="981"/>
      <c r="CH392" s="981"/>
    </row>
    <row r="393" spans="1:208" ht="14.1" customHeight="1">
      <c r="A393" s="981"/>
      <c r="B393" s="182"/>
      <c r="C393" s="981"/>
      <c r="D393" s="981"/>
      <c r="E393" s="981" t="s">
        <v>2421</v>
      </c>
      <c r="F393" s="981"/>
      <c r="G393" s="981"/>
      <c r="H393" s="981"/>
      <c r="I393" s="981"/>
      <c r="J393" s="981"/>
      <c r="K393" s="981"/>
      <c r="L393" s="981"/>
      <c r="M393" s="981"/>
      <c r="N393" s="981"/>
      <c r="O393" s="981"/>
      <c r="P393" s="981"/>
      <c r="Q393" s="981"/>
      <c r="R393" s="981"/>
      <c r="S393" s="981"/>
      <c r="T393" s="981"/>
      <c r="U393" s="981"/>
      <c r="V393" s="981"/>
      <c r="W393" s="981"/>
      <c r="X393" s="981"/>
      <c r="Y393" s="981"/>
      <c r="Z393" s="981"/>
      <c r="AA393" s="981"/>
      <c r="AB393" s="981"/>
      <c r="AC393" s="981"/>
      <c r="AD393" s="981"/>
      <c r="AE393" s="981"/>
      <c r="AF393" s="981"/>
      <c r="AG393" s="981"/>
      <c r="AH393" s="981"/>
      <c r="AI393" s="981"/>
      <c r="AJ393" s="189"/>
      <c r="AK393" s="981"/>
      <c r="AL393" s="978"/>
      <c r="AM393" s="833"/>
      <c r="AN393" s="5"/>
      <c r="AO393" s="5"/>
      <c r="AP393" s="5"/>
      <c r="AQ393" s="5"/>
      <c r="AR393" s="5"/>
      <c r="AS393" s="5"/>
      <c r="AT393" s="5"/>
      <c r="AU393" s="5"/>
      <c r="AV393" s="5"/>
      <c r="AW393" s="5"/>
      <c r="AX393" s="5"/>
      <c r="AY393" s="5"/>
      <c r="AZ393" s="981"/>
      <c r="BA393" s="981"/>
      <c r="BB393" s="981"/>
      <c r="BC393" s="981"/>
      <c r="BD393" s="981"/>
      <c r="BE393" s="981"/>
      <c r="BF393" s="981"/>
      <c r="BG393" s="981"/>
      <c r="BH393" s="981"/>
      <c r="BI393" s="981"/>
      <c r="BJ393" s="981"/>
      <c r="BK393" s="981"/>
      <c r="BL393" s="981"/>
      <c r="BM393" s="981"/>
      <c r="BN393" s="981"/>
      <c r="BO393" s="981"/>
      <c r="BP393" s="981"/>
      <c r="BQ393" s="981"/>
      <c r="BR393" s="981"/>
      <c r="BS393" s="981"/>
      <c r="BT393" s="981"/>
      <c r="BU393" s="981"/>
      <c r="BV393" s="981"/>
      <c r="BW393" s="981"/>
      <c r="BX393" s="981"/>
      <c r="BY393" s="981"/>
      <c r="BZ393" s="981"/>
      <c r="CA393" s="981"/>
      <c r="CB393" s="981"/>
      <c r="CC393" s="981"/>
      <c r="CD393" s="981"/>
      <c r="CE393" s="981"/>
      <c r="CF393" s="981"/>
      <c r="CG393" s="981"/>
      <c r="CH393" s="981"/>
    </row>
    <row r="394" spans="1:208" ht="14.1" customHeight="1">
      <c r="A394" s="981"/>
      <c r="B394" s="182"/>
      <c r="C394" s="981"/>
      <c r="D394" s="981"/>
      <c r="E394" s="981" t="s">
        <v>2423</v>
      </c>
      <c r="F394" s="981"/>
      <c r="G394" s="981"/>
      <c r="H394" s="981"/>
      <c r="I394" s="981"/>
      <c r="J394" s="981"/>
      <c r="K394" s="981"/>
      <c r="L394" s="981"/>
      <c r="M394" s="981"/>
      <c r="N394" s="265"/>
      <c r="O394" s="265"/>
      <c r="P394" s="265"/>
      <c r="R394" s="1901"/>
      <c r="S394" s="1901"/>
      <c r="T394" s="1901"/>
      <c r="U394" s="1901"/>
      <c r="V394" s="1901"/>
      <c r="W394" s="1901"/>
      <c r="X394" s="981" t="s">
        <v>2424</v>
      </c>
      <c r="Y394" s="981"/>
      <c r="Z394" s="981"/>
      <c r="AA394" s="981"/>
      <c r="AB394" s="981"/>
      <c r="AC394" s="981"/>
      <c r="AD394" s="981"/>
      <c r="AE394" s="981"/>
      <c r="AF394" s="981"/>
      <c r="AG394" s="981"/>
      <c r="AH394" s="981"/>
      <c r="AI394" s="981"/>
      <c r="AJ394" s="189"/>
      <c r="AK394" s="981"/>
      <c r="AL394" s="978"/>
      <c r="AM394" s="833"/>
      <c r="AN394" s="5"/>
      <c r="AO394" s="5"/>
      <c r="AP394" s="5"/>
      <c r="AQ394" s="5"/>
      <c r="AR394" s="5"/>
      <c r="AS394" s="5"/>
      <c r="AT394" s="5"/>
      <c r="AU394" s="5"/>
      <c r="AV394" s="5"/>
      <c r="AW394" s="5"/>
      <c r="AX394" s="5"/>
      <c r="AY394" s="5"/>
      <c r="AZ394" s="981"/>
      <c r="BA394" s="981"/>
      <c r="BB394" s="981"/>
      <c r="BC394" s="981"/>
      <c r="BD394" s="981"/>
      <c r="BE394" s="981"/>
      <c r="BF394" s="981"/>
      <c r="BG394" s="981"/>
      <c r="BH394" s="981"/>
      <c r="BI394" s="981"/>
      <c r="BJ394" s="981"/>
      <c r="BK394" s="981"/>
      <c r="BL394" s="981"/>
      <c r="BM394" s="981"/>
      <c r="BN394" s="981"/>
      <c r="BO394" s="981"/>
      <c r="BP394" s="981"/>
      <c r="BQ394" s="981"/>
      <c r="BR394" s="981"/>
      <c r="BS394" s="981"/>
      <c r="BT394" s="981"/>
      <c r="BU394" s="981"/>
      <c r="BV394" s="981"/>
      <c r="BW394" s="981"/>
      <c r="BX394" s="981"/>
      <c r="BY394" s="981"/>
      <c r="BZ394" s="981"/>
      <c r="CA394" s="981"/>
      <c r="CB394" s="981"/>
      <c r="CC394" s="981"/>
      <c r="CD394" s="981"/>
      <c r="CE394" s="981"/>
      <c r="CF394" s="981"/>
      <c r="CG394" s="981"/>
      <c r="CH394" s="981"/>
    </row>
    <row r="395" spans="1:208" ht="14.1" customHeight="1">
      <c r="A395" s="981"/>
      <c r="B395" s="182"/>
      <c r="C395" s="981"/>
      <c r="D395" s="981"/>
      <c r="E395" s="981" t="s">
        <v>2425</v>
      </c>
      <c r="F395" s="981"/>
      <c r="G395" s="981"/>
      <c r="H395" s="981"/>
      <c r="I395" s="981"/>
      <c r="J395" s="981"/>
      <c r="K395" s="981"/>
      <c r="L395" s="981"/>
      <c r="M395" s="981"/>
      <c r="N395" s="265"/>
      <c r="O395" s="265"/>
      <c r="P395" s="265"/>
      <c r="R395" s="1901"/>
      <c r="S395" s="1901"/>
      <c r="T395" s="1901"/>
      <c r="U395" s="1901"/>
      <c r="V395" s="1901"/>
      <c r="W395" s="1901"/>
      <c r="X395" s="981" t="s">
        <v>2424</v>
      </c>
      <c r="Y395" s="981"/>
      <c r="Z395" s="981"/>
      <c r="AA395" s="981"/>
      <c r="AB395" s="981"/>
      <c r="AC395" s="981"/>
      <c r="AD395" s="981"/>
      <c r="AE395" s="981"/>
      <c r="AF395" s="981"/>
      <c r="AG395" s="981"/>
      <c r="AH395" s="981"/>
      <c r="AI395" s="981"/>
      <c r="AJ395" s="189"/>
      <c r="AK395" s="981"/>
      <c r="AL395" s="978"/>
      <c r="AM395" s="833"/>
      <c r="AN395" s="5"/>
      <c r="AO395" s="5"/>
      <c r="AP395" s="5"/>
      <c r="AQ395" s="5"/>
      <c r="AR395" s="5"/>
      <c r="AS395" s="5"/>
      <c r="AT395" s="5"/>
      <c r="AU395" s="5"/>
      <c r="AV395" s="5"/>
      <c r="AW395" s="5"/>
      <c r="AX395" s="5"/>
      <c r="AY395" s="5"/>
      <c r="AZ395" s="981"/>
      <c r="BA395" s="981"/>
      <c r="BB395" s="981"/>
      <c r="BC395" s="981"/>
      <c r="BD395" s="981"/>
      <c r="BE395" s="981"/>
      <c r="BF395" s="981"/>
      <c r="BG395" s="981"/>
      <c r="BH395" s="981"/>
      <c r="BI395" s="981"/>
      <c r="BJ395" s="981"/>
      <c r="BK395" s="981"/>
      <c r="BL395" s="981"/>
      <c r="BM395" s="981"/>
      <c r="BN395" s="981"/>
      <c r="BO395" s="981"/>
      <c r="BP395" s="981"/>
      <c r="BQ395" s="981"/>
      <c r="BR395" s="981"/>
      <c r="BS395" s="981"/>
      <c r="BT395" s="981"/>
      <c r="BU395" s="981"/>
      <c r="BV395" s="981"/>
      <c r="BW395" s="981"/>
      <c r="BX395" s="981"/>
      <c r="BY395" s="981"/>
      <c r="BZ395" s="981"/>
      <c r="CA395" s="981"/>
      <c r="CB395" s="981"/>
      <c r="CC395" s="981"/>
      <c r="CD395" s="981"/>
      <c r="CE395" s="981"/>
      <c r="CF395" s="981"/>
      <c r="CG395" s="981"/>
      <c r="CH395" s="981"/>
    </row>
    <row r="396" spans="1:208" ht="14.1" customHeight="1">
      <c r="A396" s="981"/>
      <c r="B396" s="182"/>
      <c r="C396" s="981"/>
      <c r="D396" s="981"/>
      <c r="E396" s="981" t="s">
        <v>2426</v>
      </c>
      <c r="F396" s="981"/>
      <c r="G396" s="981"/>
      <c r="H396" s="981"/>
      <c r="I396" s="981" t="s">
        <v>148</v>
      </c>
      <c r="J396" s="1904"/>
      <c r="K396" s="1904"/>
      <c r="L396" s="1904"/>
      <c r="M396" s="1904"/>
      <c r="N396" s="1904"/>
      <c r="O396" s="1904"/>
      <c r="P396" s="1904"/>
      <c r="Q396" s="1904"/>
      <c r="R396" s="1904"/>
      <c r="S396" s="1904"/>
      <c r="T396" s="1904"/>
      <c r="U396" s="1904"/>
      <c r="V396" s="1904"/>
      <c r="W396" s="1904"/>
      <c r="X396" s="981" t="s">
        <v>4</v>
      </c>
      <c r="Y396" s="981"/>
      <c r="Z396" s="981"/>
      <c r="AA396" s="981"/>
      <c r="AB396" s="981"/>
      <c r="AC396" s="981"/>
      <c r="AD396" s="981"/>
      <c r="AE396" s="981"/>
      <c r="AF396" s="981"/>
      <c r="AG396" s="981"/>
      <c r="AH396" s="981"/>
      <c r="AI396" s="981"/>
      <c r="AJ396" s="189"/>
      <c r="AK396" s="981"/>
      <c r="AL396" s="978"/>
      <c r="AM396" s="833"/>
      <c r="AN396" s="5"/>
      <c r="AO396" s="5"/>
      <c r="AP396" s="5"/>
      <c r="AQ396" s="5"/>
      <c r="AR396" s="5"/>
      <c r="AS396" s="5"/>
      <c r="AT396" s="5"/>
      <c r="AU396" s="5"/>
      <c r="AV396" s="5"/>
      <c r="AW396" s="5"/>
      <c r="AX396" s="5"/>
      <c r="AY396" s="5"/>
      <c r="AZ396" s="981"/>
      <c r="BA396" s="981"/>
      <c r="BB396" s="981"/>
      <c r="BC396" s="981"/>
      <c r="BD396" s="981"/>
      <c r="BE396" s="981"/>
      <c r="BF396" s="981"/>
      <c r="BG396" s="981"/>
      <c r="BH396" s="981"/>
      <c r="BI396" s="981"/>
      <c r="BJ396" s="981"/>
      <c r="BK396" s="981"/>
      <c r="BL396" s="981"/>
      <c r="BM396" s="981"/>
      <c r="BN396" s="981"/>
      <c r="BO396" s="981"/>
      <c r="BP396" s="981"/>
      <c r="BQ396" s="981"/>
      <c r="BR396" s="981"/>
      <c r="BS396" s="981"/>
      <c r="BT396" s="981"/>
      <c r="BU396" s="981"/>
      <c r="BV396" s="981"/>
      <c r="BW396" s="981"/>
      <c r="BX396" s="981"/>
      <c r="BY396" s="981"/>
      <c r="BZ396" s="981"/>
      <c r="CA396" s="981"/>
      <c r="CB396" s="981"/>
      <c r="CC396" s="981"/>
      <c r="CD396" s="981"/>
      <c r="CE396" s="981"/>
      <c r="CF396" s="981"/>
      <c r="CG396" s="981"/>
      <c r="CH396" s="981"/>
    </row>
    <row r="397" spans="1:208" s="981" customFormat="1" ht="14.1" customHeight="1">
      <c r="B397" s="182"/>
      <c r="E397" s="981" t="s">
        <v>2427</v>
      </c>
      <c r="M397" s="1901"/>
      <c r="N397" s="1901"/>
      <c r="O397" s="1901"/>
      <c r="P397" s="1901"/>
      <c r="Q397" s="1901"/>
      <c r="R397" s="1901"/>
      <c r="S397" s="1901"/>
      <c r="T397" s="1901"/>
      <c r="U397" s="1901"/>
      <c r="V397" s="1901"/>
      <c r="W397" s="1901"/>
      <c r="X397" s="981" t="s">
        <v>4</v>
      </c>
      <c r="AJ397" s="189"/>
      <c r="AL397" s="978"/>
      <c r="AM397" s="833"/>
      <c r="AN397" s="5"/>
      <c r="AO397" s="5"/>
      <c r="AP397" s="5"/>
      <c r="AQ397" s="5"/>
      <c r="AR397" s="5"/>
      <c r="AS397" s="5"/>
      <c r="AT397" s="5"/>
      <c r="AU397" s="5"/>
      <c r="AV397" s="5"/>
      <c r="AW397" s="5"/>
      <c r="AX397" s="5"/>
      <c r="AY397" s="5"/>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7"/>
      <c r="EI397" s="117"/>
      <c r="EJ397" s="117"/>
      <c r="EK397" s="117"/>
      <c r="EL397" s="117"/>
      <c r="EM397" s="117"/>
      <c r="EN397" s="117"/>
      <c r="EO397" s="117"/>
      <c r="EP397" s="117"/>
      <c r="EQ397" s="117"/>
      <c r="ER397" s="117"/>
      <c r="ES397" s="117"/>
      <c r="ET397" s="117"/>
      <c r="EU397" s="117"/>
      <c r="EV397" s="117"/>
      <c r="EW397" s="117"/>
      <c r="EX397" s="117"/>
      <c r="EY397" s="117"/>
      <c r="EZ397" s="117"/>
      <c r="FA397" s="117"/>
      <c r="FB397" s="117"/>
      <c r="FC397" s="117"/>
      <c r="FD397" s="117"/>
      <c r="FE397" s="117"/>
      <c r="FF397" s="117"/>
      <c r="FG397" s="117"/>
      <c r="FH397" s="117"/>
      <c r="FI397" s="117"/>
      <c r="FJ397" s="117"/>
      <c r="FK397" s="117"/>
      <c r="FL397" s="117"/>
      <c r="FM397" s="117"/>
      <c r="FN397" s="117"/>
      <c r="FO397" s="117"/>
      <c r="FP397" s="117"/>
      <c r="FQ397" s="117"/>
      <c r="FR397" s="117"/>
      <c r="FS397" s="117"/>
      <c r="FT397" s="117"/>
      <c r="FU397" s="117"/>
      <c r="FV397" s="117"/>
      <c r="FW397" s="117"/>
      <c r="FX397" s="117"/>
      <c r="FY397" s="117"/>
      <c r="FZ397" s="117"/>
      <c r="GA397" s="117"/>
      <c r="GB397" s="117"/>
      <c r="GC397" s="117"/>
      <c r="GD397" s="117"/>
      <c r="GE397" s="117"/>
      <c r="GF397" s="117"/>
      <c r="GG397" s="117"/>
      <c r="GH397" s="117"/>
      <c r="GI397" s="117"/>
      <c r="GJ397" s="117"/>
      <c r="GK397" s="117"/>
      <c r="GL397" s="117"/>
      <c r="GM397" s="117"/>
      <c r="GN397" s="117"/>
      <c r="GO397" s="117"/>
      <c r="GP397" s="117"/>
      <c r="GQ397" s="117"/>
      <c r="GR397" s="117"/>
      <c r="GS397" s="117"/>
      <c r="GT397" s="117"/>
      <c r="GU397" s="117"/>
      <c r="GV397" s="117"/>
      <c r="GW397" s="117"/>
      <c r="GX397" s="117"/>
      <c r="GY397" s="117"/>
      <c r="GZ397" s="117"/>
    </row>
    <row r="398" spans="1:208" s="981" customFormat="1" ht="14.1" customHeight="1">
      <c r="B398" s="204"/>
      <c r="C398" s="982"/>
      <c r="D398" s="982"/>
      <c r="E398" s="982"/>
      <c r="F398" s="982"/>
      <c r="G398" s="982"/>
      <c r="H398" s="982"/>
      <c r="I398" s="982"/>
      <c r="J398" s="982"/>
      <c r="K398" s="982"/>
      <c r="L398" s="982"/>
      <c r="M398" s="1055"/>
      <c r="N398" s="1055"/>
      <c r="O398" s="1055"/>
      <c r="P398" s="1055"/>
      <c r="Q398" s="1055"/>
      <c r="R398" s="1055"/>
      <c r="S398" s="1055"/>
      <c r="T398" s="1055"/>
      <c r="U398" s="1055"/>
      <c r="V398" s="1055"/>
      <c r="W398" s="1055"/>
      <c r="X398" s="982"/>
      <c r="Y398" s="982"/>
      <c r="Z398" s="982"/>
      <c r="AA398" s="982"/>
      <c r="AB398" s="982"/>
      <c r="AC398" s="982"/>
      <c r="AD398" s="982"/>
      <c r="AE398" s="982"/>
      <c r="AF398" s="982"/>
      <c r="AG398" s="982"/>
      <c r="AH398" s="982"/>
      <c r="AI398" s="982"/>
      <c r="AJ398" s="219"/>
      <c r="AL398" s="978"/>
      <c r="AM398" s="833"/>
      <c r="AN398" s="5"/>
      <c r="AO398" s="5"/>
      <c r="AP398" s="5"/>
      <c r="AQ398" s="5"/>
      <c r="AR398" s="5"/>
      <c r="AS398" s="5"/>
      <c r="AT398" s="5"/>
      <c r="AU398" s="5"/>
      <c r="AV398" s="5"/>
      <c r="AW398" s="5"/>
      <c r="AX398" s="5"/>
      <c r="AY398" s="5"/>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7"/>
      <c r="EI398" s="117"/>
      <c r="EJ398" s="117"/>
      <c r="EK398" s="117"/>
      <c r="EL398" s="117"/>
      <c r="EM398" s="117"/>
      <c r="EN398" s="117"/>
      <c r="EO398" s="117"/>
      <c r="EP398" s="117"/>
      <c r="EQ398" s="117"/>
      <c r="ER398" s="117"/>
      <c r="ES398" s="117"/>
      <c r="ET398" s="117"/>
      <c r="EU398" s="117"/>
      <c r="EV398" s="117"/>
      <c r="EW398" s="117"/>
      <c r="EX398" s="117"/>
      <c r="EY398" s="117"/>
      <c r="EZ398" s="117"/>
      <c r="FA398" s="117"/>
      <c r="FB398" s="117"/>
      <c r="FC398" s="117"/>
      <c r="FD398" s="117"/>
      <c r="FE398" s="117"/>
      <c r="FF398" s="117"/>
      <c r="FG398" s="117"/>
      <c r="FH398" s="117"/>
      <c r="FI398" s="117"/>
      <c r="FJ398" s="117"/>
      <c r="FK398" s="117"/>
      <c r="FL398" s="117"/>
      <c r="FM398" s="117"/>
      <c r="FN398" s="117"/>
      <c r="FO398" s="117"/>
      <c r="FP398" s="117"/>
      <c r="FQ398" s="117"/>
      <c r="FR398" s="117"/>
      <c r="FS398" s="117"/>
      <c r="FT398" s="117"/>
      <c r="FU398" s="117"/>
      <c r="FV398" s="117"/>
      <c r="FW398" s="117"/>
      <c r="FX398" s="117"/>
      <c r="FY398" s="117"/>
      <c r="FZ398" s="117"/>
      <c r="GA398" s="117"/>
      <c r="GB398" s="117"/>
      <c r="GC398" s="117"/>
      <c r="GD398" s="117"/>
      <c r="GE398" s="117"/>
      <c r="GF398" s="117"/>
      <c r="GG398" s="117"/>
      <c r="GH398" s="117"/>
      <c r="GI398" s="117"/>
      <c r="GJ398" s="117"/>
      <c r="GK398" s="117"/>
      <c r="GL398" s="117"/>
      <c r="GM398" s="117"/>
      <c r="GN398" s="117"/>
      <c r="GO398" s="117"/>
      <c r="GP398" s="117"/>
      <c r="GQ398" s="117"/>
      <c r="GR398" s="117"/>
      <c r="GS398" s="117"/>
      <c r="GT398" s="117"/>
      <c r="GU398" s="117"/>
      <c r="GV398" s="117"/>
      <c r="GW398" s="117"/>
      <c r="GX398" s="117"/>
      <c r="GY398" s="117"/>
      <c r="GZ398" s="117"/>
    </row>
    <row r="399" spans="1:208" s="981" customFormat="1" ht="14.1" customHeight="1">
      <c r="B399" s="182"/>
      <c r="C399" s="981" t="s">
        <v>2447</v>
      </c>
      <c r="J399" s="1038"/>
      <c r="K399" s="1038"/>
      <c r="L399" s="1038"/>
      <c r="M399" s="1038"/>
      <c r="N399" s="1038"/>
      <c r="O399" s="1038"/>
      <c r="P399" s="1038"/>
      <c r="Q399" s="1038"/>
      <c r="R399" s="1038"/>
      <c r="S399" s="1038"/>
      <c r="T399" s="1038"/>
      <c r="U399" s="1038"/>
      <c r="V399" s="1038"/>
      <c r="AJ399" s="189"/>
      <c r="AL399" s="978"/>
      <c r="AM399" s="833"/>
      <c r="AN399" s="5"/>
      <c r="AO399" s="5"/>
      <c r="AP399" s="5"/>
      <c r="AQ399" s="5"/>
      <c r="AR399" s="5"/>
      <c r="AS399" s="5"/>
      <c r="AT399" s="5"/>
      <c r="AU399" s="5"/>
      <c r="AV399" s="5"/>
      <c r="AW399" s="5"/>
      <c r="AX399" s="5"/>
      <c r="AY399" s="5"/>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7"/>
      <c r="EI399" s="117"/>
      <c r="EJ399" s="117"/>
      <c r="EK399" s="117"/>
      <c r="EL399" s="117"/>
      <c r="EM399" s="117"/>
      <c r="EN399" s="117"/>
      <c r="EO399" s="117"/>
      <c r="EP399" s="117"/>
      <c r="EQ399" s="117"/>
      <c r="ER399" s="117"/>
      <c r="ES399" s="117"/>
      <c r="ET399" s="117"/>
      <c r="EU399" s="117"/>
      <c r="EV399" s="117"/>
      <c r="EW399" s="117"/>
      <c r="EX399" s="117"/>
      <c r="EY399" s="117"/>
      <c r="EZ399" s="117"/>
      <c r="FA399" s="117"/>
      <c r="FB399" s="117"/>
      <c r="FC399" s="117"/>
      <c r="FD399" s="117"/>
      <c r="FE399" s="117"/>
      <c r="FF399" s="117"/>
      <c r="FG399" s="117"/>
      <c r="FH399" s="117"/>
      <c r="FI399" s="117"/>
      <c r="FJ399" s="117"/>
      <c r="FK399" s="117"/>
      <c r="FL399" s="117"/>
      <c r="FM399" s="117"/>
      <c r="FN399" s="117"/>
      <c r="FO399" s="117"/>
      <c r="FP399" s="117"/>
      <c r="FQ399" s="117"/>
      <c r="FR399" s="117"/>
      <c r="FS399" s="117"/>
      <c r="FT399" s="117"/>
      <c r="FU399" s="117"/>
      <c r="FV399" s="117"/>
      <c r="FW399" s="117"/>
      <c r="FX399" s="117"/>
      <c r="FY399" s="117"/>
      <c r="FZ399" s="117"/>
      <c r="GA399" s="117"/>
      <c r="GB399" s="117"/>
      <c r="GC399" s="117"/>
      <c r="GD399" s="117"/>
      <c r="GE399" s="117"/>
      <c r="GF399" s="117"/>
      <c r="GG399" s="117"/>
      <c r="GH399" s="117"/>
      <c r="GI399" s="117"/>
      <c r="GJ399" s="117"/>
      <c r="GK399" s="117"/>
      <c r="GL399" s="117"/>
      <c r="GM399" s="117"/>
      <c r="GN399" s="117"/>
      <c r="GO399" s="117"/>
      <c r="GP399" s="117"/>
      <c r="GQ399" s="117"/>
      <c r="GR399" s="117"/>
      <c r="GS399" s="117"/>
      <c r="GT399" s="117"/>
      <c r="GU399" s="117"/>
      <c r="GV399" s="117"/>
      <c r="GW399" s="117"/>
      <c r="GX399" s="117"/>
      <c r="GY399" s="117"/>
      <c r="GZ399" s="117"/>
    </row>
    <row r="400" spans="1:208" s="981" customFormat="1" ht="14.1" customHeight="1">
      <c r="B400" s="182"/>
      <c r="D400" s="981" t="s">
        <v>2411</v>
      </c>
      <c r="J400" s="1038"/>
      <c r="K400" s="1038"/>
      <c r="L400" s="1038"/>
      <c r="M400" s="1038"/>
      <c r="N400" s="1038"/>
      <c r="O400" s="1038"/>
      <c r="P400" s="1038"/>
      <c r="Q400" s="1038"/>
      <c r="R400" s="1038"/>
      <c r="S400" s="1038"/>
      <c r="T400" s="1038"/>
      <c r="U400" s="1038"/>
      <c r="V400" s="1038"/>
      <c r="AJ400" s="189"/>
      <c r="AL400" s="978"/>
      <c r="AM400" s="833"/>
      <c r="AN400" s="5"/>
      <c r="AO400" s="5"/>
      <c r="AP400" s="5"/>
      <c r="AQ400" s="5"/>
      <c r="AR400" s="5"/>
      <c r="AS400" s="5"/>
      <c r="AT400" s="5"/>
      <c r="AU400" s="5"/>
      <c r="AV400" s="5"/>
      <c r="AW400" s="5"/>
      <c r="AX400" s="5"/>
      <c r="AY400" s="5"/>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7"/>
      <c r="EI400" s="117"/>
      <c r="EJ400" s="117"/>
      <c r="EK400" s="117"/>
      <c r="EL400" s="117"/>
      <c r="EM400" s="117"/>
      <c r="EN400" s="117"/>
      <c r="EO400" s="117"/>
      <c r="EP400" s="117"/>
      <c r="EQ400" s="117"/>
      <c r="ER400" s="117"/>
      <c r="ES400" s="117"/>
      <c r="ET400" s="117"/>
      <c r="EU400" s="117"/>
      <c r="EV400" s="117"/>
      <c r="EW400" s="117"/>
      <c r="EX400" s="117"/>
      <c r="EY400" s="117"/>
      <c r="EZ400" s="117"/>
      <c r="FA400" s="117"/>
      <c r="FB400" s="117"/>
      <c r="FC400" s="117"/>
      <c r="FD400" s="117"/>
      <c r="FE400" s="117"/>
      <c r="FF400" s="117"/>
      <c r="FG400" s="117"/>
      <c r="FH400" s="117"/>
      <c r="FI400" s="117"/>
      <c r="FJ400" s="117"/>
      <c r="FK400" s="117"/>
      <c r="FL400" s="117"/>
      <c r="FM400" s="117"/>
      <c r="FN400" s="117"/>
      <c r="FO400" s="117"/>
      <c r="FP400" s="117"/>
      <c r="FQ400" s="117"/>
      <c r="FR400" s="117"/>
      <c r="FS400" s="117"/>
      <c r="FT400" s="117"/>
      <c r="FU400" s="117"/>
      <c r="FV400" s="117"/>
      <c r="FW400" s="117"/>
      <c r="FX400" s="117"/>
      <c r="FY400" s="117"/>
      <c r="FZ400" s="117"/>
      <c r="GA400" s="117"/>
      <c r="GB400" s="117"/>
      <c r="GC400" s="117"/>
      <c r="GD400" s="117"/>
      <c r="GE400" s="117"/>
      <c r="GF400" s="117"/>
      <c r="GG400" s="117"/>
      <c r="GH400" s="117"/>
      <c r="GI400" s="117"/>
      <c r="GJ400" s="117"/>
      <c r="GK400" s="117"/>
      <c r="GL400" s="117"/>
      <c r="GM400" s="117"/>
      <c r="GN400" s="117"/>
      <c r="GO400" s="117"/>
      <c r="GP400" s="117"/>
      <c r="GQ400" s="117"/>
      <c r="GR400" s="117"/>
      <c r="GS400" s="117"/>
      <c r="GT400" s="117"/>
      <c r="GU400" s="117"/>
      <c r="GV400" s="117"/>
      <c r="GW400" s="117"/>
      <c r="GX400" s="117"/>
      <c r="GY400" s="117"/>
      <c r="GZ400" s="117"/>
    </row>
    <row r="401" spans="1:208" s="981" customFormat="1" ht="14.1" customHeight="1">
      <c r="B401" s="182"/>
      <c r="E401" s="981" t="s">
        <v>2448</v>
      </c>
      <c r="J401" s="1038"/>
      <c r="K401" s="1038"/>
      <c r="L401" s="1038"/>
      <c r="M401" s="1038"/>
      <c r="N401" s="1038"/>
      <c r="O401" s="1038"/>
      <c r="P401" s="1038"/>
      <c r="Q401" s="981" t="s">
        <v>148</v>
      </c>
      <c r="R401" s="1902"/>
      <c r="S401" s="1902"/>
      <c r="T401" s="1902"/>
      <c r="U401" s="1902"/>
      <c r="V401" s="1902"/>
      <c r="W401" s="1902"/>
      <c r="X401" s="1902"/>
      <c r="Y401" s="1902"/>
      <c r="Z401" s="1902"/>
      <c r="AA401" s="1902"/>
      <c r="AB401" s="1902"/>
      <c r="AC401" s="1902"/>
      <c r="AD401" s="1902"/>
      <c r="AE401" s="1902"/>
      <c r="AF401" s="1902"/>
      <c r="AG401" s="1902"/>
      <c r="AH401" s="1902"/>
      <c r="AI401" s="981" t="s">
        <v>4</v>
      </c>
      <c r="AJ401" s="189"/>
      <c r="AL401" s="978"/>
      <c r="AM401" s="833"/>
      <c r="AN401" s="5"/>
      <c r="AO401" s="5"/>
      <c r="AP401" s="5"/>
      <c r="AQ401" s="5"/>
      <c r="AR401" s="5"/>
      <c r="AS401" s="5"/>
      <c r="AT401" s="5"/>
      <c r="AU401" s="5"/>
      <c r="AV401" s="5"/>
      <c r="AW401" s="5"/>
      <c r="AX401" s="5"/>
      <c r="AY401" s="5"/>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7"/>
      <c r="EI401" s="117"/>
      <c r="EJ401" s="117"/>
      <c r="EK401" s="117"/>
      <c r="EL401" s="117"/>
      <c r="EM401" s="117"/>
      <c r="EN401" s="117"/>
      <c r="EO401" s="117"/>
      <c r="EP401" s="117"/>
      <c r="EQ401" s="117"/>
      <c r="ER401" s="117"/>
      <c r="ES401" s="117"/>
      <c r="ET401" s="117"/>
      <c r="EU401" s="117"/>
      <c r="EV401" s="117"/>
      <c r="EW401" s="117"/>
      <c r="EX401" s="117"/>
      <c r="EY401" s="117"/>
      <c r="EZ401" s="117"/>
      <c r="FA401" s="117"/>
      <c r="FB401" s="117"/>
      <c r="FC401" s="117"/>
      <c r="FD401" s="117"/>
      <c r="FE401" s="117"/>
      <c r="FF401" s="117"/>
      <c r="FG401" s="117"/>
      <c r="FH401" s="117"/>
      <c r="FI401" s="117"/>
      <c r="FJ401" s="117"/>
      <c r="FK401" s="117"/>
      <c r="FL401" s="117"/>
      <c r="FM401" s="117"/>
      <c r="FN401" s="117"/>
      <c r="FO401" s="117"/>
      <c r="FP401" s="117"/>
      <c r="FQ401" s="117"/>
      <c r="FR401" s="117"/>
      <c r="FS401" s="117"/>
      <c r="FT401" s="117"/>
      <c r="FU401" s="117"/>
      <c r="FV401" s="117"/>
      <c r="FW401" s="117"/>
      <c r="FX401" s="117"/>
      <c r="FY401" s="117"/>
      <c r="FZ401" s="117"/>
      <c r="GA401" s="117"/>
      <c r="GB401" s="117"/>
      <c r="GC401" s="117"/>
      <c r="GD401" s="117"/>
      <c r="GE401" s="117"/>
      <c r="GF401" s="117"/>
      <c r="GG401" s="117"/>
      <c r="GH401" s="117"/>
      <c r="GI401" s="117"/>
      <c r="GJ401" s="117"/>
      <c r="GK401" s="117"/>
      <c r="GL401" s="117"/>
      <c r="GM401" s="117"/>
      <c r="GN401" s="117"/>
      <c r="GO401" s="117"/>
      <c r="GP401" s="117"/>
      <c r="GQ401" s="117"/>
      <c r="GR401" s="117"/>
      <c r="GS401" s="117"/>
      <c r="GT401" s="117"/>
      <c r="GU401" s="117"/>
      <c r="GV401" s="117"/>
      <c r="GW401" s="117"/>
      <c r="GX401" s="117"/>
      <c r="GY401" s="117"/>
      <c r="GZ401" s="117"/>
    </row>
    <row r="402" spans="1:208" s="981" customFormat="1" ht="14.1" customHeight="1">
      <c r="B402" s="182"/>
      <c r="D402" s="981" t="s">
        <v>2449</v>
      </c>
      <c r="J402" s="1038"/>
      <c r="K402" s="1038"/>
      <c r="L402" s="1038"/>
      <c r="M402" s="1038"/>
      <c r="N402" s="1038"/>
      <c r="O402" s="1038"/>
      <c r="P402" s="1038"/>
      <c r="Q402" s="1038"/>
      <c r="R402" s="1038"/>
      <c r="S402" s="1038"/>
      <c r="T402" s="1038"/>
      <c r="U402" s="1038"/>
      <c r="V402" s="1038"/>
      <c r="AJ402" s="189"/>
      <c r="AL402" s="978"/>
      <c r="AM402" s="833"/>
      <c r="AN402" s="5"/>
      <c r="AO402" s="5"/>
      <c r="AP402" s="5"/>
      <c r="AQ402" s="5"/>
      <c r="AR402" s="5"/>
      <c r="AS402" s="5"/>
      <c r="AT402" s="5"/>
      <c r="AU402" s="5"/>
      <c r="AV402" s="5"/>
      <c r="AW402" s="5"/>
      <c r="AX402" s="5"/>
      <c r="AY402" s="5"/>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7"/>
      <c r="EI402" s="117"/>
      <c r="EJ402" s="117"/>
      <c r="EK402" s="117"/>
      <c r="EL402" s="117"/>
      <c r="EM402" s="117"/>
      <c r="EN402" s="117"/>
      <c r="EO402" s="117"/>
      <c r="EP402" s="117"/>
      <c r="EQ402" s="117"/>
      <c r="ER402" s="117"/>
      <c r="ES402" s="117"/>
      <c r="ET402" s="117"/>
      <c r="EU402" s="117"/>
      <c r="EV402" s="117"/>
      <c r="EW402" s="117"/>
      <c r="EX402" s="117"/>
      <c r="EY402" s="117"/>
      <c r="EZ402" s="117"/>
      <c r="FA402" s="117"/>
      <c r="FB402" s="117"/>
      <c r="FC402" s="117"/>
      <c r="FD402" s="117"/>
      <c r="FE402" s="117"/>
      <c r="FF402" s="117"/>
      <c r="FG402" s="117"/>
      <c r="FH402" s="117"/>
      <c r="FI402" s="117"/>
      <c r="FJ402" s="117"/>
      <c r="FK402" s="117"/>
      <c r="FL402" s="117"/>
      <c r="FM402" s="117"/>
      <c r="FN402" s="117"/>
      <c r="FO402" s="117"/>
      <c r="FP402" s="117"/>
      <c r="FQ402" s="117"/>
      <c r="FR402" s="117"/>
      <c r="FS402" s="117"/>
      <c r="FT402" s="117"/>
      <c r="FU402" s="117"/>
      <c r="FV402" s="117"/>
      <c r="FW402" s="117"/>
      <c r="FX402" s="117"/>
      <c r="FY402" s="117"/>
      <c r="FZ402" s="117"/>
      <c r="GA402" s="117"/>
      <c r="GB402" s="117"/>
      <c r="GC402" s="117"/>
      <c r="GD402" s="117"/>
      <c r="GE402" s="117"/>
      <c r="GF402" s="117"/>
      <c r="GG402" s="117"/>
      <c r="GH402" s="117"/>
      <c r="GI402" s="117"/>
      <c r="GJ402" s="117"/>
      <c r="GK402" s="117"/>
      <c r="GL402" s="117"/>
      <c r="GM402" s="117"/>
      <c r="GN402" s="117"/>
      <c r="GO402" s="117"/>
      <c r="GP402" s="117"/>
      <c r="GQ402" s="117"/>
      <c r="GR402" s="117"/>
      <c r="GS402" s="117"/>
      <c r="GT402" s="117"/>
      <c r="GU402" s="117"/>
      <c r="GV402" s="117"/>
      <c r="GW402" s="117"/>
      <c r="GX402" s="117"/>
      <c r="GY402" s="117"/>
      <c r="GZ402" s="117"/>
    </row>
    <row r="403" spans="1:208" s="981" customFormat="1" ht="14.1" customHeight="1">
      <c r="B403" s="182"/>
      <c r="E403" s="981" t="s">
        <v>2448</v>
      </c>
      <c r="J403" s="1038"/>
      <c r="K403" s="1038"/>
      <c r="L403" s="1038"/>
      <c r="M403" s="1038"/>
      <c r="N403" s="1038"/>
      <c r="O403" s="1038"/>
      <c r="P403" s="1038"/>
      <c r="Q403" s="981" t="s">
        <v>148</v>
      </c>
      <c r="R403" s="1902"/>
      <c r="S403" s="1902"/>
      <c r="T403" s="1902"/>
      <c r="U403" s="1902"/>
      <c r="V403" s="1902"/>
      <c r="W403" s="1902"/>
      <c r="X403" s="1902"/>
      <c r="Y403" s="1902"/>
      <c r="Z403" s="1902"/>
      <c r="AA403" s="1902"/>
      <c r="AB403" s="1902"/>
      <c r="AC403" s="1902"/>
      <c r="AD403" s="1902"/>
      <c r="AE403" s="1902"/>
      <c r="AF403" s="1902"/>
      <c r="AG403" s="1902"/>
      <c r="AH403" s="1902"/>
      <c r="AI403" s="981" t="s">
        <v>4</v>
      </c>
      <c r="AJ403" s="189"/>
      <c r="AL403" s="978"/>
      <c r="AM403" s="833"/>
      <c r="AN403" s="5"/>
      <c r="AO403" s="5"/>
      <c r="AP403" s="5"/>
      <c r="AQ403" s="5"/>
      <c r="AR403" s="5"/>
      <c r="AS403" s="5"/>
      <c r="AT403" s="5"/>
      <c r="AU403" s="5"/>
      <c r="AV403" s="5"/>
      <c r="AW403" s="5"/>
      <c r="AX403" s="5"/>
      <c r="AY403" s="5"/>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7"/>
      <c r="EI403" s="117"/>
      <c r="EJ403" s="117"/>
      <c r="EK403" s="117"/>
      <c r="EL403" s="117"/>
      <c r="EM403" s="117"/>
      <c r="EN403" s="117"/>
      <c r="EO403" s="117"/>
      <c r="EP403" s="117"/>
      <c r="EQ403" s="117"/>
      <c r="ER403" s="117"/>
      <c r="ES403" s="117"/>
      <c r="ET403" s="117"/>
      <c r="EU403" s="117"/>
      <c r="EV403" s="117"/>
      <c r="EW403" s="117"/>
      <c r="EX403" s="117"/>
      <c r="EY403" s="117"/>
      <c r="EZ403" s="117"/>
      <c r="FA403" s="117"/>
      <c r="FB403" s="117"/>
      <c r="FC403" s="117"/>
      <c r="FD403" s="117"/>
      <c r="FE403" s="117"/>
      <c r="FF403" s="117"/>
      <c r="FG403" s="117"/>
      <c r="FH403" s="117"/>
      <c r="FI403" s="117"/>
      <c r="FJ403" s="117"/>
      <c r="FK403" s="117"/>
      <c r="FL403" s="117"/>
      <c r="FM403" s="117"/>
      <c r="FN403" s="117"/>
      <c r="FO403" s="117"/>
      <c r="FP403" s="117"/>
      <c r="FQ403" s="117"/>
      <c r="FR403" s="117"/>
      <c r="FS403" s="117"/>
      <c r="FT403" s="117"/>
      <c r="FU403" s="117"/>
      <c r="FV403" s="117"/>
      <c r="FW403" s="117"/>
      <c r="FX403" s="117"/>
      <c r="FY403" s="117"/>
      <c r="FZ403" s="117"/>
      <c r="GA403" s="117"/>
      <c r="GB403" s="117"/>
      <c r="GC403" s="117"/>
      <c r="GD403" s="117"/>
      <c r="GE403" s="117"/>
      <c r="GF403" s="117"/>
      <c r="GG403" s="117"/>
      <c r="GH403" s="117"/>
      <c r="GI403" s="117"/>
      <c r="GJ403" s="117"/>
      <c r="GK403" s="117"/>
      <c r="GL403" s="117"/>
      <c r="GM403" s="117"/>
      <c r="GN403" s="117"/>
      <c r="GO403" s="117"/>
      <c r="GP403" s="117"/>
      <c r="GQ403" s="117"/>
      <c r="GR403" s="117"/>
      <c r="GS403" s="117"/>
      <c r="GT403" s="117"/>
      <c r="GU403" s="117"/>
      <c r="GV403" s="117"/>
      <c r="GW403" s="117"/>
      <c r="GX403" s="117"/>
      <c r="GY403" s="117"/>
      <c r="GZ403" s="117"/>
    </row>
    <row r="404" spans="1:208" s="981" customFormat="1" ht="14.1" customHeight="1">
      <c r="B404" s="182"/>
      <c r="E404" s="981" t="s">
        <v>2450</v>
      </c>
      <c r="J404" s="1038"/>
      <c r="K404" s="1038"/>
      <c r="L404" s="1038"/>
      <c r="M404" s="1038"/>
      <c r="N404" s="1038"/>
      <c r="O404" s="1038"/>
      <c r="P404" s="1038"/>
      <c r="Q404" s="1038"/>
      <c r="R404" s="1038"/>
      <c r="S404" s="1038"/>
      <c r="T404" s="1901"/>
      <c r="U404" s="1901"/>
      <c r="V404" s="1901"/>
      <c r="W404" s="1901"/>
      <c r="X404" s="1901"/>
      <c r="Y404" s="1901"/>
      <c r="Z404" s="981" t="s">
        <v>2424</v>
      </c>
      <c r="AA404" s="117"/>
      <c r="AJ404" s="189"/>
      <c r="AL404" s="978"/>
      <c r="AM404" s="833"/>
      <c r="AN404" s="5"/>
      <c r="AO404" s="5"/>
      <c r="AP404" s="5"/>
      <c r="AQ404" s="5"/>
      <c r="AR404" s="5"/>
      <c r="AS404" s="5"/>
      <c r="AT404" s="5"/>
      <c r="AU404" s="5"/>
      <c r="AV404" s="5"/>
      <c r="AW404" s="5"/>
      <c r="AX404" s="5"/>
      <c r="AY404" s="5"/>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7"/>
      <c r="EI404" s="117"/>
      <c r="EJ404" s="117"/>
      <c r="EK404" s="117"/>
      <c r="EL404" s="117"/>
      <c r="EM404" s="117"/>
      <c r="EN404" s="117"/>
      <c r="EO404" s="117"/>
      <c r="EP404" s="117"/>
      <c r="EQ404" s="117"/>
      <c r="ER404" s="117"/>
      <c r="ES404" s="117"/>
      <c r="ET404" s="117"/>
      <c r="EU404" s="117"/>
      <c r="EV404" s="117"/>
      <c r="EW404" s="117"/>
      <c r="EX404" s="117"/>
      <c r="EY404" s="117"/>
      <c r="EZ404" s="117"/>
      <c r="FA404" s="117"/>
      <c r="FB404" s="117"/>
      <c r="FC404" s="117"/>
      <c r="FD404" s="117"/>
      <c r="FE404" s="117"/>
      <c r="FF404" s="117"/>
      <c r="FG404" s="117"/>
      <c r="FH404" s="117"/>
      <c r="FI404" s="117"/>
      <c r="FJ404" s="117"/>
      <c r="FK404" s="117"/>
      <c r="FL404" s="117"/>
      <c r="FM404" s="117"/>
      <c r="FN404" s="117"/>
      <c r="FO404" s="117"/>
      <c r="FP404" s="117"/>
      <c r="FQ404" s="117"/>
      <c r="FR404" s="117"/>
      <c r="FS404" s="117"/>
      <c r="FT404" s="117"/>
      <c r="FU404" s="117"/>
      <c r="FV404" s="117"/>
      <c r="FW404" s="117"/>
      <c r="FX404" s="117"/>
      <c r="FY404" s="117"/>
      <c r="FZ404" s="117"/>
      <c r="GA404" s="117"/>
      <c r="GB404" s="117"/>
      <c r="GC404" s="117"/>
      <c r="GD404" s="117"/>
      <c r="GE404" s="117"/>
      <c r="GF404" s="117"/>
      <c r="GG404" s="117"/>
      <c r="GH404" s="117"/>
      <c r="GI404" s="117"/>
      <c r="GJ404" s="117"/>
      <c r="GK404" s="117"/>
      <c r="GL404" s="117"/>
      <c r="GM404" s="117"/>
      <c r="GN404" s="117"/>
      <c r="GO404" s="117"/>
      <c r="GP404" s="117"/>
      <c r="GQ404" s="117"/>
      <c r="GR404" s="117"/>
      <c r="GS404" s="117"/>
      <c r="GT404" s="117"/>
      <c r="GU404" s="117"/>
      <c r="GV404" s="117"/>
      <c r="GW404" s="117"/>
      <c r="GX404" s="117"/>
      <c r="GY404" s="117"/>
      <c r="GZ404" s="117"/>
    </row>
    <row r="405" spans="1:208" s="981" customFormat="1" ht="14.1" customHeight="1">
      <c r="B405" s="182"/>
      <c r="E405" s="981" t="s">
        <v>2451</v>
      </c>
      <c r="J405" s="1038"/>
      <c r="K405" s="1038"/>
      <c r="L405" s="1038"/>
      <c r="M405" s="1038"/>
      <c r="N405" s="1038"/>
      <c r="O405" s="1038"/>
      <c r="P405" s="1038"/>
      <c r="Q405" s="1038"/>
      <c r="R405" s="1038"/>
      <c r="S405" s="1038"/>
      <c r="T405" s="1901"/>
      <c r="U405" s="1901"/>
      <c r="V405" s="1901"/>
      <c r="W405" s="1901"/>
      <c r="X405" s="1901"/>
      <c r="Y405" s="1901"/>
      <c r="Z405" s="981" t="s">
        <v>2424</v>
      </c>
      <c r="AJ405" s="189"/>
      <c r="AL405" s="978"/>
      <c r="AM405" s="833"/>
      <c r="AN405" s="5"/>
      <c r="AO405" s="5"/>
      <c r="AP405" s="5"/>
      <c r="AQ405" s="5"/>
      <c r="AR405" s="5"/>
      <c r="AS405" s="5"/>
      <c r="AT405" s="5"/>
      <c r="AU405" s="5"/>
      <c r="AV405" s="5"/>
      <c r="AW405" s="5"/>
      <c r="AX405" s="5"/>
      <c r="AY405" s="5"/>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7"/>
      <c r="EI405" s="117"/>
      <c r="EJ405" s="117"/>
      <c r="EK405" s="117"/>
      <c r="EL405" s="117"/>
      <c r="EM405" s="117"/>
      <c r="EN405" s="117"/>
      <c r="EO405" s="117"/>
      <c r="EP405" s="117"/>
      <c r="EQ405" s="117"/>
      <c r="ER405" s="117"/>
      <c r="ES405" s="117"/>
      <c r="ET405" s="117"/>
      <c r="EU405" s="117"/>
      <c r="EV405" s="117"/>
      <c r="EW405" s="117"/>
      <c r="EX405" s="117"/>
      <c r="EY405" s="117"/>
      <c r="EZ405" s="117"/>
      <c r="FA405" s="117"/>
      <c r="FB405" s="117"/>
      <c r="FC405" s="117"/>
      <c r="FD405" s="117"/>
      <c r="FE405" s="117"/>
      <c r="FF405" s="117"/>
      <c r="FG405" s="117"/>
      <c r="FH405" s="117"/>
      <c r="FI405" s="117"/>
      <c r="FJ405" s="117"/>
      <c r="FK405" s="117"/>
      <c r="FL405" s="117"/>
      <c r="FM405" s="117"/>
      <c r="FN405" s="117"/>
      <c r="FO405" s="117"/>
      <c r="FP405" s="117"/>
      <c r="FQ405" s="117"/>
      <c r="FR405" s="117"/>
      <c r="FS405" s="117"/>
      <c r="FT405" s="117"/>
      <c r="FU405" s="117"/>
      <c r="FV405" s="117"/>
      <c r="FW405" s="117"/>
      <c r="FX405" s="117"/>
      <c r="FY405" s="117"/>
      <c r="FZ405" s="117"/>
      <c r="GA405" s="117"/>
      <c r="GB405" s="117"/>
      <c r="GC405" s="117"/>
      <c r="GD405" s="117"/>
      <c r="GE405" s="117"/>
      <c r="GF405" s="117"/>
      <c r="GG405" s="117"/>
      <c r="GH405" s="117"/>
      <c r="GI405" s="117"/>
      <c r="GJ405" s="117"/>
      <c r="GK405" s="117"/>
      <c r="GL405" s="117"/>
      <c r="GM405" s="117"/>
      <c r="GN405" s="117"/>
      <c r="GO405" s="117"/>
      <c r="GP405" s="117"/>
      <c r="GQ405" s="117"/>
      <c r="GR405" s="117"/>
      <c r="GS405" s="117"/>
      <c r="GT405" s="117"/>
      <c r="GU405" s="117"/>
      <c r="GV405" s="117"/>
      <c r="GW405" s="117"/>
      <c r="GX405" s="117"/>
      <c r="GY405" s="117"/>
      <c r="GZ405" s="117"/>
    </row>
    <row r="406" spans="1:208" s="981" customFormat="1" ht="14.1" customHeight="1">
      <c r="B406" s="182"/>
      <c r="D406" s="981" t="s">
        <v>2434</v>
      </c>
      <c r="J406" s="1038"/>
      <c r="K406" s="1038"/>
      <c r="L406" s="1038"/>
      <c r="M406" s="1038"/>
      <c r="N406" s="1038"/>
      <c r="O406" s="1038"/>
      <c r="P406" s="1038"/>
      <c r="Q406" s="1038"/>
      <c r="R406" s="1038"/>
      <c r="S406" s="1038"/>
      <c r="T406" s="1038"/>
      <c r="U406" s="1038"/>
      <c r="V406" s="1038"/>
      <c r="AJ406" s="189"/>
      <c r="AL406" s="978"/>
      <c r="AM406" s="833"/>
      <c r="AN406" s="5"/>
      <c r="AO406" s="5"/>
      <c r="AP406" s="5"/>
      <c r="AQ406" s="5"/>
      <c r="AR406" s="5"/>
      <c r="AS406" s="5"/>
      <c r="AT406" s="5"/>
      <c r="AU406" s="5"/>
      <c r="AV406" s="5"/>
      <c r="AW406" s="5"/>
      <c r="AX406" s="5"/>
      <c r="AY406" s="5"/>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7"/>
      <c r="EI406" s="117"/>
      <c r="EJ406" s="117"/>
      <c r="EK406" s="117"/>
      <c r="EL406" s="117"/>
      <c r="EM406" s="117"/>
      <c r="EN406" s="117"/>
      <c r="EO406" s="117"/>
      <c r="EP406" s="117"/>
      <c r="EQ406" s="117"/>
      <c r="ER406" s="117"/>
      <c r="ES406" s="117"/>
      <c r="ET406" s="117"/>
      <c r="EU406" s="117"/>
      <c r="EV406" s="117"/>
      <c r="EW406" s="117"/>
      <c r="EX406" s="117"/>
      <c r="EY406" s="117"/>
      <c r="EZ406" s="117"/>
      <c r="FA406" s="117"/>
      <c r="FB406" s="117"/>
      <c r="FC406" s="117"/>
      <c r="FD406" s="117"/>
      <c r="FE406" s="117"/>
      <c r="FF406" s="117"/>
      <c r="FG406" s="117"/>
      <c r="FH406" s="117"/>
      <c r="FI406" s="117"/>
      <c r="FJ406" s="117"/>
      <c r="FK406" s="117"/>
      <c r="FL406" s="117"/>
      <c r="FM406" s="117"/>
      <c r="FN406" s="117"/>
      <c r="FO406" s="117"/>
      <c r="FP406" s="117"/>
      <c r="FQ406" s="117"/>
      <c r="FR406" s="117"/>
      <c r="FS406" s="117"/>
      <c r="FT406" s="117"/>
      <c r="FU406" s="117"/>
      <c r="FV406" s="117"/>
      <c r="FW406" s="117"/>
      <c r="FX406" s="117"/>
      <c r="FY406" s="117"/>
      <c r="FZ406" s="117"/>
      <c r="GA406" s="117"/>
      <c r="GB406" s="117"/>
      <c r="GC406" s="117"/>
      <c r="GD406" s="117"/>
      <c r="GE406" s="117"/>
      <c r="GF406" s="117"/>
      <c r="GG406" s="117"/>
      <c r="GH406" s="117"/>
      <c r="GI406" s="117"/>
      <c r="GJ406" s="117"/>
      <c r="GK406" s="117"/>
      <c r="GL406" s="117"/>
      <c r="GM406" s="117"/>
      <c r="GN406" s="117"/>
      <c r="GO406" s="117"/>
      <c r="GP406" s="117"/>
      <c r="GQ406" s="117"/>
      <c r="GR406" s="117"/>
      <c r="GS406" s="117"/>
      <c r="GT406" s="117"/>
      <c r="GU406" s="117"/>
      <c r="GV406" s="117"/>
      <c r="GW406" s="117"/>
      <c r="GX406" s="117"/>
      <c r="GY406" s="117"/>
      <c r="GZ406" s="117"/>
    </row>
    <row r="407" spans="1:208" s="981" customFormat="1" ht="14.1" customHeight="1">
      <c r="B407" s="182"/>
      <c r="E407" s="981" t="s">
        <v>2448</v>
      </c>
      <c r="J407" s="1038"/>
      <c r="K407" s="1038"/>
      <c r="L407" s="1038"/>
      <c r="M407" s="1038"/>
      <c r="N407" s="1038"/>
      <c r="O407" s="1038"/>
      <c r="P407" s="1038"/>
      <c r="Q407" s="981" t="s">
        <v>148</v>
      </c>
      <c r="R407" s="1902"/>
      <c r="S407" s="1902"/>
      <c r="T407" s="1902"/>
      <c r="U407" s="1902"/>
      <c r="V407" s="1902"/>
      <c r="W407" s="1902"/>
      <c r="X407" s="1902"/>
      <c r="Y407" s="1902"/>
      <c r="Z407" s="1902"/>
      <c r="AA407" s="1902"/>
      <c r="AB407" s="1902"/>
      <c r="AC407" s="1902"/>
      <c r="AD407" s="1902"/>
      <c r="AE407" s="1902"/>
      <c r="AF407" s="1902"/>
      <c r="AG407" s="1902"/>
      <c r="AH407" s="1902"/>
      <c r="AI407" s="981" t="s">
        <v>4</v>
      </c>
      <c r="AJ407" s="189"/>
      <c r="AL407" s="978"/>
      <c r="AM407" s="833"/>
      <c r="AN407" s="5"/>
      <c r="AO407" s="5"/>
      <c r="AP407" s="5"/>
      <c r="AQ407" s="5"/>
      <c r="AR407" s="5"/>
      <c r="AS407" s="5"/>
      <c r="AT407" s="5"/>
      <c r="AU407" s="5"/>
      <c r="AV407" s="5"/>
      <c r="AW407" s="5"/>
      <c r="AX407" s="5"/>
      <c r="AY407" s="5"/>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7"/>
      <c r="EI407" s="117"/>
      <c r="EJ407" s="117"/>
      <c r="EK407" s="117"/>
      <c r="EL407" s="117"/>
      <c r="EM407" s="117"/>
      <c r="EN407" s="117"/>
      <c r="EO407" s="117"/>
      <c r="EP407" s="117"/>
      <c r="EQ407" s="117"/>
      <c r="ER407" s="117"/>
      <c r="ES407" s="117"/>
      <c r="ET407" s="117"/>
      <c r="EU407" s="117"/>
      <c r="EV407" s="117"/>
      <c r="EW407" s="117"/>
      <c r="EX407" s="117"/>
      <c r="EY407" s="117"/>
      <c r="EZ407" s="117"/>
      <c r="FA407" s="117"/>
      <c r="FB407" s="117"/>
      <c r="FC407" s="117"/>
      <c r="FD407" s="117"/>
      <c r="FE407" s="117"/>
      <c r="FF407" s="117"/>
      <c r="FG407" s="117"/>
      <c r="FH407" s="117"/>
      <c r="FI407" s="117"/>
      <c r="FJ407" s="117"/>
      <c r="FK407" s="117"/>
      <c r="FL407" s="117"/>
      <c r="FM407" s="117"/>
      <c r="FN407" s="117"/>
      <c r="FO407" s="117"/>
      <c r="FP407" s="117"/>
      <c r="FQ407" s="117"/>
      <c r="FR407" s="117"/>
      <c r="FS407" s="117"/>
      <c r="FT407" s="117"/>
      <c r="FU407" s="117"/>
      <c r="FV407" s="117"/>
      <c r="FW407" s="117"/>
      <c r="FX407" s="117"/>
      <c r="FY407" s="117"/>
      <c r="FZ407" s="117"/>
      <c r="GA407" s="117"/>
      <c r="GB407" s="117"/>
      <c r="GC407" s="117"/>
      <c r="GD407" s="117"/>
      <c r="GE407" s="117"/>
      <c r="GF407" s="117"/>
      <c r="GG407" s="117"/>
      <c r="GH407" s="117"/>
      <c r="GI407" s="117"/>
      <c r="GJ407" s="117"/>
      <c r="GK407" s="117"/>
      <c r="GL407" s="117"/>
      <c r="GM407" s="117"/>
      <c r="GN407" s="117"/>
      <c r="GO407" s="117"/>
      <c r="GP407" s="117"/>
      <c r="GQ407" s="117"/>
      <c r="GR407" s="117"/>
      <c r="GS407" s="117"/>
      <c r="GT407" s="117"/>
      <c r="GU407" s="117"/>
      <c r="GV407" s="117"/>
      <c r="GW407" s="117"/>
      <c r="GX407" s="117"/>
      <c r="GY407" s="117"/>
      <c r="GZ407" s="117"/>
    </row>
    <row r="408" spans="1:208" s="981" customFormat="1" ht="14.1" customHeight="1">
      <c r="B408" s="182"/>
      <c r="D408" s="981" t="s">
        <v>2435</v>
      </c>
      <c r="J408" s="1038"/>
      <c r="K408" s="1038"/>
      <c r="L408" s="1038"/>
      <c r="M408" s="1038"/>
      <c r="N408" s="1038"/>
      <c r="O408" s="1038"/>
      <c r="P408" s="1038"/>
      <c r="Q408" s="1038"/>
      <c r="R408" s="1038"/>
      <c r="S408" s="1038"/>
      <c r="T408" s="1038"/>
      <c r="U408" s="1038"/>
      <c r="V408" s="1038"/>
      <c r="AJ408" s="189"/>
      <c r="AL408" s="978"/>
      <c r="AM408" s="833"/>
      <c r="AN408" s="5"/>
      <c r="AO408" s="5"/>
      <c r="AP408" s="5"/>
      <c r="AQ408" s="5"/>
      <c r="AR408" s="5"/>
      <c r="AS408" s="5"/>
      <c r="AT408" s="5"/>
      <c r="AU408" s="5"/>
      <c r="AV408" s="5"/>
      <c r="AW408" s="5"/>
      <c r="AX408" s="5"/>
      <c r="AY408" s="5"/>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7"/>
      <c r="EI408" s="117"/>
      <c r="EJ408" s="117"/>
      <c r="EK408" s="117"/>
      <c r="EL408" s="117"/>
      <c r="EM408" s="117"/>
      <c r="EN408" s="117"/>
      <c r="EO408" s="117"/>
      <c r="EP408" s="117"/>
      <c r="EQ408" s="117"/>
      <c r="ER408" s="117"/>
      <c r="ES408" s="117"/>
      <c r="ET408" s="117"/>
      <c r="EU408" s="117"/>
      <c r="EV408" s="117"/>
      <c r="EW408" s="117"/>
      <c r="EX408" s="117"/>
      <c r="EY408" s="117"/>
      <c r="EZ408" s="117"/>
      <c r="FA408" s="117"/>
      <c r="FB408" s="117"/>
      <c r="FC408" s="117"/>
      <c r="FD408" s="117"/>
      <c r="FE408" s="117"/>
      <c r="FF408" s="117"/>
      <c r="FG408" s="117"/>
      <c r="FH408" s="117"/>
      <c r="FI408" s="117"/>
      <c r="FJ408" s="117"/>
      <c r="FK408" s="117"/>
      <c r="FL408" s="117"/>
      <c r="FM408" s="117"/>
      <c r="FN408" s="117"/>
      <c r="FO408" s="117"/>
      <c r="FP408" s="117"/>
      <c r="FQ408" s="117"/>
      <c r="FR408" s="117"/>
      <c r="FS408" s="117"/>
      <c r="FT408" s="117"/>
      <c r="FU408" s="117"/>
      <c r="FV408" s="117"/>
      <c r="FW408" s="117"/>
      <c r="FX408" s="117"/>
      <c r="FY408" s="117"/>
      <c r="FZ408" s="117"/>
      <c r="GA408" s="117"/>
      <c r="GB408" s="117"/>
      <c r="GC408" s="117"/>
      <c r="GD408" s="117"/>
      <c r="GE408" s="117"/>
      <c r="GF408" s="117"/>
      <c r="GG408" s="117"/>
      <c r="GH408" s="117"/>
      <c r="GI408" s="117"/>
      <c r="GJ408" s="117"/>
      <c r="GK408" s="117"/>
      <c r="GL408" s="117"/>
      <c r="GM408" s="117"/>
      <c r="GN408" s="117"/>
      <c r="GO408" s="117"/>
      <c r="GP408" s="117"/>
      <c r="GQ408" s="117"/>
      <c r="GR408" s="117"/>
      <c r="GS408" s="117"/>
      <c r="GT408" s="117"/>
      <c r="GU408" s="117"/>
      <c r="GV408" s="117"/>
      <c r="GW408" s="117"/>
      <c r="GX408" s="117"/>
      <c r="GY408" s="117"/>
      <c r="GZ408" s="117"/>
    </row>
    <row r="409" spans="1:208" s="981" customFormat="1" ht="14.1" customHeight="1">
      <c r="B409" s="182"/>
      <c r="E409" s="981" t="s">
        <v>2448</v>
      </c>
      <c r="J409" s="1038"/>
      <c r="K409" s="1038"/>
      <c r="L409" s="1038"/>
      <c r="M409" s="1038"/>
      <c r="N409" s="1038"/>
      <c r="O409" s="1038"/>
      <c r="P409" s="1038"/>
      <c r="Q409" s="981" t="s">
        <v>148</v>
      </c>
      <c r="R409" s="1902"/>
      <c r="S409" s="1902"/>
      <c r="T409" s="1902"/>
      <c r="U409" s="1902"/>
      <c r="V409" s="1902"/>
      <c r="W409" s="1902"/>
      <c r="X409" s="1902"/>
      <c r="Y409" s="1902"/>
      <c r="Z409" s="1902"/>
      <c r="AA409" s="1902"/>
      <c r="AB409" s="1902"/>
      <c r="AC409" s="1902"/>
      <c r="AD409" s="1902"/>
      <c r="AE409" s="1902"/>
      <c r="AF409" s="1902"/>
      <c r="AG409" s="1902"/>
      <c r="AH409" s="1902"/>
      <c r="AI409" s="981" t="s">
        <v>4</v>
      </c>
      <c r="AJ409" s="189"/>
      <c r="AL409" s="978"/>
      <c r="AM409" s="833"/>
      <c r="AN409" s="5"/>
      <c r="AO409" s="5"/>
      <c r="AP409" s="5"/>
      <c r="AQ409" s="5"/>
      <c r="AR409" s="5"/>
      <c r="AS409" s="5"/>
      <c r="AT409" s="5"/>
      <c r="AU409" s="5"/>
      <c r="AV409" s="5"/>
      <c r="AW409" s="5"/>
      <c r="AX409" s="5"/>
      <c r="AY409" s="5"/>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7"/>
      <c r="EI409" s="117"/>
      <c r="EJ409" s="117"/>
      <c r="EK409" s="117"/>
      <c r="EL409" s="117"/>
      <c r="EM409" s="117"/>
      <c r="EN409" s="117"/>
      <c r="EO409" s="117"/>
      <c r="EP409" s="117"/>
      <c r="EQ409" s="117"/>
      <c r="ER409" s="117"/>
      <c r="ES409" s="117"/>
      <c r="ET409" s="117"/>
      <c r="EU409" s="117"/>
      <c r="EV409" s="117"/>
      <c r="EW409" s="117"/>
      <c r="EX409" s="117"/>
      <c r="EY409" s="117"/>
      <c r="EZ409" s="117"/>
      <c r="FA409" s="117"/>
      <c r="FB409" s="117"/>
      <c r="FC409" s="117"/>
      <c r="FD409" s="117"/>
      <c r="FE409" s="117"/>
      <c r="FF409" s="117"/>
      <c r="FG409" s="117"/>
      <c r="FH409" s="117"/>
      <c r="FI409" s="117"/>
      <c r="FJ409" s="117"/>
      <c r="FK409" s="117"/>
      <c r="FL409" s="117"/>
      <c r="FM409" s="117"/>
      <c r="FN409" s="117"/>
      <c r="FO409" s="117"/>
      <c r="FP409" s="117"/>
      <c r="FQ409" s="117"/>
      <c r="FR409" s="117"/>
      <c r="FS409" s="117"/>
      <c r="FT409" s="117"/>
      <c r="FU409" s="117"/>
      <c r="FV409" s="117"/>
      <c r="FW409" s="117"/>
      <c r="FX409" s="117"/>
      <c r="FY409" s="117"/>
      <c r="FZ409" s="117"/>
      <c r="GA409" s="117"/>
      <c r="GB409" s="117"/>
      <c r="GC409" s="117"/>
      <c r="GD409" s="117"/>
      <c r="GE409" s="117"/>
      <c r="GF409" s="117"/>
      <c r="GG409" s="117"/>
      <c r="GH409" s="117"/>
      <c r="GI409" s="117"/>
      <c r="GJ409" s="117"/>
      <c r="GK409" s="117"/>
      <c r="GL409" s="117"/>
      <c r="GM409" s="117"/>
      <c r="GN409" s="117"/>
      <c r="GO409" s="117"/>
      <c r="GP409" s="117"/>
      <c r="GQ409" s="117"/>
      <c r="GR409" s="117"/>
      <c r="GS409" s="117"/>
      <c r="GT409" s="117"/>
      <c r="GU409" s="117"/>
      <c r="GV409" s="117"/>
      <c r="GW409" s="117"/>
      <c r="GX409" s="117"/>
      <c r="GY409" s="117"/>
      <c r="GZ409" s="117"/>
    </row>
    <row r="410" spans="1:208" s="981" customFormat="1" ht="14.1" customHeight="1">
      <c r="B410" s="204"/>
      <c r="C410" s="982"/>
      <c r="D410" s="982"/>
      <c r="E410" s="982"/>
      <c r="F410" s="982"/>
      <c r="G410" s="982"/>
      <c r="H410" s="982"/>
      <c r="I410" s="982"/>
      <c r="J410" s="982"/>
      <c r="K410" s="982"/>
      <c r="L410" s="982"/>
      <c r="M410" s="1490"/>
      <c r="N410" s="1490"/>
      <c r="O410" s="1490"/>
      <c r="P410" s="1490"/>
      <c r="Q410" s="1490"/>
      <c r="R410" s="1490"/>
      <c r="S410" s="1490"/>
      <c r="T410" s="1490"/>
      <c r="U410" s="1490"/>
      <c r="V410" s="1490"/>
      <c r="W410" s="982"/>
      <c r="X410" s="982"/>
      <c r="Y410" s="982"/>
      <c r="Z410" s="982"/>
      <c r="AA410" s="982"/>
      <c r="AB410" s="982"/>
      <c r="AC410" s="982"/>
      <c r="AD410" s="982"/>
      <c r="AE410" s="982"/>
      <c r="AF410" s="982"/>
      <c r="AG410" s="982"/>
      <c r="AH410" s="982"/>
      <c r="AI410" s="982"/>
      <c r="AJ410" s="219"/>
      <c r="AL410" s="978"/>
      <c r="AM410" s="833"/>
      <c r="AN410" s="5"/>
      <c r="AO410" s="5"/>
      <c r="AP410" s="5"/>
      <c r="AQ410" s="5"/>
      <c r="AR410" s="5"/>
      <c r="AS410" s="5"/>
      <c r="AT410" s="5"/>
      <c r="AU410" s="5"/>
      <c r="AV410" s="5"/>
      <c r="AW410" s="5"/>
      <c r="AX410" s="5"/>
      <c r="AY410" s="5"/>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7"/>
      <c r="EI410" s="117"/>
      <c r="EJ410" s="117"/>
      <c r="EK410" s="117"/>
      <c r="EL410" s="117"/>
      <c r="EM410" s="117"/>
      <c r="EN410" s="117"/>
      <c r="EO410" s="117"/>
      <c r="EP410" s="117"/>
      <c r="EQ410" s="117"/>
      <c r="ER410" s="117"/>
      <c r="ES410" s="117"/>
      <c r="ET410" s="117"/>
      <c r="EU410" s="117"/>
      <c r="EV410" s="117"/>
      <c r="EW410" s="117"/>
      <c r="EX410" s="117"/>
      <c r="EY410" s="117"/>
      <c r="EZ410" s="117"/>
      <c r="FA410" s="117"/>
      <c r="FB410" s="117"/>
      <c r="FC410" s="117"/>
      <c r="FD410" s="117"/>
      <c r="FE410" s="117"/>
      <c r="FF410" s="117"/>
      <c r="FG410" s="117"/>
      <c r="FH410" s="117"/>
      <c r="FI410" s="117"/>
      <c r="FJ410" s="117"/>
      <c r="FK410" s="117"/>
      <c r="FL410" s="117"/>
      <c r="FM410" s="117"/>
      <c r="FN410" s="117"/>
      <c r="FO410" s="117"/>
      <c r="FP410" s="117"/>
      <c r="FQ410" s="117"/>
      <c r="FR410" s="117"/>
      <c r="FS410" s="117"/>
      <c r="FT410" s="117"/>
      <c r="FU410" s="117"/>
      <c r="FV410" s="117"/>
      <c r="FW410" s="117"/>
      <c r="FX410" s="117"/>
      <c r="FY410" s="117"/>
      <c r="FZ410" s="117"/>
      <c r="GA410" s="117"/>
      <c r="GB410" s="117"/>
      <c r="GC410" s="117"/>
      <c r="GD410" s="117"/>
      <c r="GE410" s="117"/>
      <c r="GF410" s="117"/>
      <c r="GG410" s="117"/>
      <c r="GH410" s="117"/>
      <c r="GI410" s="117"/>
      <c r="GJ410" s="117"/>
      <c r="GK410" s="117"/>
      <c r="GL410" s="117"/>
      <c r="GM410" s="117"/>
      <c r="GN410" s="117"/>
      <c r="GO410" s="117"/>
      <c r="GP410" s="117"/>
      <c r="GQ410" s="117"/>
      <c r="GR410" s="117"/>
      <c r="GS410" s="117"/>
      <c r="GT410" s="117"/>
      <c r="GU410" s="117"/>
      <c r="GV410" s="117"/>
      <c r="GW410" s="117"/>
      <c r="GX410" s="117"/>
      <c r="GY410" s="117"/>
      <c r="GZ410" s="117"/>
    </row>
    <row r="411" spans="1:208" s="981" customFormat="1" ht="6" customHeight="1">
      <c r="N411" s="1037"/>
      <c r="O411" s="1037"/>
      <c r="P411" s="1037"/>
      <c r="Q411" s="1037"/>
      <c r="R411" s="1037"/>
      <c r="S411" s="1037"/>
      <c r="T411" s="1037"/>
      <c r="U411" s="1037"/>
      <c r="V411" s="1037"/>
      <c r="W411" s="1037"/>
      <c r="AL411" s="978"/>
      <c r="AM411" s="833"/>
      <c r="AN411" s="5"/>
      <c r="AO411" s="5"/>
      <c r="AP411" s="5"/>
      <c r="AQ411" s="5"/>
      <c r="AR411" s="5"/>
      <c r="AS411" s="5"/>
      <c r="AT411" s="5"/>
      <c r="AU411" s="5"/>
      <c r="AV411" s="5"/>
      <c r="AW411" s="5"/>
      <c r="AX411" s="5"/>
      <c r="AY411" s="5"/>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7"/>
      <c r="EI411" s="117"/>
      <c r="EJ411" s="117"/>
      <c r="EK411" s="117"/>
      <c r="EL411" s="117"/>
      <c r="EM411" s="117"/>
      <c r="EN411" s="117"/>
      <c r="EO411" s="117"/>
      <c r="EP411" s="117"/>
      <c r="EQ411" s="117"/>
      <c r="ER411" s="117"/>
      <c r="ES411" s="117"/>
      <c r="ET411" s="117"/>
      <c r="EU411" s="117"/>
      <c r="EV411" s="117"/>
      <c r="EW411" s="117"/>
      <c r="EX411" s="117"/>
      <c r="EY411" s="117"/>
      <c r="EZ411" s="117"/>
      <c r="FA411" s="117"/>
      <c r="FB411" s="117"/>
      <c r="FC411" s="117"/>
      <c r="FD411" s="117"/>
      <c r="FE411" s="117"/>
      <c r="FF411" s="117"/>
      <c r="FG411" s="117"/>
      <c r="FH411" s="117"/>
      <c r="FI411" s="117"/>
      <c r="FJ411" s="117"/>
      <c r="FK411" s="117"/>
      <c r="FL411" s="117"/>
      <c r="FM411" s="117"/>
      <c r="FN411" s="117"/>
      <c r="FO411" s="117"/>
      <c r="FP411" s="117"/>
      <c r="FQ411" s="117"/>
      <c r="FR411" s="117"/>
      <c r="FS411" s="117"/>
      <c r="FT411" s="117"/>
      <c r="FU411" s="117"/>
      <c r="FV411" s="117"/>
      <c r="FW411" s="117"/>
      <c r="FX411" s="117"/>
      <c r="FY411" s="117"/>
      <c r="FZ411" s="117"/>
      <c r="GA411" s="117"/>
      <c r="GB411" s="117"/>
      <c r="GC411" s="117"/>
      <c r="GD411" s="117"/>
      <c r="GE411" s="117"/>
      <c r="GF411" s="117"/>
      <c r="GG411" s="117"/>
      <c r="GH411" s="117"/>
      <c r="GI411" s="117"/>
      <c r="GJ411" s="117"/>
      <c r="GK411" s="117"/>
      <c r="GL411" s="117"/>
      <c r="GM411" s="117"/>
      <c r="GN411" s="117"/>
      <c r="GO411" s="117"/>
      <c r="GP411" s="117"/>
      <c r="GQ411" s="117"/>
      <c r="GR411" s="117"/>
      <c r="GS411" s="117"/>
      <c r="GT411" s="117"/>
      <c r="GU411" s="117"/>
      <c r="GV411" s="117"/>
      <c r="GW411" s="117"/>
      <c r="GX411" s="117"/>
      <c r="GY411" s="117"/>
      <c r="GZ411" s="117"/>
    </row>
    <row r="412" spans="1:208" ht="11.1" customHeight="1">
      <c r="A412" s="969"/>
      <c r="B412" s="975"/>
      <c r="C412" s="975"/>
      <c r="D412" s="975"/>
      <c r="E412" s="975"/>
      <c r="F412" s="975"/>
      <c r="G412" s="975"/>
      <c r="H412" s="975"/>
      <c r="I412" s="975"/>
      <c r="J412" s="975"/>
      <c r="K412" s="976"/>
      <c r="L412" s="975"/>
      <c r="M412" s="975"/>
      <c r="N412" s="977"/>
      <c r="O412" s="977"/>
      <c r="P412" s="977"/>
      <c r="Q412" s="977"/>
      <c r="R412" s="975"/>
      <c r="S412" s="975"/>
      <c r="T412" s="975"/>
      <c r="U412" s="975"/>
      <c r="V412" s="977"/>
      <c r="W412" s="977"/>
      <c r="X412" s="977"/>
      <c r="Y412" s="977"/>
      <c r="Z412" s="975"/>
      <c r="AA412" s="975"/>
      <c r="AB412" s="948"/>
      <c r="AC412" s="975"/>
      <c r="AD412" s="977"/>
      <c r="AE412" s="977"/>
      <c r="AF412" s="977"/>
      <c r="AG412" s="977"/>
      <c r="AH412" s="975"/>
      <c r="AI412" s="975"/>
      <c r="AJ412" s="948"/>
      <c r="AK412" s="969"/>
      <c r="AL412" s="969"/>
      <c r="AM412" s="969"/>
      <c r="AN412" s="969"/>
      <c r="AO412" s="969"/>
      <c r="AP412" s="969"/>
      <c r="AQ412" s="969"/>
      <c r="AR412" s="969"/>
      <c r="AS412" s="969"/>
      <c r="AT412" s="969"/>
      <c r="AU412" s="969"/>
      <c r="AV412" s="969"/>
      <c r="AW412" s="969"/>
      <c r="AX412" s="969"/>
      <c r="AY412" s="969"/>
      <c r="AZ412" s="969"/>
      <c r="BA412" s="969"/>
      <c r="BB412" s="969"/>
      <c r="BC412" s="969"/>
      <c r="BD412" s="969"/>
      <c r="BE412" s="969"/>
      <c r="BF412" s="969"/>
      <c r="BG412" s="969"/>
      <c r="BH412" s="969"/>
      <c r="BI412" s="969"/>
      <c r="BJ412" s="969"/>
      <c r="BK412" s="969"/>
      <c r="BL412" s="969"/>
      <c r="BM412" s="969"/>
      <c r="BN412" s="969"/>
      <c r="BO412" s="969"/>
      <c r="BP412" s="969"/>
      <c r="BQ412" s="969"/>
      <c r="BR412" s="969"/>
      <c r="BS412" s="969"/>
      <c r="BT412" s="969"/>
    </row>
    <row r="413" spans="1:208" ht="17.100000000000001" customHeight="1">
      <c r="A413" s="969"/>
      <c r="B413" s="227"/>
      <c r="C413" s="149" t="s">
        <v>2452</v>
      </c>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c r="AC413" s="149"/>
      <c r="AD413" s="149"/>
      <c r="AE413" s="149"/>
      <c r="AF413" s="149"/>
      <c r="AG413" s="149"/>
      <c r="AH413" s="149"/>
      <c r="AI413" s="149"/>
      <c r="AJ413" s="226"/>
      <c r="AK413" s="969"/>
      <c r="AL413" s="969"/>
      <c r="AM413" s="969"/>
      <c r="AN413" s="969"/>
      <c r="AO413" s="969"/>
      <c r="AP413" s="969"/>
      <c r="AQ413" s="969"/>
      <c r="AR413" s="969"/>
      <c r="AS413" s="969"/>
      <c r="AT413" s="969"/>
      <c r="AU413" s="969"/>
      <c r="AV413" s="969"/>
      <c r="AW413" s="969"/>
      <c r="AX413" s="969"/>
      <c r="AY413" s="969"/>
      <c r="AZ413" s="969"/>
      <c r="BA413" s="969"/>
      <c r="BB413" s="969"/>
      <c r="BC413" s="969"/>
      <c r="BD413" s="969"/>
      <c r="BE413" s="969"/>
      <c r="BF413" s="969"/>
      <c r="BG413" s="969"/>
      <c r="BH413" s="969"/>
      <c r="BI413" s="969"/>
      <c r="BJ413" s="969"/>
      <c r="BK413" s="969"/>
      <c r="BL413" s="969"/>
      <c r="BM413" s="969"/>
      <c r="BN413" s="969"/>
      <c r="BO413" s="969"/>
      <c r="BP413" s="969"/>
      <c r="BQ413" s="969"/>
      <c r="BR413" s="969"/>
      <c r="BS413" s="969"/>
      <c r="BT413" s="969"/>
    </row>
    <row r="414" spans="1:208" ht="17.100000000000001" customHeight="1">
      <c r="A414" s="969"/>
      <c r="B414" s="204"/>
      <c r="C414" s="970"/>
      <c r="D414" s="970" t="s">
        <v>2015</v>
      </c>
      <c r="E414" s="970"/>
      <c r="F414" s="970"/>
      <c r="G414" s="970"/>
      <c r="H414" s="970"/>
      <c r="I414" s="970"/>
      <c r="J414" s="970"/>
      <c r="K414" s="970"/>
      <c r="L414" s="970"/>
      <c r="M414" s="970"/>
      <c r="N414" s="970"/>
      <c r="O414" s="970"/>
      <c r="P414" s="970"/>
      <c r="Q414" s="970"/>
      <c r="R414" s="970"/>
      <c r="S414" s="1007" t="s">
        <v>73</v>
      </c>
      <c r="T414" s="211" t="s">
        <v>0</v>
      </c>
      <c r="U414" s="970"/>
      <c r="V414" s="970"/>
      <c r="W414" s="970"/>
      <c r="X414" s="1007" t="s">
        <v>73</v>
      </c>
      <c r="Y414" s="211" t="s">
        <v>1</v>
      </c>
      <c r="Z414" s="970"/>
      <c r="AA414" s="970"/>
      <c r="AB414" s="970"/>
      <c r="AC414" s="970"/>
      <c r="AD414" s="970"/>
      <c r="AE414" s="970"/>
      <c r="AF414" s="970"/>
      <c r="AG414" s="970"/>
      <c r="AH414" s="970"/>
      <c r="AI414" s="970"/>
      <c r="AJ414" s="219"/>
      <c r="AK414" s="969"/>
      <c r="AL414" s="969"/>
      <c r="AM414" s="969"/>
      <c r="AN414" s="969"/>
      <c r="AO414" s="969"/>
      <c r="AP414" s="969"/>
      <c r="AQ414" s="969"/>
      <c r="AR414" s="969"/>
      <c r="AS414" s="969"/>
      <c r="AT414" s="969"/>
      <c r="AU414" s="969"/>
      <c r="AV414" s="969"/>
      <c r="AW414" s="969"/>
      <c r="AX414" s="969"/>
      <c r="AY414" s="969"/>
      <c r="AZ414" s="969"/>
      <c r="BA414" s="969"/>
      <c r="BB414" s="969"/>
      <c r="BC414" s="969"/>
      <c r="BD414" s="969"/>
      <c r="BE414" s="969"/>
      <c r="BF414" s="969"/>
      <c r="BG414" s="969"/>
      <c r="BH414" s="969"/>
      <c r="BI414" s="969"/>
      <c r="BJ414" s="969"/>
      <c r="BK414" s="969"/>
      <c r="BL414" s="969"/>
      <c r="BM414" s="969"/>
      <c r="BN414" s="969"/>
      <c r="BO414" s="969"/>
      <c r="BP414" s="969"/>
      <c r="BQ414" s="969"/>
      <c r="BR414" s="969"/>
      <c r="BS414" s="969"/>
      <c r="BT414" s="969"/>
    </row>
    <row r="415" spans="1:208" ht="17.100000000000001" customHeight="1">
      <c r="A415" s="969"/>
      <c r="B415" s="182"/>
      <c r="C415" s="969" t="s">
        <v>2453</v>
      </c>
      <c r="D415" s="969"/>
      <c r="E415" s="969"/>
      <c r="F415" s="969"/>
      <c r="G415" s="969"/>
      <c r="H415" s="969"/>
      <c r="I415" s="969"/>
      <c r="J415" s="969"/>
      <c r="K415" s="969"/>
      <c r="L415" s="969"/>
      <c r="M415" s="969"/>
      <c r="N415" s="969"/>
      <c r="O415" s="969"/>
      <c r="P415" s="969"/>
      <c r="Q415" s="969"/>
      <c r="R415" s="969"/>
      <c r="S415" s="969"/>
      <c r="T415" s="969"/>
      <c r="U415" s="969"/>
      <c r="V415" s="969"/>
      <c r="W415" s="969"/>
      <c r="X415" s="969"/>
      <c r="Y415" s="969"/>
      <c r="Z415" s="969"/>
      <c r="AA415" s="969"/>
      <c r="AB415" s="969"/>
      <c r="AC415" s="969"/>
      <c r="AD415" s="969"/>
      <c r="AE415" s="969"/>
      <c r="AF415" s="969"/>
      <c r="AG415" s="969"/>
      <c r="AH415" s="969"/>
      <c r="AI415" s="969"/>
      <c r="AJ415" s="189"/>
      <c r="AK415" s="969"/>
      <c r="AL415" s="969"/>
      <c r="AM415" s="969"/>
      <c r="AN415" s="969"/>
      <c r="AO415" s="969"/>
      <c r="AP415" s="969"/>
      <c r="AQ415" s="969"/>
      <c r="AR415" s="969"/>
      <c r="AS415" s="969"/>
      <c r="AT415" s="969"/>
      <c r="AU415" s="969"/>
      <c r="AV415" s="969"/>
      <c r="AW415" s="969"/>
      <c r="AX415" s="969"/>
      <c r="AY415" s="969"/>
      <c r="AZ415" s="969"/>
      <c r="BA415" s="969"/>
      <c r="BB415" s="969"/>
      <c r="BC415" s="969"/>
      <c r="BD415" s="969"/>
      <c r="BE415" s="969"/>
      <c r="BF415" s="969"/>
      <c r="BG415" s="969"/>
      <c r="BH415" s="969"/>
      <c r="BI415" s="969"/>
      <c r="BJ415" s="969"/>
      <c r="BK415" s="969"/>
      <c r="BL415" s="969"/>
      <c r="BM415" s="969"/>
      <c r="BN415" s="969"/>
      <c r="BO415" s="969"/>
      <c r="BP415" s="969"/>
      <c r="BQ415" s="969"/>
      <c r="BR415" s="969"/>
      <c r="BS415" s="969"/>
      <c r="BT415" s="969"/>
    </row>
    <row r="416" spans="1:208" ht="17.100000000000001" customHeight="1">
      <c r="A416" s="969"/>
      <c r="B416" s="182"/>
      <c r="C416" s="947"/>
      <c r="D416" s="947"/>
      <c r="E416" s="947"/>
      <c r="F416" s="1943"/>
      <c r="G416" s="1943"/>
      <c r="H416" s="1943"/>
      <c r="I416" s="1943"/>
      <c r="J416" s="1943"/>
      <c r="K416" s="1943"/>
      <c r="L416" s="1943"/>
      <c r="M416" s="1943"/>
      <c r="N416" s="1943"/>
      <c r="O416" s="1943"/>
      <c r="P416" s="1943"/>
      <c r="Q416" s="1943"/>
      <c r="R416" s="1943"/>
      <c r="S416" s="1943"/>
      <c r="T416" s="1943"/>
      <c r="U416" s="1943"/>
      <c r="V416" s="1943"/>
      <c r="W416" s="1943"/>
      <c r="X416" s="1943"/>
      <c r="Y416" s="1943"/>
      <c r="Z416" s="1943"/>
      <c r="AA416" s="1943"/>
      <c r="AB416" s="1943"/>
      <c r="AC416" s="1943"/>
      <c r="AD416" s="1943"/>
      <c r="AE416" s="1943"/>
      <c r="AF416" s="1943"/>
      <c r="AG416" s="1943"/>
      <c r="AH416" s="1943"/>
      <c r="AI416" s="1943"/>
      <c r="AJ416" s="1977"/>
      <c r="AK416" s="969"/>
      <c r="AL416" s="969"/>
      <c r="AM416" s="969"/>
      <c r="AN416" s="969"/>
      <c r="AO416" s="969"/>
      <c r="AP416" s="969"/>
      <c r="AQ416" s="969"/>
      <c r="AR416" s="969"/>
      <c r="AS416" s="969"/>
      <c r="AT416" s="969"/>
      <c r="AU416" s="969"/>
      <c r="AV416" s="969"/>
      <c r="AW416" s="969"/>
      <c r="AX416" s="969"/>
      <c r="AY416" s="969"/>
      <c r="AZ416" s="969"/>
      <c r="BA416" s="969"/>
      <c r="BB416" s="969"/>
      <c r="BC416" s="969"/>
      <c r="BD416" s="969"/>
      <c r="BE416" s="969"/>
      <c r="BF416" s="969"/>
      <c r="BG416" s="969"/>
      <c r="BH416" s="969"/>
      <c r="BI416" s="969"/>
      <c r="BJ416" s="969"/>
      <c r="BK416" s="969"/>
      <c r="BL416" s="969"/>
      <c r="BM416" s="969"/>
      <c r="BN416" s="969"/>
      <c r="BO416" s="969"/>
      <c r="BP416" s="969"/>
      <c r="BQ416" s="969"/>
      <c r="BR416" s="969"/>
      <c r="BS416" s="969"/>
      <c r="BT416" s="969"/>
    </row>
    <row r="417" spans="1:72" ht="17.100000000000001" customHeight="1">
      <c r="A417" s="969"/>
      <c r="B417" s="182"/>
      <c r="C417" s="947"/>
      <c r="D417" s="947"/>
      <c r="E417" s="947"/>
      <c r="F417" s="1943"/>
      <c r="G417" s="1943"/>
      <c r="H417" s="1943"/>
      <c r="I417" s="1943"/>
      <c r="J417" s="1943"/>
      <c r="K417" s="1943"/>
      <c r="L417" s="1943"/>
      <c r="M417" s="1943"/>
      <c r="N417" s="1943"/>
      <c r="O417" s="1943"/>
      <c r="P417" s="1943"/>
      <c r="Q417" s="1943"/>
      <c r="R417" s="1943"/>
      <c r="S417" s="1943"/>
      <c r="T417" s="1943"/>
      <c r="U417" s="1943"/>
      <c r="V417" s="1943"/>
      <c r="W417" s="1943"/>
      <c r="X417" s="1943"/>
      <c r="Y417" s="1943"/>
      <c r="Z417" s="1943"/>
      <c r="AA417" s="1943"/>
      <c r="AB417" s="1943"/>
      <c r="AC417" s="1943"/>
      <c r="AD417" s="1943"/>
      <c r="AE417" s="1943"/>
      <c r="AF417" s="1943"/>
      <c r="AG417" s="1943"/>
      <c r="AH417" s="1943"/>
      <c r="AI417" s="1943"/>
      <c r="AJ417" s="1977"/>
      <c r="AK417" s="969"/>
      <c r="AL417" s="969"/>
      <c r="AM417" s="969"/>
      <c r="AN417" s="969"/>
      <c r="AO417" s="969"/>
      <c r="AP417" s="969"/>
      <c r="AQ417" s="969"/>
      <c r="AR417" s="969"/>
      <c r="AS417" s="969"/>
      <c r="AT417" s="969"/>
      <c r="AU417" s="969"/>
      <c r="AV417" s="969"/>
      <c r="AW417" s="969"/>
      <c r="AX417" s="969"/>
      <c r="AY417" s="969"/>
      <c r="AZ417" s="969"/>
      <c r="BA417" s="969"/>
      <c r="BB417" s="969"/>
      <c r="BC417" s="969"/>
      <c r="BD417" s="969"/>
      <c r="BE417" s="969"/>
      <c r="BF417" s="969"/>
      <c r="BG417" s="969"/>
      <c r="BH417" s="969"/>
      <c r="BI417" s="969"/>
      <c r="BJ417" s="969"/>
      <c r="BK417" s="969"/>
      <c r="BL417" s="969"/>
      <c r="BM417" s="969"/>
      <c r="BN417" s="969"/>
      <c r="BO417" s="969"/>
      <c r="BP417" s="969"/>
      <c r="BQ417" s="969"/>
      <c r="BR417" s="969"/>
      <c r="BS417" s="969"/>
      <c r="BT417" s="969"/>
    </row>
    <row r="418" spans="1:72" ht="17.100000000000001" customHeight="1">
      <c r="A418" s="969"/>
      <c r="B418" s="182"/>
      <c r="C418" s="969"/>
      <c r="D418" s="969"/>
      <c r="E418" s="969"/>
      <c r="F418" s="1974"/>
      <c r="G418" s="1974"/>
      <c r="H418" s="1974"/>
      <c r="I418" s="1974"/>
      <c r="J418" s="1974"/>
      <c r="K418" s="1974"/>
      <c r="L418" s="1974"/>
      <c r="M418" s="1974"/>
      <c r="N418" s="1974"/>
      <c r="O418" s="1974"/>
      <c r="P418" s="1974"/>
      <c r="Q418" s="1974"/>
      <c r="R418" s="1974"/>
      <c r="S418" s="1974"/>
      <c r="T418" s="1974"/>
      <c r="U418" s="1974"/>
      <c r="V418" s="1974"/>
      <c r="W418" s="1974"/>
      <c r="X418" s="1974"/>
      <c r="Y418" s="1974"/>
      <c r="Z418" s="1974"/>
      <c r="AA418" s="1974"/>
      <c r="AB418" s="1974"/>
      <c r="AC418" s="1974"/>
      <c r="AD418" s="1974"/>
      <c r="AE418" s="1974"/>
      <c r="AF418" s="1974"/>
      <c r="AG418" s="1974"/>
      <c r="AH418" s="1974"/>
      <c r="AI418" s="1974"/>
      <c r="AJ418" s="1975"/>
      <c r="AK418" s="969"/>
      <c r="AL418" s="969"/>
      <c r="AM418" s="969"/>
      <c r="AN418" s="969"/>
      <c r="AO418" s="969"/>
      <c r="AP418" s="969"/>
      <c r="AQ418" s="969"/>
      <c r="AR418" s="969"/>
      <c r="AS418" s="969"/>
      <c r="AT418" s="969"/>
      <c r="AU418" s="969"/>
      <c r="AV418" s="969"/>
      <c r="AW418" s="969"/>
      <c r="AX418" s="969"/>
      <c r="AY418" s="969"/>
      <c r="AZ418" s="969"/>
      <c r="BA418" s="969"/>
      <c r="BB418" s="969"/>
      <c r="BC418" s="969"/>
      <c r="BD418" s="969"/>
      <c r="BE418" s="969"/>
      <c r="BF418" s="969"/>
      <c r="BG418" s="969"/>
      <c r="BH418" s="969"/>
      <c r="BI418" s="969"/>
      <c r="BJ418" s="969"/>
      <c r="BK418" s="969"/>
      <c r="BL418" s="969"/>
      <c r="BM418" s="969"/>
      <c r="BN418" s="969"/>
      <c r="BO418" s="969"/>
      <c r="BP418" s="969"/>
      <c r="BQ418" s="969"/>
      <c r="BR418" s="969"/>
      <c r="BS418" s="969"/>
      <c r="BT418" s="969"/>
    </row>
    <row r="419" spans="1:72" ht="17.100000000000001" customHeight="1">
      <c r="A419" s="969"/>
      <c r="B419" s="227"/>
      <c r="C419" s="149" t="s">
        <v>2454</v>
      </c>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226"/>
      <c r="AK419" s="969"/>
      <c r="AL419" s="969"/>
      <c r="AM419" s="969"/>
      <c r="AN419" s="969"/>
      <c r="AO419" s="969"/>
      <c r="AP419" s="969"/>
      <c r="AQ419" s="969"/>
      <c r="AR419" s="969"/>
      <c r="AS419" s="969"/>
      <c r="AT419" s="969"/>
      <c r="AU419" s="969"/>
      <c r="AV419" s="969"/>
      <c r="AW419" s="969"/>
      <c r="AX419" s="969"/>
      <c r="AY419" s="969"/>
      <c r="AZ419" s="969"/>
      <c r="BA419" s="969"/>
      <c r="BB419" s="969"/>
      <c r="BC419" s="969"/>
      <c r="BD419" s="969"/>
      <c r="BE419" s="969"/>
      <c r="BF419" s="969"/>
      <c r="BG419" s="969"/>
      <c r="BH419" s="969"/>
      <c r="BI419" s="969"/>
      <c r="BJ419" s="969"/>
      <c r="BK419" s="969"/>
      <c r="BL419" s="969"/>
      <c r="BM419" s="969"/>
      <c r="BN419" s="969"/>
      <c r="BO419" s="969"/>
      <c r="BP419" s="969"/>
      <c r="BQ419" s="969"/>
      <c r="BR419" s="969"/>
      <c r="BS419" s="969"/>
      <c r="BT419" s="969"/>
    </row>
    <row r="420" spans="1:72" ht="17.100000000000001" customHeight="1">
      <c r="A420" s="969"/>
      <c r="B420" s="182"/>
      <c r="C420" s="947"/>
      <c r="D420" s="947"/>
      <c r="E420" s="947"/>
      <c r="F420" s="1943"/>
      <c r="G420" s="1943"/>
      <c r="H420" s="1943"/>
      <c r="I420" s="1943"/>
      <c r="J420" s="1943"/>
      <c r="K420" s="1943"/>
      <c r="L420" s="1943"/>
      <c r="M420" s="1943"/>
      <c r="N420" s="1943"/>
      <c r="O420" s="1943"/>
      <c r="P420" s="1943"/>
      <c r="Q420" s="1943"/>
      <c r="R420" s="1943"/>
      <c r="S420" s="1943"/>
      <c r="T420" s="1943"/>
      <c r="U420" s="1943"/>
      <c r="V420" s="1943"/>
      <c r="W420" s="1943"/>
      <c r="X420" s="1943"/>
      <c r="Y420" s="1943"/>
      <c r="Z420" s="1943"/>
      <c r="AA420" s="1943"/>
      <c r="AB420" s="1943"/>
      <c r="AC420" s="1943"/>
      <c r="AD420" s="1943"/>
      <c r="AE420" s="1943"/>
      <c r="AF420" s="1943"/>
      <c r="AG420" s="1943"/>
      <c r="AH420" s="1943"/>
      <c r="AI420" s="1943"/>
      <c r="AJ420" s="1977"/>
      <c r="AK420" s="969"/>
      <c r="AL420" s="969"/>
      <c r="AM420" s="969"/>
      <c r="AN420" s="969"/>
      <c r="AO420" s="969"/>
      <c r="AP420" s="969"/>
      <c r="AQ420" s="969"/>
      <c r="AR420" s="969"/>
      <c r="AS420" s="969"/>
      <c r="AT420" s="969"/>
      <c r="AU420" s="969"/>
      <c r="AV420" s="969"/>
      <c r="AW420" s="969"/>
      <c r="AX420" s="969"/>
      <c r="AY420" s="969"/>
      <c r="AZ420" s="969"/>
      <c r="BA420" s="969"/>
      <c r="BB420" s="969"/>
      <c r="BC420" s="969"/>
      <c r="BD420" s="969"/>
      <c r="BE420" s="969"/>
      <c r="BF420" s="969"/>
      <c r="BG420" s="969"/>
      <c r="BH420" s="969"/>
      <c r="BI420" s="969"/>
      <c r="BJ420" s="969"/>
      <c r="BK420" s="969"/>
      <c r="BL420" s="969"/>
      <c r="BM420" s="969"/>
      <c r="BN420" s="969"/>
      <c r="BO420" s="969"/>
      <c r="BP420" s="969"/>
      <c r="BQ420" s="969"/>
      <c r="BR420" s="969"/>
      <c r="BS420" s="969"/>
      <c r="BT420" s="969"/>
    </row>
    <row r="421" spans="1:72" ht="17.100000000000001" customHeight="1">
      <c r="A421" s="969"/>
      <c r="B421" s="182"/>
      <c r="C421" s="947"/>
      <c r="D421" s="947"/>
      <c r="E421" s="947"/>
      <c r="F421" s="1943"/>
      <c r="G421" s="1943"/>
      <c r="H421" s="1943"/>
      <c r="I421" s="1943"/>
      <c r="J421" s="1943"/>
      <c r="K421" s="1943"/>
      <c r="L421" s="1943"/>
      <c r="M421" s="1943"/>
      <c r="N421" s="1943"/>
      <c r="O421" s="1943"/>
      <c r="P421" s="1943"/>
      <c r="Q421" s="1943"/>
      <c r="R421" s="1943"/>
      <c r="S421" s="1943"/>
      <c r="T421" s="1943"/>
      <c r="U421" s="1943"/>
      <c r="V421" s="1943"/>
      <c r="W421" s="1943"/>
      <c r="X421" s="1943"/>
      <c r="Y421" s="1943"/>
      <c r="Z421" s="1943"/>
      <c r="AA421" s="1943"/>
      <c r="AB421" s="1943"/>
      <c r="AC421" s="1943"/>
      <c r="AD421" s="1943"/>
      <c r="AE421" s="1943"/>
      <c r="AF421" s="1943"/>
      <c r="AG421" s="1943"/>
      <c r="AH421" s="1943"/>
      <c r="AI421" s="1943"/>
      <c r="AJ421" s="1977"/>
      <c r="AK421" s="969"/>
      <c r="AL421" s="969"/>
      <c r="AM421" s="969"/>
      <c r="AN421" s="969"/>
      <c r="AO421" s="969"/>
      <c r="AP421" s="969"/>
      <c r="AQ421" s="969"/>
      <c r="AR421" s="969"/>
      <c r="AS421" s="969"/>
      <c r="AT421" s="969"/>
      <c r="AU421" s="969"/>
      <c r="AV421" s="969"/>
      <c r="AW421" s="969"/>
      <c r="AX421" s="969"/>
      <c r="AY421" s="969"/>
      <c r="AZ421" s="969"/>
      <c r="BA421" s="969"/>
      <c r="BB421" s="969"/>
      <c r="BC421" s="969"/>
      <c r="BD421" s="969"/>
      <c r="BE421" s="969"/>
      <c r="BF421" s="969"/>
      <c r="BG421" s="969"/>
      <c r="BH421" s="969"/>
      <c r="BI421" s="969"/>
      <c r="BJ421" s="969"/>
      <c r="BK421" s="969"/>
      <c r="BL421" s="969"/>
      <c r="BM421" s="969"/>
      <c r="BN421" s="969"/>
      <c r="BO421" s="969"/>
      <c r="BP421" s="969"/>
      <c r="BQ421" s="969"/>
      <c r="BR421" s="969"/>
      <c r="BS421" s="969"/>
      <c r="BT421" s="969"/>
    </row>
    <row r="422" spans="1:72" ht="17.100000000000001" customHeight="1">
      <c r="A422" s="969"/>
      <c r="B422" s="204"/>
      <c r="C422" s="970"/>
      <c r="D422" s="970"/>
      <c r="E422" s="970"/>
      <c r="F422" s="1974"/>
      <c r="G422" s="1974"/>
      <c r="H422" s="1974"/>
      <c r="I422" s="1974"/>
      <c r="J422" s="1974"/>
      <c r="K422" s="1974"/>
      <c r="L422" s="1974"/>
      <c r="M422" s="1974"/>
      <c r="N422" s="1974"/>
      <c r="O422" s="1974"/>
      <c r="P422" s="1974"/>
      <c r="Q422" s="1974"/>
      <c r="R422" s="1974"/>
      <c r="S422" s="1974"/>
      <c r="T422" s="1974"/>
      <c r="U422" s="1974"/>
      <c r="V422" s="1974"/>
      <c r="W422" s="1974"/>
      <c r="X422" s="1974"/>
      <c r="Y422" s="1974"/>
      <c r="Z422" s="1974"/>
      <c r="AA422" s="1974"/>
      <c r="AB422" s="1974"/>
      <c r="AC422" s="1974"/>
      <c r="AD422" s="1974"/>
      <c r="AE422" s="1974"/>
      <c r="AF422" s="1974"/>
      <c r="AG422" s="1974"/>
      <c r="AH422" s="1974"/>
      <c r="AI422" s="1974"/>
      <c r="AJ422" s="1975"/>
      <c r="AK422" s="969"/>
      <c r="AL422" s="969"/>
      <c r="AM422" s="969"/>
      <c r="AN422" s="969"/>
      <c r="AO422" s="969"/>
      <c r="AP422" s="969"/>
      <c r="AQ422" s="969"/>
      <c r="AR422" s="969"/>
      <c r="AS422" s="969"/>
      <c r="AT422" s="969"/>
      <c r="AU422" s="969"/>
      <c r="AV422" s="969"/>
      <c r="AW422" s="969"/>
      <c r="AX422" s="969"/>
      <c r="AY422" s="969"/>
      <c r="AZ422" s="969"/>
      <c r="BA422" s="969"/>
      <c r="BB422" s="969"/>
      <c r="BC422" s="969"/>
      <c r="BD422" s="969"/>
      <c r="BE422" s="969"/>
      <c r="BF422" s="969"/>
      <c r="BG422" s="969"/>
      <c r="BH422" s="969"/>
      <c r="BI422" s="969"/>
      <c r="BJ422" s="969"/>
      <c r="BK422" s="969"/>
      <c r="BL422" s="969"/>
      <c r="BM422" s="969"/>
      <c r="BN422" s="969"/>
      <c r="BO422" s="969"/>
      <c r="BP422" s="969"/>
      <c r="BQ422" s="969"/>
      <c r="BR422" s="969"/>
      <c r="BS422" s="969"/>
      <c r="BT422" s="969"/>
    </row>
    <row r="423" spans="1:72" ht="14.1" customHeight="1">
      <c r="A423" s="969"/>
      <c r="B423" s="969"/>
      <c r="C423" s="969"/>
      <c r="D423" s="969"/>
      <c r="E423" s="969"/>
      <c r="F423" s="969"/>
      <c r="G423" s="969"/>
      <c r="H423" s="969"/>
      <c r="I423" s="969"/>
      <c r="J423" s="969"/>
      <c r="K423" s="969"/>
      <c r="L423" s="969"/>
      <c r="M423" s="969"/>
      <c r="N423" s="969"/>
      <c r="O423" s="969"/>
      <c r="P423" s="969"/>
      <c r="Q423" s="969"/>
      <c r="R423" s="969"/>
      <c r="S423" s="969"/>
      <c r="T423" s="969"/>
      <c r="U423" s="969"/>
      <c r="V423" s="969"/>
      <c r="W423" s="969"/>
      <c r="X423" s="969"/>
      <c r="Y423" s="969"/>
      <c r="Z423" s="969"/>
      <c r="AA423" s="969"/>
      <c r="AB423" s="969"/>
      <c r="AC423" s="969"/>
      <c r="AD423" s="969"/>
      <c r="AE423" s="969"/>
      <c r="AF423" s="969"/>
      <c r="AG423" s="969"/>
      <c r="AH423" s="969"/>
      <c r="AI423" s="969"/>
      <c r="AJ423" s="969"/>
      <c r="AK423" s="969"/>
      <c r="AL423" s="969"/>
      <c r="AM423" s="969"/>
      <c r="AN423" s="969"/>
      <c r="AO423" s="969"/>
      <c r="AP423" s="969"/>
      <c r="AQ423" s="969"/>
      <c r="AR423" s="969"/>
      <c r="AS423" s="969"/>
      <c r="AT423" s="969"/>
      <c r="AU423" s="969"/>
      <c r="AV423" s="969"/>
      <c r="AW423" s="969"/>
      <c r="AX423" s="969"/>
      <c r="AY423" s="969"/>
      <c r="AZ423" s="969"/>
      <c r="BA423" s="969"/>
      <c r="BB423" s="969"/>
      <c r="BC423" s="969"/>
      <c r="BD423" s="969"/>
      <c r="BE423" s="969"/>
      <c r="BF423" s="969"/>
      <c r="BG423" s="969"/>
      <c r="BH423" s="969"/>
      <c r="BI423" s="969"/>
      <c r="BJ423" s="969"/>
      <c r="BK423" s="969"/>
      <c r="BL423" s="969"/>
      <c r="BM423" s="969"/>
      <c r="BN423" s="969"/>
      <c r="BO423" s="969"/>
      <c r="BP423" s="969"/>
      <c r="BQ423" s="969"/>
      <c r="BR423" s="969"/>
      <c r="BS423" s="969"/>
      <c r="BT423" s="969"/>
    </row>
    <row r="424" spans="1:72">
      <c r="AL424" s="969"/>
      <c r="AM424" s="969"/>
      <c r="AN424" s="969"/>
      <c r="AO424" s="969"/>
      <c r="AP424" s="969"/>
      <c r="AQ424" s="969"/>
      <c r="AR424" s="969"/>
      <c r="AS424" s="969"/>
      <c r="AT424" s="969"/>
      <c r="AU424" s="969"/>
      <c r="AV424" s="969"/>
      <c r="AW424" s="969"/>
      <c r="AX424" s="969"/>
      <c r="AY424" s="969"/>
      <c r="AZ424" s="969"/>
      <c r="BA424" s="969"/>
      <c r="BB424" s="969"/>
      <c r="BC424" s="969"/>
      <c r="BD424" s="969"/>
      <c r="BE424" s="969"/>
      <c r="BF424" s="969"/>
      <c r="BG424" s="969"/>
      <c r="BH424" s="969"/>
      <c r="BI424" s="969"/>
      <c r="BJ424" s="969"/>
      <c r="BK424" s="969"/>
      <c r="BL424" s="969"/>
      <c r="BM424" s="969"/>
      <c r="BN424" s="969"/>
      <c r="BO424" s="969"/>
      <c r="BP424" s="969"/>
      <c r="BQ424" s="969"/>
      <c r="BR424" s="969"/>
      <c r="BS424" s="969"/>
      <c r="BT424" s="969"/>
    </row>
    <row r="425" spans="1:72" s="127" customFormat="1" ht="11.1" customHeight="1">
      <c r="A425" s="1504" t="s">
        <v>2018</v>
      </c>
      <c r="B425" s="1504"/>
      <c r="C425" s="1504"/>
      <c r="D425" s="1504"/>
      <c r="E425" s="1504"/>
      <c r="F425" s="1504"/>
      <c r="G425" s="1504"/>
      <c r="H425" s="1504"/>
      <c r="I425" s="1504"/>
      <c r="J425" s="1504"/>
      <c r="K425" s="1504"/>
      <c r="L425" s="1504"/>
      <c r="M425" s="1504"/>
      <c r="N425" s="1504"/>
      <c r="O425" s="1504"/>
      <c r="P425" s="1504"/>
      <c r="Q425" s="1504"/>
      <c r="R425" s="1504"/>
      <c r="S425" s="1504"/>
      <c r="T425" s="1504"/>
      <c r="U425" s="1504"/>
      <c r="V425" s="1504"/>
      <c r="W425" s="1504"/>
      <c r="X425" s="1504"/>
      <c r="Y425" s="1504"/>
      <c r="Z425" s="1504"/>
      <c r="AA425" s="1504"/>
      <c r="AB425" s="1504"/>
      <c r="AC425" s="1504"/>
      <c r="AD425" s="1504"/>
      <c r="AE425" s="1504"/>
      <c r="AF425" s="1504"/>
      <c r="AG425" s="1504"/>
      <c r="AH425" s="1504"/>
      <c r="AI425" s="1504"/>
      <c r="AJ425" s="1504"/>
      <c r="AK425" s="1504"/>
      <c r="AL425" s="136"/>
      <c r="AM425" s="136"/>
      <c r="AN425" s="136"/>
      <c r="AO425" s="136"/>
      <c r="AP425" s="136"/>
      <c r="AQ425" s="136"/>
      <c r="AR425" s="136"/>
      <c r="AS425" s="136"/>
      <c r="AT425" s="136"/>
      <c r="AU425" s="136"/>
      <c r="AV425" s="136"/>
      <c r="AW425" s="136"/>
      <c r="AX425" s="136"/>
      <c r="AY425" s="136"/>
      <c r="AZ425" s="136"/>
      <c r="BA425" s="136"/>
      <c r="BB425" s="136"/>
      <c r="BC425" s="136"/>
      <c r="BD425" s="136"/>
      <c r="BE425" s="136"/>
      <c r="BF425" s="136"/>
      <c r="BG425" s="136"/>
      <c r="BH425" s="136"/>
      <c r="BI425" s="136"/>
      <c r="BJ425" s="136"/>
      <c r="BK425" s="136"/>
      <c r="BL425" s="136"/>
      <c r="BM425" s="136"/>
      <c r="BN425" s="136"/>
      <c r="BO425" s="136"/>
      <c r="BP425" s="136"/>
      <c r="BQ425" s="136"/>
      <c r="BR425" s="136"/>
      <c r="BS425" s="136"/>
      <c r="BT425" s="136"/>
    </row>
    <row r="426" spans="1:72">
      <c r="B426" s="227" t="s">
        <v>2019</v>
      </c>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5"/>
      <c r="AL426" s="969"/>
      <c r="AM426" s="969"/>
      <c r="AN426" s="969"/>
      <c r="AO426" s="969"/>
      <c r="AP426" s="969"/>
      <c r="AQ426" s="969"/>
      <c r="AR426" s="969"/>
      <c r="AS426" s="969"/>
      <c r="AT426" s="969"/>
      <c r="AU426" s="969"/>
      <c r="AV426" s="969"/>
      <c r="AW426" s="969"/>
      <c r="AX426" s="969"/>
      <c r="AY426" s="969"/>
      <c r="AZ426" s="969"/>
      <c r="BA426" s="969"/>
      <c r="BB426" s="969"/>
      <c r="BC426" s="969"/>
      <c r="BD426" s="969"/>
      <c r="BE426" s="969"/>
      <c r="BF426" s="969"/>
      <c r="BG426" s="969"/>
      <c r="BH426" s="969"/>
      <c r="BI426" s="969"/>
      <c r="BJ426" s="969"/>
      <c r="BK426" s="969"/>
      <c r="BL426" s="969"/>
      <c r="BM426" s="969"/>
      <c r="BN426" s="969"/>
      <c r="BO426" s="969"/>
      <c r="BP426" s="969"/>
      <c r="BQ426" s="969"/>
      <c r="BR426" s="969"/>
      <c r="BS426" s="969"/>
      <c r="BT426" s="969"/>
    </row>
    <row r="427" spans="1:72">
      <c r="B427" s="188"/>
      <c r="AJ427" s="133"/>
      <c r="AL427" s="969"/>
      <c r="AM427" s="969"/>
      <c r="AN427" s="969"/>
      <c r="AO427" s="969"/>
      <c r="AP427" s="969"/>
      <c r="AQ427" s="969"/>
      <c r="AR427" s="969"/>
      <c r="AS427" s="969"/>
      <c r="AT427" s="969"/>
      <c r="AU427" s="969"/>
      <c r="AV427" s="969"/>
      <c r="AW427" s="969"/>
      <c r="AX427" s="969"/>
      <c r="AY427" s="969"/>
      <c r="AZ427" s="969"/>
      <c r="BA427" s="969"/>
      <c r="BB427" s="969"/>
      <c r="BC427" s="969"/>
      <c r="BD427" s="969"/>
      <c r="BE427" s="969"/>
      <c r="BF427" s="969"/>
      <c r="BG427" s="969"/>
      <c r="BH427" s="969"/>
      <c r="BI427" s="969"/>
      <c r="BJ427" s="969"/>
      <c r="BK427" s="969"/>
      <c r="BL427" s="969"/>
      <c r="BM427" s="969"/>
      <c r="BN427" s="969"/>
      <c r="BO427" s="969"/>
      <c r="BP427" s="969"/>
      <c r="BQ427" s="969"/>
      <c r="BR427" s="969"/>
      <c r="BS427" s="969"/>
      <c r="BT427" s="969"/>
    </row>
    <row r="428" spans="1:72">
      <c r="B428" s="188"/>
      <c r="AJ428" s="133"/>
      <c r="AL428" s="969"/>
      <c r="AM428" s="969"/>
      <c r="AN428" s="969"/>
      <c r="AO428" s="969"/>
      <c r="AP428" s="969"/>
      <c r="AQ428" s="969"/>
      <c r="AR428" s="969"/>
      <c r="AS428" s="969"/>
      <c r="AT428" s="969"/>
      <c r="AU428" s="969"/>
      <c r="AV428" s="969"/>
      <c r="AW428" s="969"/>
      <c r="AX428" s="969"/>
      <c r="AY428" s="969"/>
      <c r="AZ428" s="969"/>
      <c r="BA428" s="969"/>
      <c r="BB428" s="969"/>
      <c r="BC428" s="969"/>
      <c r="BD428" s="969"/>
      <c r="BE428" s="969"/>
      <c r="BF428" s="969"/>
      <c r="BG428" s="969"/>
      <c r="BH428" s="969"/>
      <c r="BI428" s="969"/>
      <c r="BJ428" s="969"/>
      <c r="BK428" s="969"/>
      <c r="BL428" s="969"/>
      <c r="BM428" s="969"/>
      <c r="BN428" s="969"/>
      <c r="BO428" s="969"/>
      <c r="BP428" s="969"/>
      <c r="BQ428" s="969"/>
      <c r="BR428" s="969"/>
      <c r="BS428" s="969"/>
      <c r="BT428" s="969"/>
    </row>
    <row r="429" spans="1:72">
      <c r="B429" s="188"/>
      <c r="AJ429" s="133"/>
      <c r="AL429" s="969"/>
      <c r="AM429" s="969"/>
      <c r="AN429" s="969"/>
      <c r="AO429" s="969"/>
      <c r="AP429" s="969"/>
      <c r="AQ429" s="969"/>
      <c r="AR429" s="969"/>
      <c r="AS429" s="969"/>
      <c r="AT429" s="969"/>
      <c r="AU429" s="969"/>
      <c r="AV429" s="969"/>
      <c r="AW429" s="969"/>
      <c r="AX429" s="969"/>
      <c r="AY429" s="969"/>
      <c r="AZ429" s="969"/>
      <c r="BA429" s="969"/>
      <c r="BB429" s="969"/>
      <c r="BC429" s="969"/>
      <c r="BD429" s="969"/>
      <c r="BE429" s="969"/>
      <c r="BF429" s="969"/>
      <c r="BG429" s="969"/>
      <c r="BH429" s="969"/>
      <c r="BI429" s="969"/>
      <c r="BJ429" s="969"/>
      <c r="BK429" s="969"/>
      <c r="BL429" s="969"/>
      <c r="BM429" s="969"/>
      <c r="BN429" s="969"/>
      <c r="BO429" s="969"/>
      <c r="BP429" s="969"/>
      <c r="BQ429" s="969"/>
      <c r="BR429" s="969"/>
      <c r="BS429" s="969"/>
      <c r="BT429" s="969"/>
    </row>
    <row r="430" spans="1:72">
      <c r="B430" s="188"/>
      <c r="AJ430" s="133"/>
      <c r="AL430" s="969"/>
      <c r="AM430" s="969"/>
      <c r="AN430" s="969"/>
      <c r="AO430" s="969"/>
      <c r="AP430" s="969"/>
      <c r="AQ430" s="969"/>
      <c r="AR430" s="969"/>
      <c r="AS430" s="969"/>
      <c r="AT430" s="969"/>
      <c r="AU430" s="969"/>
      <c r="AV430" s="969"/>
      <c r="AW430" s="969"/>
      <c r="AX430" s="969"/>
      <c r="AY430" s="969"/>
      <c r="AZ430" s="969"/>
      <c r="BA430" s="969"/>
      <c r="BB430" s="969"/>
      <c r="BC430" s="969"/>
      <c r="BD430" s="969"/>
      <c r="BE430" s="969"/>
      <c r="BF430" s="969"/>
      <c r="BG430" s="969"/>
      <c r="BH430" s="969"/>
      <c r="BI430" s="969"/>
      <c r="BJ430" s="969"/>
      <c r="BK430" s="969"/>
      <c r="BL430" s="969"/>
      <c r="BM430" s="969"/>
      <c r="BN430" s="969"/>
      <c r="BO430" s="969"/>
      <c r="BP430" s="969"/>
      <c r="BQ430" s="969"/>
      <c r="BR430" s="969"/>
      <c r="BS430" s="969"/>
      <c r="BT430" s="969"/>
    </row>
    <row r="431" spans="1:72">
      <c r="B431" s="188"/>
      <c r="AJ431" s="133"/>
      <c r="AL431" s="969"/>
      <c r="AM431" s="969"/>
      <c r="AN431" s="969"/>
      <c r="AO431" s="969"/>
      <c r="AP431" s="969"/>
      <c r="AQ431" s="969"/>
      <c r="AR431" s="969"/>
      <c r="AS431" s="969"/>
      <c r="AT431" s="969"/>
      <c r="AU431" s="969"/>
      <c r="AV431" s="969"/>
      <c r="AW431" s="969"/>
      <c r="AX431" s="969"/>
      <c r="AY431" s="969"/>
      <c r="AZ431" s="969"/>
      <c r="BA431" s="969"/>
      <c r="BB431" s="969"/>
      <c r="BC431" s="969"/>
      <c r="BD431" s="969"/>
      <c r="BE431" s="969"/>
      <c r="BF431" s="969"/>
      <c r="BG431" s="969"/>
      <c r="BH431" s="969"/>
      <c r="BI431" s="969"/>
      <c r="BJ431" s="969"/>
      <c r="BK431" s="969"/>
      <c r="BL431" s="969"/>
      <c r="BM431" s="969"/>
      <c r="BN431" s="969"/>
      <c r="BO431" s="969"/>
      <c r="BP431" s="969"/>
      <c r="BQ431" s="969"/>
      <c r="BR431" s="969"/>
      <c r="BS431" s="969"/>
      <c r="BT431" s="969"/>
    </row>
    <row r="432" spans="1:72">
      <c r="B432" s="188"/>
      <c r="AJ432" s="133"/>
      <c r="AL432" s="969"/>
      <c r="AM432" s="969"/>
      <c r="AN432" s="969"/>
      <c r="AO432" s="969"/>
      <c r="AP432" s="969"/>
      <c r="AQ432" s="969"/>
      <c r="AR432" s="969"/>
      <c r="AS432" s="969"/>
      <c r="AT432" s="969"/>
      <c r="AU432" s="969"/>
      <c r="AV432" s="969"/>
      <c r="AW432" s="969"/>
      <c r="AX432" s="969"/>
      <c r="AY432" s="969"/>
      <c r="AZ432" s="969"/>
      <c r="BA432" s="969"/>
      <c r="BB432" s="969"/>
      <c r="BC432" s="969"/>
      <c r="BD432" s="969"/>
      <c r="BE432" s="969"/>
      <c r="BF432" s="969"/>
      <c r="BG432" s="969"/>
      <c r="BH432" s="969"/>
      <c r="BI432" s="969"/>
      <c r="BJ432" s="969"/>
      <c r="BK432" s="969"/>
      <c r="BL432" s="969"/>
      <c r="BM432" s="969"/>
      <c r="BN432" s="969"/>
      <c r="BO432" s="969"/>
      <c r="BP432" s="969"/>
      <c r="BQ432" s="969"/>
      <c r="BR432" s="969"/>
      <c r="BS432" s="969"/>
      <c r="BT432" s="969"/>
    </row>
    <row r="433" spans="2:72">
      <c r="B433" s="188"/>
      <c r="AJ433" s="133"/>
      <c r="AL433" s="969"/>
      <c r="AM433" s="969"/>
      <c r="AN433" s="969"/>
      <c r="AO433" s="969"/>
      <c r="AP433" s="969"/>
      <c r="AQ433" s="969"/>
      <c r="AR433" s="969"/>
      <c r="AS433" s="969"/>
      <c r="AT433" s="969"/>
      <c r="AU433" s="969"/>
      <c r="AV433" s="969"/>
      <c r="AW433" s="969"/>
      <c r="AX433" s="969"/>
      <c r="AY433" s="969"/>
      <c r="AZ433" s="969"/>
      <c r="BA433" s="969"/>
      <c r="BB433" s="969"/>
      <c r="BC433" s="969"/>
      <c r="BD433" s="969"/>
      <c r="BE433" s="969"/>
      <c r="BF433" s="969"/>
      <c r="BG433" s="969"/>
      <c r="BH433" s="969"/>
      <c r="BI433" s="969"/>
      <c r="BJ433" s="969"/>
      <c r="BK433" s="969"/>
      <c r="BL433" s="969"/>
      <c r="BM433" s="969"/>
      <c r="BN433" s="969"/>
      <c r="BO433" s="969"/>
      <c r="BP433" s="969"/>
      <c r="BQ433" s="969"/>
      <c r="BR433" s="969"/>
      <c r="BS433" s="969"/>
      <c r="BT433" s="969"/>
    </row>
    <row r="434" spans="2:72">
      <c r="B434" s="188"/>
      <c r="AJ434" s="133"/>
      <c r="AL434" s="969"/>
      <c r="AM434" s="969"/>
      <c r="AN434" s="969"/>
      <c r="AO434" s="969"/>
      <c r="AP434" s="969"/>
      <c r="AQ434" s="969"/>
      <c r="AR434" s="969"/>
      <c r="AS434" s="969"/>
      <c r="AT434" s="969"/>
      <c r="AU434" s="969"/>
      <c r="AV434" s="969"/>
      <c r="AW434" s="969"/>
      <c r="AX434" s="969"/>
      <c r="AY434" s="969"/>
      <c r="AZ434" s="969"/>
      <c r="BA434" s="969"/>
      <c r="BB434" s="969"/>
      <c r="BC434" s="969"/>
      <c r="BD434" s="969"/>
      <c r="BE434" s="969"/>
      <c r="BF434" s="969"/>
      <c r="BG434" s="969"/>
      <c r="BH434" s="969"/>
      <c r="BI434" s="969"/>
      <c r="BJ434" s="969"/>
      <c r="BK434" s="969"/>
      <c r="BL434" s="969"/>
      <c r="BM434" s="969"/>
      <c r="BN434" s="969"/>
      <c r="BO434" s="969"/>
      <c r="BP434" s="969"/>
      <c r="BQ434" s="969"/>
      <c r="BR434" s="969"/>
      <c r="BS434" s="969"/>
      <c r="BT434" s="969"/>
    </row>
    <row r="435" spans="2:72">
      <c r="B435" s="188"/>
      <c r="AJ435" s="133"/>
      <c r="AL435" s="969"/>
      <c r="AM435" s="969"/>
      <c r="AN435" s="969"/>
      <c r="AO435" s="969"/>
      <c r="AP435" s="969"/>
      <c r="AQ435" s="969"/>
      <c r="AR435" s="969"/>
      <c r="AS435" s="969"/>
      <c r="AT435" s="969"/>
      <c r="AU435" s="969"/>
      <c r="AV435" s="969"/>
      <c r="AW435" s="969"/>
      <c r="AX435" s="969"/>
      <c r="AY435" s="969"/>
      <c r="AZ435" s="969"/>
      <c r="BA435" s="969"/>
      <c r="BB435" s="969"/>
      <c r="BC435" s="969"/>
      <c r="BD435" s="969"/>
      <c r="BE435" s="969"/>
      <c r="BF435" s="969"/>
      <c r="BG435" s="969"/>
      <c r="BH435" s="969"/>
      <c r="BI435" s="969"/>
      <c r="BJ435" s="969"/>
      <c r="BK435" s="969"/>
      <c r="BL435" s="969"/>
      <c r="BM435" s="969"/>
      <c r="BN435" s="969"/>
      <c r="BO435" s="969"/>
      <c r="BP435" s="969"/>
      <c r="BQ435" s="969"/>
      <c r="BR435" s="969"/>
      <c r="BS435" s="969"/>
      <c r="BT435" s="969"/>
    </row>
    <row r="436" spans="2:72">
      <c r="B436" s="188"/>
      <c r="AJ436" s="133"/>
      <c r="AL436" s="969"/>
      <c r="AM436" s="969"/>
      <c r="AN436" s="969"/>
      <c r="AO436" s="969"/>
      <c r="AP436" s="969"/>
      <c r="AQ436" s="969"/>
      <c r="AR436" s="969"/>
      <c r="AS436" s="969"/>
      <c r="AT436" s="969"/>
      <c r="AU436" s="969"/>
      <c r="AV436" s="969"/>
      <c r="AW436" s="969"/>
      <c r="AX436" s="969"/>
      <c r="AY436" s="969"/>
      <c r="AZ436" s="969"/>
      <c r="BA436" s="969"/>
      <c r="BB436" s="969"/>
      <c r="BC436" s="969"/>
      <c r="BD436" s="969"/>
      <c r="BE436" s="969"/>
      <c r="BF436" s="969"/>
      <c r="BG436" s="969"/>
      <c r="BH436" s="969"/>
      <c r="BI436" s="969"/>
      <c r="BJ436" s="969"/>
      <c r="BK436" s="969"/>
      <c r="BL436" s="969"/>
      <c r="BM436" s="969"/>
      <c r="BN436" s="969"/>
      <c r="BO436" s="969"/>
      <c r="BP436" s="969"/>
      <c r="BQ436" s="969"/>
      <c r="BR436" s="969"/>
      <c r="BS436" s="969"/>
      <c r="BT436" s="969"/>
    </row>
    <row r="437" spans="2:72">
      <c r="B437" s="188"/>
      <c r="AJ437" s="133"/>
      <c r="AL437" s="969"/>
      <c r="AM437" s="969"/>
      <c r="AN437" s="969"/>
      <c r="AO437" s="969"/>
      <c r="AP437" s="969"/>
      <c r="AQ437" s="969"/>
      <c r="AR437" s="969"/>
      <c r="AS437" s="969"/>
      <c r="AT437" s="969"/>
      <c r="AU437" s="969"/>
      <c r="AV437" s="969"/>
      <c r="AW437" s="969"/>
      <c r="AX437" s="969"/>
      <c r="AY437" s="969"/>
      <c r="AZ437" s="969"/>
      <c r="BA437" s="969"/>
      <c r="BB437" s="969"/>
      <c r="BC437" s="969"/>
      <c r="BD437" s="969"/>
      <c r="BE437" s="969"/>
      <c r="BF437" s="969"/>
      <c r="BG437" s="969"/>
      <c r="BH437" s="969"/>
      <c r="BI437" s="969"/>
      <c r="BJ437" s="969"/>
      <c r="BK437" s="969"/>
      <c r="BL437" s="969"/>
      <c r="BM437" s="969"/>
      <c r="BN437" s="969"/>
      <c r="BO437" s="969"/>
      <c r="BP437" s="969"/>
      <c r="BQ437" s="969"/>
      <c r="BR437" s="969"/>
      <c r="BS437" s="969"/>
      <c r="BT437" s="969"/>
    </row>
    <row r="438" spans="2:72">
      <c r="B438" s="188"/>
      <c r="AJ438" s="133"/>
      <c r="AL438" s="969"/>
      <c r="AM438" s="969"/>
      <c r="AN438" s="969"/>
      <c r="AO438" s="969"/>
      <c r="AP438" s="969"/>
      <c r="AQ438" s="969"/>
      <c r="AR438" s="969"/>
      <c r="AS438" s="969"/>
      <c r="AT438" s="969"/>
      <c r="AU438" s="969"/>
      <c r="AV438" s="969"/>
      <c r="AW438" s="969"/>
      <c r="AX438" s="969"/>
      <c r="AY438" s="969"/>
      <c r="AZ438" s="969"/>
      <c r="BA438" s="969"/>
      <c r="BB438" s="969"/>
      <c r="BC438" s="969"/>
      <c r="BD438" s="969"/>
      <c r="BE438" s="969"/>
      <c r="BF438" s="969"/>
      <c r="BG438" s="969"/>
      <c r="BH438" s="969"/>
      <c r="BI438" s="969"/>
      <c r="BJ438" s="969"/>
      <c r="BK438" s="969"/>
      <c r="BL438" s="969"/>
      <c r="BM438" s="969"/>
      <c r="BN438" s="969"/>
      <c r="BO438" s="969"/>
      <c r="BP438" s="969"/>
      <c r="BQ438" s="969"/>
      <c r="BR438" s="969"/>
      <c r="BS438" s="969"/>
      <c r="BT438" s="969"/>
    </row>
    <row r="439" spans="2:72">
      <c r="B439" s="188"/>
      <c r="AJ439" s="133"/>
      <c r="AL439" s="969"/>
      <c r="AM439" s="969"/>
      <c r="AN439" s="969"/>
      <c r="AO439" s="969"/>
      <c r="AP439" s="969"/>
      <c r="AQ439" s="969"/>
      <c r="AR439" s="969"/>
      <c r="AS439" s="969"/>
      <c r="AT439" s="969"/>
      <c r="AU439" s="969"/>
      <c r="AV439" s="969"/>
      <c r="AW439" s="969"/>
      <c r="AX439" s="969"/>
      <c r="AY439" s="969"/>
      <c r="AZ439" s="969"/>
      <c r="BA439" s="969"/>
      <c r="BB439" s="969"/>
      <c r="BC439" s="969"/>
      <c r="BD439" s="969"/>
      <c r="BE439" s="969"/>
      <c r="BF439" s="969"/>
      <c r="BG439" s="969"/>
      <c r="BH439" s="969"/>
      <c r="BI439" s="969"/>
      <c r="BJ439" s="969"/>
      <c r="BK439" s="969"/>
      <c r="BL439" s="969"/>
      <c r="BM439" s="969"/>
      <c r="BN439" s="969"/>
      <c r="BO439" s="969"/>
      <c r="BP439" s="969"/>
      <c r="BQ439" s="969"/>
      <c r="BR439" s="969"/>
      <c r="BS439" s="969"/>
      <c r="BT439" s="969"/>
    </row>
    <row r="440" spans="2:72">
      <c r="B440" s="188"/>
      <c r="AJ440" s="133"/>
      <c r="AL440" s="969"/>
      <c r="AM440" s="969"/>
      <c r="AN440" s="969"/>
      <c r="AO440" s="969"/>
      <c r="AP440" s="969"/>
      <c r="AQ440" s="969"/>
      <c r="AR440" s="969"/>
      <c r="AS440" s="969"/>
      <c r="AT440" s="969"/>
      <c r="AU440" s="969"/>
      <c r="AV440" s="969"/>
      <c r="AW440" s="969"/>
      <c r="AX440" s="969"/>
      <c r="AY440" s="969"/>
      <c r="AZ440" s="969"/>
      <c r="BA440" s="969"/>
      <c r="BB440" s="969"/>
      <c r="BC440" s="969"/>
      <c r="BD440" s="969"/>
      <c r="BE440" s="969"/>
      <c r="BF440" s="969"/>
      <c r="BG440" s="969"/>
      <c r="BH440" s="969"/>
      <c r="BI440" s="969"/>
      <c r="BJ440" s="969"/>
      <c r="BK440" s="969"/>
      <c r="BL440" s="969"/>
      <c r="BM440" s="969"/>
      <c r="BN440" s="969"/>
      <c r="BO440" s="969"/>
      <c r="BP440" s="969"/>
      <c r="BQ440" s="969"/>
      <c r="BR440" s="969"/>
      <c r="BS440" s="969"/>
      <c r="BT440" s="969"/>
    </row>
    <row r="441" spans="2:72">
      <c r="B441" s="188"/>
      <c r="AJ441" s="133"/>
      <c r="AL441" s="969"/>
      <c r="AM441" s="969"/>
      <c r="AN441" s="969"/>
      <c r="AO441" s="969"/>
      <c r="AP441" s="969"/>
      <c r="AQ441" s="969"/>
      <c r="AR441" s="969"/>
      <c r="AS441" s="969"/>
      <c r="AT441" s="969"/>
      <c r="AU441" s="969"/>
      <c r="AV441" s="969"/>
      <c r="AW441" s="969"/>
      <c r="AX441" s="969"/>
      <c r="AY441" s="969"/>
      <c r="AZ441" s="969"/>
      <c r="BA441" s="969"/>
      <c r="BB441" s="969"/>
      <c r="BC441" s="969"/>
      <c r="BD441" s="969"/>
      <c r="BE441" s="969"/>
      <c r="BF441" s="969"/>
      <c r="BG441" s="969"/>
      <c r="BH441" s="969"/>
      <c r="BI441" s="969"/>
      <c r="BJ441" s="969"/>
      <c r="BK441" s="969"/>
      <c r="BL441" s="969"/>
      <c r="BM441" s="969"/>
      <c r="BN441" s="969"/>
      <c r="BO441" s="969"/>
      <c r="BP441" s="969"/>
      <c r="BQ441" s="969"/>
      <c r="BR441" s="969"/>
      <c r="BS441" s="969"/>
      <c r="BT441" s="969"/>
    </row>
    <row r="442" spans="2:72">
      <c r="B442" s="188"/>
      <c r="AJ442" s="133"/>
      <c r="AL442" s="969"/>
      <c r="AM442" s="969"/>
      <c r="AN442" s="969"/>
      <c r="AO442" s="969"/>
      <c r="AP442" s="969"/>
      <c r="AQ442" s="969"/>
      <c r="AR442" s="969"/>
      <c r="AS442" s="969"/>
      <c r="AT442" s="969"/>
      <c r="AU442" s="969"/>
      <c r="AV442" s="969"/>
      <c r="AW442" s="969"/>
      <c r="AX442" s="969"/>
      <c r="AY442" s="969"/>
      <c r="AZ442" s="969"/>
      <c r="BA442" s="969"/>
      <c r="BB442" s="969"/>
      <c r="BC442" s="969"/>
      <c r="BD442" s="969"/>
      <c r="BE442" s="969"/>
      <c r="BF442" s="969"/>
      <c r="BG442" s="969"/>
      <c r="BH442" s="969"/>
      <c r="BI442" s="969"/>
      <c r="BJ442" s="969"/>
      <c r="BK442" s="969"/>
      <c r="BL442" s="969"/>
      <c r="BM442" s="969"/>
      <c r="BN442" s="969"/>
      <c r="BO442" s="969"/>
      <c r="BP442" s="969"/>
      <c r="BQ442" s="969"/>
      <c r="BR442" s="969"/>
      <c r="BS442" s="969"/>
      <c r="BT442" s="969"/>
    </row>
    <row r="443" spans="2:72">
      <c r="B443" s="188"/>
      <c r="AJ443" s="133"/>
      <c r="AL443" s="969"/>
      <c r="AM443" s="969"/>
      <c r="AN443" s="969"/>
      <c r="AO443" s="969"/>
      <c r="AP443" s="969"/>
      <c r="AQ443" s="969"/>
      <c r="AR443" s="969"/>
      <c r="AS443" s="969"/>
      <c r="AT443" s="969"/>
      <c r="AU443" s="969"/>
      <c r="AV443" s="969"/>
      <c r="AW443" s="969"/>
      <c r="AX443" s="969"/>
      <c r="AY443" s="969"/>
      <c r="AZ443" s="969"/>
      <c r="BA443" s="969"/>
      <c r="BB443" s="969"/>
      <c r="BC443" s="969"/>
      <c r="BD443" s="969"/>
      <c r="BE443" s="969"/>
      <c r="BF443" s="969"/>
      <c r="BG443" s="969"/>
      <c r="BH443" s="969"/>
      <c r="BI443" s="969"/>
      <c r="BJ443" s="969"/>
      <c r="BK443" s="969"/>
      <c r="BL443" s="969"/>
      <c r="BM443" s="969"/>
      <c r="BN443" s="969"/>
      <c r="BO443" s="969"/>
      <c r="BP443" s="969"/>
      <c r="BQ443" s="969"/>
      <c r="BR443" s="969"/>
      <c r="BS443" s="969"/>
      <c r="BT443" s="969"/>
    </row>
    <row r="444" spans="2:72">
      <c r="B444" s="188"/>
      <c r="AJ444" s="133"/>
      <c r="AL444" s="969"/>
      <c r="AM444" s="969"/>
      <c r="AN444" s="969"/>
      <c r="AO444" s="969"/>
      <c r="AP444" s="969"/>
      <c r="AQ444" s="969"/>
      <c r="AR444" s="969"/>
      <c r="AS444" s="969"/>
      <c r="AT444" s="969"/>
      <c r="AU444" s="969"/>
      <c r="AV444" s="969"/>
      <c r="AW444" s="969"/>
      <c r="AX444" s="969"/>
      <c r="AY444" s="969"/>
      <c r="AZ444" s="969"/>
      <c r="BA444" s="969"/>
      <c r="BB444" s="969"/>
      <c r="BC444" s="969"/>
      <c r="BD444" s="969"/>
      <c r="BE444" s="969"/>
      <c r="BF444" s="969"/>
      <c r="BG444" s="969"/>
      <c r="BH444" s="969"/>
      <c r="BI444" s="969"/>
      <c r="BJ444" s="969"/>
      <c r="BK444" s="969"/>
      <c r="BL444" s="969"/>
      <c r="BM444" s="969"/>
      <c r="BN444" s="969"/>
      <c r="BO444" s="969"/>
      <c r="BP444" s="969"/>
      <c r="BQ444" s="969"/>
      <c r="BR444" s="969"/>
      <c r="BS444" s="969"/>
      <c r="BT444" s="969"/>
    </row>
    <row r="445" spans="2:72">
      <c r="B445" s="188"/>
      <c r="AJ445" s="133"/>
      <c r="AL445" s="969"/>
      <c r="AM445" s="969"/>
      <c r="AN445" s="969"/>
      <c r="AO445" s="969"/>
      <c r="AP445" s="969"/>
      <c r="AQ445" s="969"/>
      <c r="AR445" s="969"/>
      <c r="AS445" s="969"/>
      <c r="AT445" s="969"/>
      <c r="AU445" s="969"/>
      <c r="AV445" s="969"/>
      <c r="AW445" s="969"/>
      <c r="AX445" s="969"/>
      <c r="AY445" s="969"/>
      <c r="AZ445" s="969"/>
      <c r="BA445" s="969"/>
      <c r="BB445" s="969"/>
      <c r="BC445" s="969"/>
      <c r="BD445" s="969"/>
      <c r="BE445" s="969"/>
      <c r="BF445" s="969"/>
      <c r="BG445" s="969"/>
      <c r="BH445" s="969"/>
      <c r="BI445" s="969"/>
      <c r="BJ445" s="969"/>
      <c r="BK445" s="969"/>
      <c r="BL445" s="969"/>
      <c r="BM445" s="969"/>
      <c r="BN445" s="969"/>
      <c r="BO445" s="969"/>
      <c r="BP445" s="969"/>
      <c r="BQ445" s="969"/>
      <c r="BR445" s="969"/>
      <c r="BS445" s="969"/>
      <c r="BT445" s="969"/>
    </row>
    <row r="446" spans="2:72">
      <c r="B446" s="188"/>
      <c r="AJ446" s="133"/>
      <c r="AL446" s="969"/>
      <c r="AM446" s="969"/>
      <c r="AN446" s="969"/>
      <c r="AO446" s="969"/>
      <c r="AP446" s="969"/>
      <c r="AQ446" s="969"/>
      <c r="AR446" s="969"/>
      <c r="AS446" s="969"/>
      <c r="AT446" s="969"/>
      <c r="AU446" s="969"/>
      <c r="AV446" s="969"/>
      <c r="AW446" s="969"/>
      <c r="AX446" s="969"/>
      <c r="AY446" s="969"/>
      <c r="AZ446" s="969"/>
      <c r="BA446" s="969"/>
      <c r="BB446" s="969"/>
      <c r="BC446" s="969"/>
      <c r="BD446" s="969"/>
      <c r="BE446" s="969"/>
      <c r="BF446" s="969"/>
      <c r="BG446" s="969"/>
      <c r="BH446" s="969"/>
      <c r="BI446" s="969"/>
      <c r="BJ446" s="969"/>
      <c r="BK446" s="969"/>
      <c r="BL446" s="969"/>
      <c r="BM446" s="969"/>
      <c r="BN446" s="969"/>
      <c r="BO446" s="969"/>
      <c r="BP446" s="969"/>
      <c r="BQ446" s="969"/>
      <c r="BR446" s="969"/>
      <c r="BS446" s="969"/>
      <c r="BT446" s="969"/>
    </row>
    <row r="447" spans="2:72">
      <c r="B447" s="188"/>
      <c r="AJ447" s="133"/>
      <c r="AL447" s="969"/>
      <c r="AM447" s="969"/>
      <c r="AN447" s="969"/>
      <c r="AO447" s="969"/>
      <c r="AP447" s="969"/>
      <c r="AQ447" s="969"/>
      <c r="AR447" s="969"/>
      <c r="AS447" s="969"/>
      <c r="AT447" s="969"/>
      <c r="AU447" s="969"/>
      <c r="AV447" s="969"/>
      <c r="AW447" s="969"/>
      <c r="AX447" s="969"/>
      <c r="AY447" s="969"/>
      <c r="AZ447" s="969"/>
      <c r="BA447" s="969"/>
      <c r="BB447" s="969"/>
      <c r="BC447" s="969"/>
      <c r="BD447" s="969"/>
      <c r="BE447" s="969"/>
      <c r="BF447" s="969"/>
      <c r="BG447" s="969"/>
      <c r="BH447" s="969"/>
      <c r="BI447" s="969"/>
      <c r="BJ447" s="969"/>
      <c r="BK447" s="969"/>
      <c r="BL447" s="969"/>
      <c r="BM447" s="969"/>
      <c r="BN447" s="969"/>
      <c r="BO447" s="969"/>
      <c r="BP447" s="969"/>
      <c r="BQ447" s="969"/>
      <c r="BR447" s="969"/>
      <c r="BS447" s="969"/>
      <c r="BT447" s="969"/>
    </row>
    <row r="448" spans="2:72">
      <c r="B448" s="188"/>
      <c r="AJ448" s="133"/>
      <c r="AL448" s="969"/>
      <c r="AM448" s="969"/>
      <c r="AN448" s="969"/>
      <c r="AO448" s="969"/>
      <c r="AP448" s="969"/>
      <c r="AQ448" s="969"/>
      <c r="AR448" s="969"/>
      <c r="AS448" s="969"/>
      <c r="AT448" s="969"/>
      <c r="AU448" s="969"/>
      <c r="AV448" s="969"/>
      <c r="AW448" s="969"/>
      <c r="AX448" s="969"/>
      <c r="AY448" s="969"/>
      <c r="AZ448" s="969"/>
      <c r="BA448" s="969"/>
      <c r="BB448" s="969"/>
      <c r="BC448" s="969"/>
      <c r="BD448" s="969"/>
      <c r="BE448" s="969"/>
      <c r="BF448" s="969"/>
      <c r="BG448" s="969"/>
      <c r="BH448" s="969"/>
      <c r="BI448" s="969"/>
      <c r="BJ448" s="969"/>
      <c r="BK448" s="969"/>
      <c r="BL448" s="969"/>
      <c r="BM448" s="969"/>
      <c r="BN448" s="969"/>
      <c r="BO448" s="969"/>
      <c r="BP448" s="969"/>
      <c r="BQ448" s="969"/>
      <c r="BR448" s="969"/>
      <c r="BS448" s="969"/>
      <c r="BT448" s="969"/>
    </row>
    <row r="449" spans="2:72">
      <c r="B449" s="191"/>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5"/>
      <c r="AL449" s="969"/>
      <c r="AM449" s="969"/>
      <c r="AN449" s="969"/>
      <c r="AO449" s="969"/>
      <c r="AP449" s="969"/>
      <c r="AQ449" s="969"/>
      <c r="AR449" s="969"/>
      <c r="AS449" s="969"/>
      <c r="AT449" s="969"/>
      <c r="AU449" s="969"/>
      <c r="AV449" s="969"/>
      <c r="AW449" s="969"/>
      <c r="AX449" s="969"/>
      <c r="AY449" s="969"/>
      <c r="AZ449" s="969"/>
      <c r="BA449" s="969"/>
      <c r="BB449" s="969"/>
      <c r="BC449" s="969"/>
      <c r="BD449" s="969"/>
      <c r="BE449" s="969"/>
      <c r="BF449" s="969"/>
      <c r="BG449" s="969"/>
      <c r="BH449" s="969"/>
      <c r="BI449" s="969"/>
      <c r="BJ449" s="969"/>
      <c r="BK449" s="969"/>
      <c r="BL449" s="969"/>
      <c r="BM449" s="969"/>
      <c r="BN449" s="969"/>
      <c r="BO449" s="969"/>
      <c r="BP449" s="969"/>
      <c r="BQ449" s="969"/>
      <c r="BR449" s="969"/>
      <c r="BS449" s="969"/>
      <c r="BT449" s="969"/>
    </row>
    <row r="450" spans="2:72">
      <c r="B450" s="182" t="s">
        <v>2020</v>
      </c>
      <c r="AJ450" s="133"/>
      <c r="AL450" s="969"/>
      <c r="AM450" s="969"/>
      <c r="AN450" s="969"/>
      <c r="AO450" s="969"/>
      <c r="AP450" s="969"/>
      <c r="AQ450" s="969"/>
      <c r="AR450" s="969"/>
      <c r="AS450" s="969"/>
      <c r="AT450" s="969"/>
      <c r="AU450" s="969"/>
      <c r="AV450" s="969"/>
      <c r="AW450" s="969"/>
      <c r="AX450" s="969"/>
      <c r="AY450" s="969"/>
      <c r="AZ450" s="969"/>
      <c r="BA450" s="969"/>
      <c r="BB450" s="969"/>
      <c r="BC450" s="969"/>
      <c r="BD450" s="969"/>
      <c r="BE450" s="969"/>
      <c r="BF450" s="969"/>
      <c r="BG450" s="969"/>
      <c r="BH450" s="969"/>
      <c r="BI450" s="969"/>
      <c r="BJ450" s="969"/>
      <c r="BK450" s="969"/>
      <c r="BL450" s="969"/>
      <c r="BM450" s="969"/>
      <c r="BN450" s="969"/>
      <c r="BO450" s="969"/>
      <c r="BP450" s="969"/>
      <c r="BQ450" s="969"/>
      <c r="BR450" s="969"/>
      <c r="BS450" s="969"/>
      <c r="BT450" s="969"/>
    </row>
    <row r="451" spans="2:72">
      <c r="B451" s="188"/>
      <c r="AJ451" s="133"/>
      <c r="AL451" s="969"/>
      <c r="AM451" s="969"/>
      <c r="AN451" s="969"/>
      <c r="AO451" s="969"/>
      <c r="AP451" s="969"/>
      <c r="AQ451" s="969"/>
      <c r="AR451" s="969"/>
      <c r="AS451" s="969"/>
      <c r="AT451" s="969"/>
      <c r="AU451" s="969"/>
      <c r="AV451" s="969"/>
      <c r="AW451" s="969"/>
      <c r="AX451" s="969"/>
      <c r="AY451" s="969"/>
      <c r="AZ451" s="969"/>
      <c r="BA451" s="969"/>
      <c r="BB451" s="969"/>
      <c r="BC451" s="969"/>
      <c r="BD451" s="969"/>
      <c r="BE451" s="969"/>
      <c r="BF451" s="969"/>
      <c r="BG451" s="969"/>
      <c r="BH451" s="969"/>
      <c r="BI451" s="969"/>
      <c r="BJ451" s="969"/>
      <c r="BK451" s="969"/>
      <c r="BL451" s="969"/>
      <c r="BM451" s="969"/>
      <c r="BN451" s="969"/>
      <c r="BO451" s="969"/>
      <c r="BP451" s="969"/>
      <c r="BQ451" s="969"/>
      <c r="BR451" s="969"/>
      <c r="BS451" s="969"/>
      <c r="BT451" s="969"/>
    </row>
    <row r="452" spans="2:72">
      <c r="B452" s="188"/>
      <c r="AJ452" s="133"/>
      <c r="AL452" s="969"/>
      <c r="AM452" s="969"/>
      <c r="AN452" s="969"/>
      <c r="AO452" s="969"/>
      <c r="AP452" s="969"/>
      <c r="AQ452" s="969"/>
      <c r="AR452" s="969"/>
      <c r="AS452" s="969"/>
      <c r="AT452" s="969"/>
      <c r="AU452" s="969"/>
      <c r="AV452" s="969"/>
      <c r="AW452" s="969"/>
      <c r="AX452" s="969"/>
      <c r="AY452" s="969"/>
      <c r="AZ452" s="969"/>
      <c r="BA452" s="969"/>
      <c r="BB452" s="969"/>
      <c r="BC452" s="969"/>
      <c r="BD452" s="969"/>
      <c r="BE452" s="969"/>
      <c r="BF452" s="969"/>
      <c r="BG452" s="969"/>
      <c r="BH452" s="969"/>
      <c r="BI452" s="969"/>
      <c r="BJ452" s="969"/>
      <c r="BK452" s="969"/>
      <c r="BL452" s="969"/>
      <c r="BM452" s="969"/>
      <c r="BN452" s="969"/>
      <c r="BO452" s="969"/>
      <c r="BP452" s="969"/>
      <c r="BQ452" s="969"/>
      <c r="BR452" s="969"/>
      <c r="BS452" s="969"/>
      <c r="BT452" s="969"/>
    </row>
    <row r="453" spans="2:72">
      <c r="B453" s="188"/>
      <c r="AJ453" s="133"/>
      <c r="AL453" s="969"/>
      <c r="AM453" s="969"/>
      <c r="AN453" s="969"/>
      <c r="AO453" s="969"/>
      <c r="AP453" s="969"/>
      <c r="AQ453" s="969"/>
      <c r="AR453" s="969"/>
      <c r="AS453" s="969"/>
      <c r="AT453" s="969"/>
      <c r="AU453" s="969"/>
      <c r="AV453" s="969"/>
      <c r="AW453" s="969"/>
      <c r="AX453" s="969"/>
      <c r="AY453" s="969"/>
      <c r="AZ453" s="969"/>
      <c r="BA453" s="969"/>
      <c r="BB453" s="969"/>
      <c r="BC453" s="969"/>
      <c r="BD453" s="969"/>
      <c r="BE453" s="969"/>
      <c r="BF453" s="969"/>
      <c r="BG453" s="969"/>
      <c r="BH453" s="969"/>
      <c r="BI453" s="969"/>
      <c r="BJ453" s="969"/>
      <c r="BK453" s="969"/>
      <c r="BL453" s="969"/>
      <c r="BM453" s="969"/>
      <c r="BN453" s="969"/>
      <c r="BO453" s="969"/>
      <c r="BP453" s="969"/>
      <c r="BQ453" s="969"/>
      <c r="BR453" s="969"/>
      <c r="BS453" s="969"/>
      <c r="BT453" s="969"/>
    </row>
    <row r="454" spans="2:72">
      <c r="B454" s="188"/>
      <c r="AJ454" s="133"/>
      <c r="AL454" s="969"/>
      <c r="AM454" s="969"/>
      <c r="AN454" s="969"/>
      <c r="AO454" s="969"/>
      <c r="AP454" s="969"/>
      <c r="AQ454" s="969"/>
      <c r="AR454" s="969"/>
      <c r="AS454" s="969"/>
      <c r="AT454" s="969"/>
      <c r="AU454" s="969"/>
      <c r="AV454" s="969"/>
      <c r="AW454" s="969"/>
      <c r="AX454" s="969"/>
      <c r="AY454" s="969"/>
      <c r="AZ454" s="969"/>
      <c r="BA454" s="969"/>
      <c r="BB454" s="969"/>
      <c r="BC454" s="969"/>
      <c r="BD454" s="969"/>
      <c r="BE454" s="969"/>
      <c r="BF454" s="969"/>
      <c r="BG454" s="969"/>
      <c r="BH454" s="969"/>
      <c r="BI454" s="969"/>
      <c r="BJ454" s="969"/>
      <c r="BK454" s="969"/>
      <c r="BL454" s="969"/>
      <c r="BM454" s="969"/>
      <c r="BN454" s="969"/>
      <c r="BO454" s="969"/>
      <c r="BP454" s="969"/>
      <c r="BQ454" s="969"/>
      <c r="BR454" s="969"/>
      <c r="BS454" s="969"/>
      <c r="BT454" s="969"/>
    </row>
    <row r="455" spans="2:72">
      <c r="B455" s="188"/>
      <c r="AJ455" s="133"/>
      <c r="AL455" s="969"/>
      <c r="AM455" s="969"/>
      <c r="AN455" s="969"/>
      <c r="AO455" s="969"/>
      <c r="AP455" s="969"/>
      <c r="AQ455" s="969"/>
      <c r="AR455" s="969"/>
      <c r="AS455" s="969"/>
      <c r="AT455" s="969"/>
      <c r="AU455" s="969"/>
      <c r="AV455" s="969"/>
      <c r="AW455" s="969"/>
      <c r="AX455" s="969"/>
      <c r="AY455" s="969"/>
      <c r="AZ455" s="969"/>
      <c r="BA455" s="969"/>
      <c r="BB455" s="969"/>
      <c r="BC455" s="969"/>
      <c r="BD455" s="969"/>
      <c r="BE455" s="969"/>
      <c r="BF455" s="969"/>
      <c r="BG455" s="969"/>
      <c r="BH455" s="969"/>
      <c r="BI455" s="969"/>
      <c r="BJ455" s="969"/>
      <c r="BK455" s="969"/>
      <c r="BL455" s="969"/>
      <c r="BM455" s="969"/>
      <c r="BN455" s="969"/>
      <c r="BO455" s="969"/>
      <c r="BP455" s="969"/>
      <c r="BQ455" s="969"/>
      <c r="BR455" s="969"/>
      <c r="BS455" s="969"/>
      <c r="BT455" s="969"/>
    </row>
    <row r="456" spans="2:72">
      <c r="B456" s="188"/>
      <c r="AJ456" s="133"/>
      <c r="AL456" s="969"/>
      <c r="AM456" s="969"/>
      <c r="AN456" s="969"/>
      <c r="AO456" s="969"/>
      <c r="AP456" s="969"/>
      <c r="AQ456" s="969"/>
      <c r="AR456" s="969"/>
      <c r="AS456" s="969"/>
      <c r="AT456" s="969"/>
      <c r="AU456" s="969"/>
      <c r="AV456" s="969"/>
      <c r="AW456" s="969"/>
      <c r="AX456" s="969"/>
      <c r="AY456" s="969"/>
      <c r="AZ456" s="969"/>
      <c r="BA456" s="969"/>
      <c r="BB456" s="969"/>
      <c r="BC456" s="969"/>
      <c r="BD456" s="969"/>
      <c r="BE456" s="969"/>
      <c r="BF456" s="969"/>
      <c r="BG456" s="969"/>
      <c r="BH456" s="969"/>
      <c r="BI456" s="969"/>
      <c r="BJ456" s="969"/>
      <c r="BK456" s="969"/>
      <c r="BL456" s="969"/>
      <c r="BM456" s="969"/>
      <c r="BN456" s="969"/>
      <c r="BO456" s="969"/>
      <c r="BP456" s="969"/>
      <c r="BQ456" s="969"/>
      <c r="BR456" s="969"/>
      <c r="BS456" s="969"/>
      <c r="BT456" s="969"/>
    </row>
    <row r="457" spans="2:72">
      <c r="B457" s="188"/>
      <c r="AJ457" s="133"/>
      <c r="AL457" s="969"/>
      <c r="AM457" s="969"/>
      <c r="AN457" s="969"/>
      <c r="AO457" s="969"/>
      <c r="AP457" s="969"/>
      <c r="AQ457" s="969"/>
      <c r="AR457" s="969"/>
      <c r="AS457" s="969"/>
      <c r="AT457" s="969"/>
      <c r="AU457" s="969"/>
      <c r="AV457" s="969"/>
      <c r="AW457" s="969"/>
      <c r="AX457" s="969"/>
      <c r="AY457" s="969"/>
      <c r="AZ457" s="969"/>
      <c r="BA457" s="969"/>
      <c r="BB457" s="969"/>
      <c r="BC457" s="969"/>
      <c r="BD457" s="969"/>
      <c r="BE457" s="969"/>
      <c r="BF457" s="969"/>
      <c r="BG457" s="969"/>
      <c r="BH457" s="969"/>
      <c r="BI457" s="969"/>
      <c r="BJ457" s="969"/>
      <c r="BK457" s="969"/>
      <c r="BL457" s="969"/>
      <c r="BM457" s="969"/>
      <c r="BN457" s="969"/>
      <c r="BO457" s="969"/>
      <c r="BP457" s="969"/>
      <c r="BQ457" s="969"/>
      <c r="BR457" s="969"/>
      <c r="BS457" s="969"/>
      <c r="BT457" s="969"/>
    </row>
    <row r="458" spans="2:72">
      <c r="B458" s="188"/>
      <c r="AJ458" s="133"/>
      <c r="AL458" s="969"/>
      <c r="AM458" s="969"/>
      <c r="AN458" s="969"/>
      <c r="AO458" s="969"/>
      <c r="AP458" s="969"/>
      <c r="AQ458" s="969"/>
      <c r="AR458" s="969"/>
      <c r="AS458" s="969"/>
      <c r="AT458" s="969"/>
      <c r="AU458" s="969"/>
      <c r="AV458" s="969"/>
      <c r="AW458" s="969"/>
      <c r="AX458" s="969"/>
      <c r="AY458" s="969"/>
      <c r="AZ458" s="969"/>
      <c r="BA458" s="969"/>
      <c r="BB458" s="969"/>
      <c r="BC458" s="969"/>
      <c r="BD458" s="969"/>
      <c r="BE458" s="969"/>
      <c r="BF458" s="969"/>
      <c r="BG458" s="969"/>
      <c r="BH458" s="969"/>
      <c r="BI458" s="969"/>
      <c r="BJ458" s="969"/>
      <c r="BK458" s="969"/>
      <c r="BL458" s="969"/>
      <c r="BM458" s="969"/>
      <c r="BN458" s="969"/>
      <c r="BO458" s="969"/>
      <c r="BP458" s="969"/>
      <c r="BQ458" s="969"/>
      <c r="BR458" s="969"/>
      <c r="BS458" s="969"/>
      <c r="BT458" s="969"/>
    </row>
    <row r="459" spans="2:72">
      <c r="B459" s="188"/>
      <c r="AJ459" s="133"/>
      <c r="AL459" s="969"/>
      <c r="AM459" s="969"/>
      <c r="AN459" s="969"/>
      <c r="AO459" s="969"/>
      <c r="AP459" s="969"/>
      <c r="AQ459" s="969"/>
      <c r="AR459" s="969"/>
      <c r="AS459" s="969"/>
      <c r="AT459" s="969"/>
      <c r="AU459" s="969"/>
      <c r="AV459" s="969"/>
      <c r="AW459" s="969"/>
      <c r="AX459" s="969"/>
      <c r="AY459" s="969"/>
      <c r="AZ459" s="969"/>
      <c r="BA459" s="969"/>
      <c r="BB459" s="969"/>
      <c r="BC459" s="969"/>
      <c r="BD459" s="969"/>
      <c r="BE459" s="969"/>
      <c r="BF459" s="969"/>
      <c r="BG459" s="969"/>
      <c r="BH459" s="969"/>
      <c r="BI459" s="969"/>
      <c r="BJ459" s="969"/>
      <c r="BK459" s="969"/>
      <c r="BL459" s="969"/>
      <c r="BM459" s="969"/>
      <c r="BN459" s="969"/>
      <c r="BO459" s="969"/>
      <c r="BP459" s="969"/>
      <c r="BQ459" s="969"/>
      <c r="BR459" s="969"/>
      <c r="BS459" s="969"/>
      <c r="BT459" s="969"/>
    </row>
    <row r="460" spans="2:72">
      <c r="B460" s="188"/>
      <c r="AJ460" s="133"/>
      <c r="AL460" s="969"/>
      <c r="AM460" s="969"/>
      <c r="AN460" s="969"/>
      <c r="AO460" s="969"/>
      <c r="AP460" s="969"/>
      <c r="AQ460" s="969"/>
      <c r="AR460" s="969"/>
      <c r="AS460" s="969"/>
      <c r="AT460" s="969"/>
      <c r="AU460" s="969"/>
      <c r="AV460" s="969"/>
      <c r="AW460" s="969"/>
      <c r="AX460" s="969"/>
      <c r="AY460" s="969"/>
      <c r="AZ460" s="969"/>
      <c r="BA460" s="969"/>
      <c r="BB460" s="969"/>
      <c r="BC460" s="969"/>
      <c r="BD460" s="969"/>
      <c r="BE460" s="969"/>
      <c r="BF460" s="969"/>
      <c r="BG460" s="969"/>
      <c r="BH460" s="969"/>
      <c r="BI460" s="969"/>
      <c r="BJ460" s="969"/>
      <c r="BK460" s="969"/>
      <c r="BL460" s="969"/>
      <c r="BM460" s="969"/>
      <c r="BN460" s="969"/>
      <c r="BO460" s="969"/>
      <c r="BP460" s="969"/>
      <c r="BQ460" s="969"/>
      <c r="BR460" s="969"/>
      <c r="BS460" s="969"/>
      <c r="BT460" s="969"/>
    </row>
    <row r="461" spans="2:72">
      <c r="B461" s="188"/>
      <c r="AJ461" s="133"/>
      <c r="AL461" s="969"/>
      <c r="AM461" s="969"/>
      <c r="AN461" s="969"/>
      <c r="AO461" s="969"/>
      <c r="AP461" s="969"/>
      <c r="AQ461" s="969"/>
      <c r="AR461" s="969"/>
      <c r="AS461" s="969"/>
      <c r="AT461" s="969"/>
      <c r="AU461" s="969"/>
      <c r="AV461" s="969"/>
      <c r="AW461" s="969"/>
      <c r="AX461" s="969"/>
      <c r="AY461" s="969"/>
      <c r="AZ461" s="969"/>
      <c r="BA461" s="969"/>
      <c r="BB461" s="969"/>
      <c r="BC461" s="969"/>
      <c r="BD461" s="969"/>
      <c r="BE461" s="969"/>
      <c r="BF461" s="969"/>
      <c r="BG461" s="969"/>
      <c r="BH461" s="969"/>
      <c r="BI461" s="969"/>
      <c r="BJ461" s="969"/>
      <c r="BK461" s="969"/>
      <c r="BL461" s="969"/>
      <c r="BM461" s="969"/>
      <c r="BN461" s="969"/>
      <c r="BO461" s="969"/>
      <c r="BP461" s="969"/>
      <c r="BQ461" s="969"/>
      <c r="BR461" s="969"/>
      <c r="BS461" s="969"/>
      <c r="BT461" s="969"/>
    </row>
    <row r="462" spans="2:72">
      <c r="B462" s="188"/>
      <c r="AJ462" s="133"/>
      <c r="AL462" s="969"/>
      <c r="AM462" s="969"/>
      <c r="AN462" s="969"/>
      <c r="AO462" s="969"/>
      <c r="AP462" s="969"/>
      <c r="AQ462" s="969"/>
      <c r="AR462" s="969"/>
      <c r="AS462" s="969"/>
      <c r="AT462" s="969"/>
      <c r="AU462" s="969"/>
      <c r="AV462" s="969"/>
      <c r="AW462" s="969"/>
      <c r="AX462" s="969"/>
      <c r="AY462" s="969"/>
      <c r="AZ462" s="969"/>
      <c r="BA462" s="969"/>
      <c r="BB462" s="969"/>
      <c r="BC462" s="969"/>
      <c r="BD462" s="969"/>
      <c r="BE462" s="969"/>
      <c r="BF462" s="969"/>
      <c r="BG462" s="969"/>
      <c r="BH462" s="969"/>
      <c r="BI462" s="969"/>
      <c r="BJ462" s="969"/>
      <c r="BK462" s="969"/>
      <c r="BL462" s="969"/>
      <c r="BM462" s="969"/>
      <c r="BN462" s="969"/>
      <c r="BO462" s="969"/>
      <c r="BP462" s="969"/>
      <c r="BQ462" s="969"/>
      <c r="BR462" s="969"/>
      <c r="BS462" s="969"/>
      <c r="BT462" s="969"/>
    </row>
    <row r="463" spans="2:72">
      <c r="B463" s="188"/>
      <c r="AJ463" s="133"/>
      <c r="AL463" s="969"/>
      <c r="AM463" s="969"/>
      <c r="AN463" s="969"/>
      <c r="AO463" s="969"/>
      <c r="AP463" s="969"/>
      <c r="AQ463" s="969"/>
      <c r="AR463" s="969"/>
      <c r="AS463" s="969"/>
      <c r="AT463" s="969"/>
      <c r="AU463" s="969"/>
      <c r="AV463" s="969"/>
      <c r="AW463" s="969"/>
      <c r="AX463" s="969"/>
      <c r="AY463" s="969"/>
      <c r="AZ463" s="969"/>
      <c r="BA463" s="969"/>
      <c r="BB463" s="969"/>
      <c r="BC463" s="969"/>
      <c r="BD463" s="969"/>
      <c r="BE463" s="969"/>
      <c r="BF463" s="969"/>
      <c r="BG463" s="969"/>
      <c r="BH463" s="969"/>
      <c r="BI463" s="969"/>
      <c r="BJ463" s="969"/>
      <c r="BK463" s="969"/>
      <c r="BL463" s="969"/>
      <c r="BM463" s="969"/>
      <c r="BN463" s="969"/>
      <c r="BO463" s="969"/>
      <c r="BP463" s="969"/>
      <c r="BQ463" s="969"/>
      <c r="BR463" s="969"/>
      <c r="BS463" s="969"/>
      <c r="BT463" s="969"/>
    </row>
    <row r="464" spans="2:72">
      <c r="B464" s="188"/>
      <c r="AJ464" s="133"/>
      <c r="AL464" s="969"/>
      <c r="AM464" s="969"/>
      <c r="AN464" s="969"/>
      <c r="AO464" s="969"/>
      <c r="AP464" s="969"/>
      <c r="AQ464" s="969"/>
      <c r="AR464" s="969"/>
      <c r="AS464" s="969"/>
      <c r="AT464" s="969"/>
      <c r="AU464" s="969"/>
      <c r="AV464" s="969"/>
      <c r="AW464" s="969"/>
      <c r="AX464" s="969"/>
      <c r="AY464" s="969"/>
      <c r="AZ464" s="969"/>
      <c r="BA464" s="969"/>
      <c r="BB464" s="969"/>
      <c r="BC464" s="969"/>
      <c r="BD464" s="969"/>
      <c r="BE464" s="969"/>
      <c r="BF464" s="969"/>
      <c r="BG464" s="969"/>
      <c r="BH464" s="969"/>
      <c r="BI464" s="969"/>
      <c r="BJ464" s="969"/>
      <c r="BK464" s="969"/>
      <c r="BL464" s="969"/>
      <c r="BM464" s="969"/>
      <c r="BN464" s="969"/>
      <c r="BO464" s="969"/>
      <c r="BP464" s="969"/>
      <c r="BQ464" s="969"/>
      <c r="BR464" s="969"/>
      <c r="BS464" s="969"/>
      <c r="BT464" s="969"/>
    </row>
    <row r="465" spans="2:72">
      <c r="B465" s="188"/>
      <c r="AJ465" s="133"/>
      <c r="AL465" s="969"/>
      <c r="AM465" s="969"/>
      <c r="AN465" s="969"/>
      <c r="AO465" s="969"/>
      <c r="AP465" s="969"/>
      <c r="AQ465" s="969"/>
      <c r="AR465" s="969"/>
      <c r="AS465" s="969"/>
      <c r="AT465" s="969"/>
      <c r="AU465" s="969"/>
      <c r="AV465" s="969"/>
      <c r="AW465" s="969"/>
      <c r="AX465" s="969"/>
      <c r="AY465" s="969"/>
      <c r="AZ465" s="969"/>
      <c r="BA465" s="969"/>
      <c r="BB465" s="969"/>
      <c r="BC465" s="969"/>
      <c r="BD465" s="969"/>
      <c r="BE465" s="969"/>
      <c r="BF465" s="969"/>
      <c r="BG465" s="969"/>
      <c r="BH465" s="969"/>
      <c r="BI465" s="969"/>
      <c r="BJ465" s="969"/>
      <c r="BK465" s="969"/>
      <c r="BL465" s="969"/>
      <c r="BM465" s="969"/>
      <c r="BN465" s="969"/>
      <c r="BO465" s="969"/>
      <c r="BP465" s="969"/>
      <c r="BQ465" s="969"/>
      <c r="BR465" s="969"/>
      <c r="BS465" s="969"/>
      <c r="BT465" s="969"/>
    </row>
    <row r="466" spans="2:72">
      <c r="B466" s="188"/>
      <c r="AJ466" s="133"/>
      <c r="AL466" s="969"/>
      <c r="AM466" s="969"/>
      <c r="AN466" s="969"/>
      <c r="AO466" s="969"/>
      <c r="AP466" s="969"/>
      <c r="AQ466" s="969"/>
      <c r="AR466" s="969"/>
      <c r="AS466" s="969"/>
      <c r="AT466" s="969"/>
      <c r="AU466" s="969"/>
      <c r="AV466" s="969"/>
      <c r="AW466" s="969"/>
      <c r="AX466" s="969"/>
      <c r="AY466" s="969"/>
      <c r="AZ466" s="969"/>
      <c r="BA466" s="969"/>
      <c r="BB466" s="969"/>
      <c r="BC466" s="969"/>
      <c r="BD466" s="969"/>
      <c r="BE466" s="969"/>
      <c r="BF466" s="969"/>
      <c r="BG466" s="969"/>
      <c r="BH466" s="969"/>
      <c r="BI466" s="969"/>
      <c r="BJ466" s="969"/>
      <c r="BK466" s="969"/>
      <c r="BL466" s="969"/>
      <c r="BM466" s="969"/>
      <c r="BN466" s="969"/>
      <c r="BO466" s="969"/>
      <c r="BP466" s="969"/>
      <c r="BQ466" s="969"/>
      <c r="BR466" s="969"/>
      <c r="BS466" s="969"/>
      <c r="BT466" s="969"/>
    </row>
    <row r="467" spans="2:72">
      <c r="B467" s="188"/>
      <c r="AJ467" s="133"/>
      <c r="AL467" s="969"/>
      <c r="AM467" s="969"/>
      <c r="AN467" s="969"/>
      <c r="AO467" s="969"/>
      <c r="AP467" s="969"/>
      <c r="AQ467" s="969"/>
      <c r="AR467" s="969"/>
      <c r="AS467" s="969"/>
      <c r="AT467" s="969"/>
      <c r="AU467" s="969"/>
      <c r="AV467" s="969"/>
      <c r="AW467" s="969"/>
      <c r="AX467" s="969"/>
      <c r="AY467" s="969"/>
      <c r="AZ467" s="969"/>
      <c r="BA467" s="969"/>
      <c r="BB467" s="969"/>
      <c r="BC467" s="969"/>
      <c r="BD467" s="969"/>
      <c r="BE467" s="969"/>
      <c r="BF467" s="969"/>
      <c r="BG467" s="969"/>
      <c r="BH467" s="969"/>
      <c r="BI467" s="969"/>
      <c r="BJ467" s="969"/>
      <c r="BK467" s="969"/>
      <c r="BL467" s="969"/>
      <c r="BM467" s="969"/>
      <c r="BN467" s="969"/>
      <c r="BO467" s="969"/>
      <c r="BP467" s="969"/>
      <c r="BQ467" s="969"/>
      <c r="BR467" s="969"/>
      <c r="BS467" s="969"/>
      <c r="BT467" s="969"/>
    </row>
    <row r="468" spans="2:72">
      <c r="B468" s="188"/>
      <c r="AJ468" s="133"/>
      <c r="AL468" s="969"/>
      <c r="AM468" s="969"/>
      <c r="AN468" s="969"/>
      <c r="AO468" s="969"/>
      <c r="AP468" s="969"/>
      <c r="AQ468" s="969"/>
      <c r="AR468" s="969"/>
      <c r="AS468" s="969"/>
      <c r="AT468" s="969"/>
      <c r="AU468" s="969"/>
      <c r="AV468" s="969"/>
      <c r="AW468" s="969"/>
      <c r="AX468" s="969"/>
      <c r="AY468" s="969"/>
      <c r="AZ468" s="969"/>
      <c r="BA468" s="969"/>
      <c r="BB468" s="969"/>
      <c r="BC468" s="969"/>
      <c r="BD468" s="969"/>
      <c r="BE468" s="969"/>
      <c r="BF468" s="969"/>
      <c r="BG468" s="969"/>
      <c r="BH468" s="969"/>
      <c r="BI468" s="969"/>
      <c r="BJ468" s="969"/>
      <c r="BK468" s="969"/>
      <c r="BL468" s="969"/>
      <c r="BM468" s="969"/>
      <c r="BN468" s="969"/>
      <c r="BO468" s="969"/>
      <c r="BP468" s="969"/>
      <c r="BQ468" s="969"/>
      <c r="BR468" s="969"/>
      <c r="BS468" s="969"/>
      <c r="BT468" s="969"/>
    </row>
    <row r="469" spans="2:72">
      <c r="B469" s="188"/>
      <c r="AJ469" s="133"/>
      <c r="AL469" s="969"/>
      <c r="AM469" s="969"/>
      <c r="AN469" s="969"/>
      <c r="AO469" s="969"/>
      <c r="AP469" s="969"/>
      <c r="AQ469" s="969"/>
      <c r="AR469" s="969"/>
      <c r="AS469" s="969"/>
      <c r="AT469" s="969"/>
      <c r="AU469" s="969"/>
      <c r="AV469" s="969"/>
      <c r="AW469" s="969"/>
      <c r="AX469" s="969"/>
      <c r="AY469" s="969"/>
      <c r="AZ469" s="969"/>
      <c r="BA469" s="969"/>
      <c r="BB469" s="969"/>
      <c r="BC469" s="969"/>
      <c r="BD469" s="969"/>
      <c r="BE469" s="969"/>
      <c r="BF469" s="969"/>
      <c r="BG469" s="969"/>
      <c r="BH469" s="969"/>
      <c r="BI469" s="969"/>
      <c r="BJ469" s="969"/>
      <c r="BK469" s="969"/>
      <c r="BL469" s="969"/>
      <c r="BM469" s="969"/>
      <c r="BN469" s="969"/>
      <c r="BO469" s="969"/>
      <c r="BP469" s="969"/>
      <c r="BQ469" s="969"/>
      <c r="BR469" s="969"/>
      <c r="BS469" s="969"/>
      <c r="BT469" s="969"/>
    </row>
    <row r="470" spans="2:72">
      <c r="B470" s="188"/>
      <c r="AJ470" s="133"/>
      <c r="AL470" s="969"/>
      <c r="AM470" s="969"/>
      <c r="AN470" s="969"/>
      <c r="AO470" s="969"/>
      <c r="AP470" s="969"/>
      <c r="AQ470" s="969"/>
      <c r="AR470" s="969"/>
      <c r="AS470" s="969"/>
      <c r="AT470" s="969"/>
      <c r="AU470" s="969"/>
      <c r="AV470" s="969"/>
      <c r="AW470" s="969"/>
      <c r="AX470" s="969"/>
      <c r="AY470" s="969"/>
      <c r="AZ470" s="969"/>
      <c r="BA470" s="969"/>
      <c r="BB470" s="969"/>
      <c r="BC470" s="969"/>
      <c r="BD470" s="969"/>
      <c r="BE470" s="969"/>
      <c r="BF470" s="969"/>
      <c r="BG470" s="969"/>
      <c r="BH470" s="969"/>
      <c r="BI470" s="969"/>
      <c r="BJ470" s="969"/>
      <c r="BK470" s="969"/>
      <c r="BL470" s="969"/>
      <c r="BM470" s="969"/>
      <c r="BN470" s="969"/>
      <c r="BO470" s="969"/>
      <c r="BP470" s="969"/>
      <c r="BQ470" s="969"/>
      <c r="BR470" s="969"/>
      <c r="BS470" s="969"/>
      <c r="BT470" s="969"/>
    </row>
    <row r="471" spans="2:72">
      <c r="B471" s="188"/>
      <c r="AJ471" s="133"/>
      <c r="AL471" s="969"/>
      <c r="AM471" s="969"/>
      <c r="AN471" s="969"/>
      <c r="AO471" s="969"/>
      <c r="AP471" s="969"/>
      <c r="AQ471" s="969"/>
      <c r="AR471" s="969"/>
      <c r="AS471" s="969"/>
      <c r="AT471" s="969"/>
      <c r="AU471" s="969"/>
      <c r="AV471" s="969"/>
      <c r="AW471" s="969"/>
      <c r="AX471" s="969"/>
      <c r="AY471" s="969"/>
      <c r="AZ471" s="969"/>
      <c r="BA471" s="969"/>
      <c r="BB471" s="969"/>
      <c r="BC471" s="969"/>
      <c r="BD471" s="969"/>
      <c r="BE471" s="969"/>
      <c r="BF471" s="969"/>
      <c r="BG471" s="969"/>
      <c r="BH471" s="969"/>
      <c r="BI471" s="969"/>
      <c r="BJ471" s="969"/>
      <c r="BK471" s="969"/>
      <c r="BL471" s="969"/>
      <c r="BM471" s="969"/>
      <c r="BN471" s="969"/>
      <c r="BO471" s="969"/>
      <c r="BP471" s="969"/>
      <c r="BQ471" s="969"/>
      <c r="BR471" s="969"/>
      <c r="BS471" s="969"/>
      <c r="BT471" s="969"/>
    </row>
    <row r="472" spans="2:72">
      <c r="B472" s="188"/>
      <c r="AJ472" s="133"/>
      <c r="AL472" s="969"/>
      <c r="AM472" s="969"/>
      <c r="AN472" s="969"/>
      <c r="AO472" s="969"/>
      <c r="AP472" s="969"/>
      <c r="AQ472" s="969"/>
      <c r="AR472" s="969"/>
      <c r="AS472" s="969"/>
      <c r="AT472" s="969"/>
      <c r="AU472" s="969"/>
      <c r="AV472" s="969"/>
      <c r="AW472" s="969"/>
      <c r="AX472" s="969"/>
      <c r="AY472" s="969"/>
      <c r="AZ472" s="969"/>
      <c r="BA472" s="969"/>
      <c r="BB472" s="969"/>
      <c r="BC472" s="969"/>
      <c r="BD472" s="969"/>
      <c r="BE472" s="969"/>
      <c r="BF472" s="969"/>
      <c r="BG472" s="969"/>
      <c r="BH472" s="969"/>
      <c r="BI472" s="969"/>
      <c r="BJ472" s="969"/>
      <c r="BK472" s="969"/>
      <c r="BL472" s="969"/>
      <c r="BM472" s="969"/>
      <c r="BN472" s="969"/>
      <c r="BO472" s="969"/>
      <c r="BP472" s="969"/>
      <c r="BQ472" s="969"/>
      <c r="BR472" s="969"/>
      <c r="BS472" s="969"/>
      <c r="BT472" s="969"/>
    </row>
    <row r="473" spans="2:72">
      <c r="B473" s="188"/>
      <c r="AJ473" s="133"/>
      <c r="AL473" s="969"/>
      <c r="AM473" s="969"/>
      <c r="AN473" s="969"/>
      <c r="AO473" s="969"/>
      <c r="AP473" s="969"/>
      <c r="AQ473" s="969"/>
      <c r="AR473" s="969"/>
      <c r="AS473" s="969"/>
      <c r="AT473" s="969"/>
      <c r="AU473" s="969"/>
      <c r="AV473" s="969"/>
      <c r="AW473" s="969"/>
      <c r="AX473" s="969"/>
      <c r="AY473" s="969"/>
      <c r="AZ473" s="969"/>
      <c r="BA473" s="969"/>
      <c r="BB473" s="969"/>
      <c r="BC473" s="969"/>
      <c r="BD473" s="969"/>
      <c r="BE473" s="969"/>
      <c r="BF473" s="969"/>
      <c r="BG473" s="969"/>
      <c r="BH473" s="969"/>
      <c r="BI473" s="969"/>
      <c r="BJ473" s="969"/>
      <c r="BK473" s="969"/>
      <c r="BL473" s="969"/>
      <c r="BM473" s="969"/>
      <c r="BN473" s="969"/>
      <c r="BO473" s="969"/>
      <c r="BP473" s="969"/>
      <c r="BQ473" s="969"/>
      <c r="BR473" s="969"/>
      <c r="BS473" s="969"/>
      <c r="BT473" s="969"/>
    </row>
    <row r="474" spans="2:72">
      <c r="B474" s="188"/>
      <c r="AJ474" s="133"/>
      <c r="AL474" s="969"/>
      <c r="AM474" s="969"/>
      <c r="AN474" s="969"/>
      <c r="AO474" s="969"/>
      <c r="AP474" s="969"/>
      <c r="AQ474" s="969"/>
      <c r="AR474" s="969"/>
      <c r="AS474" s="969"/>
      <c r="AT474" s="969"/>
      <c r="AU474" s="969"/>
      <c r="AV474" s="969"/>
      <c r="AW474" s="969"/>
      <c r="AX474" s="969"/>
      <c r="AY474" s="969"/>
      <c r="AZ474" s="969"/>
      <c r="BA474" s="969"/>
      <c r="BB474" s="969"/>
      <c r="BC474" s="969"/>
      <c r="BD474" s="969"/>
      <c r="BE474" s="969"/>
      <c r="BF474" s="969"/>
      <c r="BG474" s="969"/>
      <c r="BH474" s="969"/>
      <c r="BI474" s="969"/>
      <c r="BJ474" s="969"/>
      <c r="BK474" s="969"/>
      <c r="BL474" s="969"/>
      <c r="BM474" s="969"/>
      <c r="BN474" s="969"/>
      <c r="BO474" s="969"/>
      <c r="BP474" s="969"/>
      <c r="BQ474" s="969"/>
      <c r="BR474" s="969"/>
      <c r="BS474" s="969"/>
      <c r="BT474" s="969"/>
    </row>
    <row r="475" spans="2:72">
      <c r="B475" s="188"/>
      <c r="AJ475" s="133"/>
      <c r="AL475" s="969"/>
      <c r="AM475" s="969"/>
      <c r="AN475" s="969"/>
      <c r="AO475" s="969"/>
      <c r="AP475" s="969"/>
      <c r="AQ475" s="969"/>
      <c r="AR475" s="969"/>
      <c r="AS475" s="969"/>
      <c r="AT475" s="969"/>
      <c r="AU475" s="969"/>
      <c r="AV475" s="969"/>
      <c r="AW475" s="969"/>
      <c r="AX475" s="969"/>
      <c r="AY475" s="969"/>
      <c r="AZ475" s="969"/>
      <c r="BA475" s="969"/>
      <c r="BB475" s="969"/>
      <c r="BC475" s="969"/>
      <c r="BD475" s="969"/>
      <c r="BE475" s="969"/>
      <c r="BF475" s="969"/>
      <c r="BG475" s="969"/>
      <c r="BH475" s="969"/>
      <c r="BI475" s="969"/>
      <c r="BJ475" s="969"/>
      <c r="BK475" s="969"/>
      <c r="BL475" s="969"/>
      <c r="BM475" s="969"/>
      <c r="BN475" s="969"/>
      <c r="BO475" s="969"/>
      <c r="BP475" s="969"/>
      <c r="BQ475" s="969"/>
      <c r="BR475" s="969"/>
      <c r="BS475" s="969"/>
      <c r="BT475" s="969"/>
    </row>
    <row r="476" spans="2:72">
      <c r="B476" s="191"/>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5"/>
      <c r="AL476" s="969"/>
      <c r="AM476" s="969"/>
      <c r="AN476" s="969"/>
      <c r="AO476" s="969"/>
      <c r="AP476" s="969"/>
      <c r="AQ476" s="969"/>
      <c r="AR476" s="969"/>
      <c r="AS476" s="969"/>
      <c r="AT476" s="969"/>
      <c r="AU476" s="969"/>
      <c r="AV476" s="969"/>
      <c r="AW476" s="969"/>
      <c r="AX476" s="969"/>
      <c r="AY476" s="969"/>
      <c r="AZ476" s="969"/>
      <c r="BA476" s="969"/>
      <c r="BB476" s="969"/>
      <c r="BC476" s="969"/>
      <c r="BD476" s="969"/>
      <c r="BE476" s="969"/>
      <c r="BF476" s="969"/>
      <c r="BG476" s="969"/>
      <c r="BH476" s="969"/>
      <c r="BI476" s="969"/>
      <c r="BJ476" s="969"/>
      <c r="BK476" s="969"/>
      <c r="BL476" s="969"/>
      <c r="BM476" s="969"/>
      <c r="BN476" s="969"/>
      <c r="BO476" s="969"/>
      <c r="BP476" s="969"/>
      <c r="BQ476" s="969"/>
      <c r="BR476" s="969"/>
      <c r="BS476" s="969"/>
      <c r="BT476" s="969"/>
    </row>
    <row r="477" spans="2:72">
      <c r="B477" s="969" t="s">
        <v>128</v>
      </c>
      <c r="C477" s="969"/>
      <c r="D477" s="969"/>
      <c r="E477" s="969"/>
      <c r="AL477" s="969"/>
      <c r="AM477" s="969"/>
      <c r="AN477" s="969"/>
      <c r="AO477" s="969"/>
      <c r="AP477" s="969"/>
      <c r="AQ477" s="969"/>
      <c r="AR477" s="969"/>
      <c r="AS477" s="969"/>
      <c r="AT477" s="969"/>
      <c r="AU477" s="969"/>
      <c r="AV477" s="969"/>
      <c r="AW477" s="969"/>
      <c r="AX477" s="969"/>
      <c r="AY477" s="969"/>
      <c r="AZ477" s="969"/>
      <c r="BA477" s="969"/>
      <c r="BB477" s="969"/>
      <c r="BC477" s="969"/>
      <c r="BD477" s="969"/>
      <c r="BE477" s="969"/>
      <c r="BF477" s="969"/>
      <c r="BG477" s="969"/>
      <c r="BH477" s="969"/>
      <c r="BI477" s="969"/>
      <c r="BJ477" s="969"/>
      <c r="BK477" s="969"/>
      <c r="BL477" s="969"/>
      <c r="BM477" s="969"/>
      <c r="BN477" s="969"/>
      <c r="BO477" s="969"/>
      <c r="BP477" s="969"/>
      <c r="BQ477" s="969"/>
      <c r="BR477" s="969"/>
      <c r="BS477" s="969"/>
      <c r="BT477" s="969"/>
    </row>
    <row r="478" spans="2:72" ht="36" customHeight="1">
      <c r="B478" s="683" t="s">
        <v>1910</v>
      </c>
      <c r="C478" s="1518" t="s">
        <v>2455</v>
      </c>
      <c r="D478" s="1518"/>
      <c r="E478" s="1518"/>
      <c r="F478" s="1518"/>
      <c r="G478" s="1518"/>
      <c r="H478" s="1518"/>
      <c r="I478" s="1518"/>
      <c r="J478" s="1518"/>
      <c r="K478" s="1518"/>
      <c r="L478" s="1518"/>
      <c r="M478" s="1518"/>
      <c r="N478" s="1518"/>
      <c r="O478" s="1518"/>
      <c r="P478" s="1518"/>
      <c r="Q478" s="1518"/>
      <c r="R478" s="1518"/>
      <c r="S478" s="1518"/>
      <c r="T478" s="1518"/>
      <c r="U478" s="1518"/>
      <c r="V478" s="1518"/>
      <c r="W478" s="1518"/>
      <c r="X478" s="1518"/>
      <c r="Y478" s="1518"/>
      <c r="Z478" s="1518"/>
      <c r="AA478" s="1518"/>
      <c r="AB478" s="1518"/>
      <c r="AC478" s="1518"/>
      <c r="AD478" s="1518"/>
      <c r="AE478" s="1518"/>
      <c r="AF478" s="1518"/>
      <c r="AG478" s="1518"/>
      <c r="AH478" s="1518"/>
      <c r="AI478" s="1518"/>
      <c r="AJ478" s="1518"/>
      <c r="AK478" s="1518"/>
      <c r="AL478" s="969"/>
      <c r="AM478" s="969"/>
      <c r="AN478" s="969"/>
      <c r="AO478" s="969"/>
      <c r="AP478" s="969"/>
      <c r="AQ478" s="969"/>
      <c r="AR478" s="969"/>
      <c r="AS478" s="969"/>
      <c r="AT478" s="969"/>
      <c r="AU478" s="969"/>
      <c r="AV478" s="969"/>
      <c r="AW478" s="969"/>
      <c r="AX478" s="969"/>
      <c r="AY478" s="969"/>
      <c r="AZ478" s="969"/>
      <c r="BA478" s="969"/>
      <c r="BB478" s="969"/>
      <c r="BC478" s="969"/>
      <c r="BD478" s="969"/>
      <c r="BE478" s="969"/>
      <c r="BF478" s="969"/>
      <c r="BG478" s="969"/>
      <c r="BH478" s="969"/>
      <c r="BI478" s="969"/>
      <c r="BJ478" s="969"/>
      <c r="BK478" s="969"/>
      <c r="BL478" s="969"/>
      <c r="BM478" s="969"/>
      <c r="BN478" s="969"/>
      <c r="BO478" s="969"/>
      <c r="BP478" s="969"/>
      <c r="BQ478" s="969"/>
      <c r="BR478" s="969"/>
      <c r="BS478" s="969"/>
      <c r="BT478" s="969"/>
    </row>
    <row r="479" spans="2:72">
      <c r="B479" s="683" t="s">
        <v>1916</v>
      </c>
      <c r="C479" s="947" t="s">
        <v>2456</v>
      </c>
      <c r="D479" s="947"/>
      <c r="E479" s="947"/>
      <c r="F479" s="947"/>
      <c r="G479" s="947"/>
      <c r="H479" s="947"/>
      <c r="I479" s="947"/>
      <c r="J479" s="947"/>
      <c r="K479" s="947"/>
      <c r="L479" s="947"/>
      <c r="M479" s="947"/>
      <c r="N479" s="947"/>
      <c r="O479" s="947"/>
      <c r="P479" s="947"/>
      <c r="Q479" s="947"/>
      <c r="R479" s="947"/>
      <c r="S479" s="947"/>
      <c r="T479" s="947"/>
      <c r="U479" s="947"/>
      <c r="V479" s="947"/>
      <c r="W479" s="947"/>
      <c r="X479" s="947"/>
      <c r="Y479" s="947"/>
      <c r="Z479" s="947"/>
      <c r="AA479" s="947"/>
      <c r="AB479" s="947"/>
      <c r="AC479" s="947"/>
      <c r="AD479" s="947"/>
      <c r="AE479" s="947"/>
      <c r="AF479" s="947"/>
      <c r="AG479" s="947"/>
      <c r="AH479" s="947"/>
      <c r="AI479" s="947"/>
      <c r="AJ479" s="969"/>
      <c r="AK479" s="969"/>
      <c r="AL479" s="969"/>
      <c r="AM479" s="969"/>
      <c r="AN479" s="969"/>
      <c r="AO479" s="969"/>
      <c r="AP479" s="969"/>
      <c r="AQ479" s="969"/>
      <c r="AR479" s="969"/>
      <c r="AS479" s="969"/>
      <c r="AT479" s="969"/>
      <c r="AU479" s="969"/>
      <c r="AV479" s="969"/>
      <c r="AW479" s="969"/>
      <c r="AX479" s="969"/>
      <c r="AY479" s="969"/>
      <c r="AZ479" s="969"/>
      <c r="BA479" s="969"/>
      <c r="BB479" s="969"/>
      <c r="BC479" s="969"/>
      <c r="BD479" s="969"/>
      <c r="BE479" s="969"/>
      <c r="BF479" s="969"/>
      <c r="BG479" s="969"/>
      <c r="BH479" s="969"/>
      <c r="BI479" s="969"/>
      <c r="BJ479" s="969"/>
      <c r="BK479" s="969"/>
      <c r="BL479" s="969"/>
      <c r="BM479" s="969"/>
      <c r="BN479" s="969"/>
      <c r="BO479" s="969"/>
      <c r="BP479" s="969"/>
      <c r="BQ479" s="969"/>
      <c r="BR479" s="969"/>
      <c r="BS479" s="969"/>
      <c r="BT479" s="969"/>
    </row>
    <row r="480" spans="2:72" ht="24" customHeight="1">
      <c r="B480" s="683" t="s">
        <v>1428</v>
      </c>
      <c r="C480" s="1976" t="s">
        <v>2457</v>
      </c>
      <c r="D480" s="1976"/>
      <c r="E480" s="1976"/>
      <c r="F480" s="1976"/>
      <c r="G480" s="1976"/>
      <c r="H480" s="1976"/>
      <c r="I480" s="1976"/>
      <c r="J480" s="1976"/>
      <c r="K480" s="1976"/>
      <c r="L480" s="1976"/>
      <c r="M480" s="1976"/>
      <c r="N480" s="1976"/>
      <c r="O480" s="1976"/>
      <c r="P480" s="1976"/>
      <c r="Q480" s="1976"/>
      <c r="R480" s="1976"/>
      <c r="S480" s="1976"/>
      <c r="T480" s="1976"/>
      <c r="U480" s="1976"/>
      <c r="V480" s="1976"/>
      <c r="W480" s="1976"/>
      <c r="X480" s="1976"/>
      <c r="Y480" s="1976"/>
      <c r="Z480" s="1976"/>
      <c r="AA480" s="1976"/>
      <c r="AB480" s="1976"/>
      <c r="AC480" s="1976"/>
      <c r="AD480" s="1976"/>
      <c r="AE480" s="1976"/>
      <c r="AF480" s="1976"/>
      <c r="AG480" s="1976"/>
      <c r="AH480" s="1976"/>
      <c r="AI480" s="1976"/>
      <c r="AJ480" s="1976"/>
      <c r="AK480" s="1976"/>
      <c r="AL480" s="969"/>
      <c r="AM480" s="969"/>
      <c r="AN480" s="969"/>
      <c r="AO480" s="969"/>
      <c r="AP480" s="969"/>
      <c r="AQ480" s="969"/>
      <c r="AR480" s="969"/>
      <c r="AS480" s="969"/>
      <c r="AT480" s="969"/>
      <c r="AU480" s="969"/>
      <c r="AV480" s="969"/>
      <c r="AW480" s="969"/>
      <c r="AX480" s="969"/>
      <c r="AY480" s="969"/>
      <c r="AZ480" s="969"/>
      <c r="BA480" s="969"/>
      <c r="BB480" s="969"/>
      <c r="BC480" s="969"/>
      <c r="BD480" s="969"/>
      <c r="BE480" s="969"/>
      <c r="BF480" s="969"/>
      <c r="BG480" s="969"/>
      <c r="BH480" s="969"/>
      <c r="BI480" s="969"/>
      <c r="BJ480" s="969"/>
      <c r="BK480" s="969"/>
      <c r="BL480" s="969"/>
      <c r="BM480" s="969"/>
      <c r="BN480" s="969"/>
      <c r="BO480" s="969"/>
      <c r="BP480" s="969"/>
      <c r="BQ480" s="969"/>
      <c r="BR480" s="969"/>
      <c r="BS480" s="969"/>
      <c r="BT480" s="969"/>
    </row>
    <row r="481" spans="1:72">
      <c r="AL481" s="969"/>
      <c r="AM481" s="969"/>
      <c r="AN481" s="969"/>
      <c r="AO481" s="969"/>
      <c r="AP481" s="969"/>
      <c r="AQ481" s="969"/>
      <c r="AR481" s="969"/>
      <c r="AS481" s="969"/>
      <c r="AT481" s="969"/>
      <c r="AU481" s="969"/>
      <c r="AV481" s="969"/>
      <c r="AW481" s="969"/>
      <c r="AX481" s="969"/>
      <c r="AY481" s="969"/>
      <c r="AZ481" s="969"/>
      <c r="BA481" s="969"/>
      <c r="BB481" s="969"/>
      <c r="BC481" s="969"/>
      <c r="BD481" s="969"/>
      <c r="BE481" s="969"/>
      <c r="BF481" s="969"/>
      <c r="BG481" s="969"/>
      <c r="BH481" s="969"/>
      <c r="BI481" s="969"/>
      <c r="BJ481" s="969"/>
      <c r="BK481" s="969"/>
      <c r="BL481" s="969"/>
      <c r="BM481" s="969"/>
      <c r="BN481" s="969"/>
      <c r="BO481" s="969"/>
      <c r="BP481" s="969"/>
      <c r="BQ481" s="969"/>
      <c r="BR481" s="969"/>
      <c r="BS481" s="969"/>
      <c r="BT481" s="969"/>
    </row>
    <row r="482" spans="1:72" s="127" customFormat="1" ht="15" customHeight="1">
      <c r="A482" s="1504" t="s">
        <v>2048</v>
      </c>
      <c r="B482" s="1504"/>
      <c r="C482" s="1504"/>
      <c r="D482" s="1504"/>
      <c r="E482" s="1504"/>
      <c r="F482" s="1504"/>
      <c r="G482" s="1504"/>
      <c r="H482" s="1504"/>
      <c r="I482" s="1504"/>
      <c r="J482" s="1504"/>
      <c r="K482" s="1504"/>
      <c r="L482" s="1504"/>
      <c r="M482" s="1504"/>
      <c r="N482" s="1504"/>
      <c r="O482" s="1504"/>
      <c r="P482" s="1504"/>
      <c r="Q482" s="1504"/>
      <c r="R482" s="1504"/>
      <c r="S482" s="1504"/>
      <c r="T482" s="1504"/>
      <c r="U482" s="1504"/>
      <c r="V482" s="1504"/>
      <c r="W482" s="1504"/>
      <c r="X482" s="1504"/>
      <c r="Y482" s="1504"/>
      <c r="Z482" s="1504"/>
      <c r="AA482" s="1504"/>
      <c r="AB482" s="1504"/>
      <c r="AC482" s="1504"/>
      <c r="AD482" s="1504"/>
      <c r="AE482" s="1504"/>
      <c r="AF482" s="1504"/>
      <c r="AG482" s="1504"/>
      <c r="AH482" s="1504"/>
      <c r="AI482" s="1504"/>
      <c r="AJ482" s="1504"/>
      <c r="AK482" s="1504"/>
      <c r="AL482" s="136"/>
      <c r="AM482" s="136"/>
      <c r="AN482" s="136"/>
      <c r="AO482" s="136"/>
      <c r="AP482" s="136"/>
      <c r="AQ482" s="136"/>
      <c r="AR482" s="136"/>
      <c r="AS482" s="136"/>
      <c r="AT482" s="136"/>
      <c r="AU482" s="136"/>
      <c r="AV482" s="136"/>
      <c r="AW482" s="136"/>
      <c r="AX482" s="136"/>
      <c r="AY482" s="136"/>
      <c r="AZ482" s="136"/>
      <c r="BA482" s="136"/>
      <c r="BB482" s="136"/>
      <c r="BC482" s="136"/>
      <c r="BD482" s="136"/>
      <c r="BE482" s="136"/>
      <c r="BF482" s="136"/>
      <c r="BG482" s="136"/>
      <c r="BH482" s="136"/>
      <c r="BI482" s="136"/>
      <c r="BJ482" s="136"/>
      <c r="BK482" s="136"/>
      <c r="BL482" s="136"/>
      <c r="BM482" s="136"/>
      <c r="BN482" s="136"/>
      <c r="BO482" s="136"/>
      <c r="BP482" s="136"/>
      <c r="BQ482" s="136"/>
      <c r="BR482" s="136"/>
      <c r="BS482" s="136"/>
      <c r="BT482" s="136"/>
    </row>
    <row r="483" spans="1:72" ht="18" customHeight="1">
      <c r="A483" s="957"/>
      <c r="C483" s="969" t="s">
        <v>2049</v>
      </c>
      <c r="D483" s="957"/>
      <c r="E483" s="957"/>
      <c r="F483" s="957"/>
      <c r="G483" s="957"/>
      <c r="H483" s="957"/>
      <c r="I483" s="957"/>
      <c r="J483" s="957"/>
      <c r="K483" s="957"/>
      <c r="L483" s="957"/>
      <c r="M483" s="957"/>
      <c r="N483" s="957"/>
      <c r="O483" s="957"/>
      <c r="P483" s="957"/>
      <c r="Q483" s="957"/>
      <c r="R483" s="957"/>
      <c r="S483" s="957"/>
      <c r="T483" s="957"/>
      <c r="U483" s="957"/>
      <c r="V483" s="957"/>
      <c r="W483" s="957"/>
      <c r="X483" s="957"/>
      <c r="Y483" s="957"/>
      <c r="Z483" s="957"/>
      <c r="AA483" s="957"/>
      <c r="AB483" s="957"/>
      <c r="AC483" s="957"/>
      <c r="AD483" s="957"/>
      <c r="AE483" s="957"/>
      <c r="AF483" s="957"/>
      <c r="AG483" s="957"/>
      <c r="AH483" s="957"/>
      <c r="AI483" s="957"/>
      <c r="AJ483" s="957"/>
      <c r="AK483" s="957"/>
      <c r="AL483" s="969"/>
      <c r="AM483" s="969"/>
      <c r="AN483" s="969"/>
      <c r="AO483" s="969"/>
      <c r="AP483" s="969"/>
      <c r="AQ483" s="969"/>
      <c r="AR483" s="969"/>
      <c r="AS483" s="969"/>
      <c r="AT483" s="969"/>
      <c r="AU483" s="969"/>
      <c r="AV483" s="969"/>
      <c r="AW483" s="969"/>
      <c r="AX483" s="969"/>
      <c r="AY483" s="969"/>
      <c r="AZ483" s="969"/>
      <c r="BA483" s="969"/>
      <c r="BB483" s="969"/>
      <c r="BC483" s="969"/>
      <c r="BD483" s="969"/>
      <c r="BE483" s="969"/>
      <c r="BF483" s="969"/>
      <c r="BG483" s="969"/>
      <c r="BH483" s="969"/>
      <c r="BI483" s="969"/>
      <c r="BJ483" s="969"/>
      <c r="BK483" s="969"/>
      <c r="BL483" s="969"/>
      <c r="BM483" s="969"/>
      <c r="BN483" s="969"/>
      <c r="BO483" s="969"/>
      <c r="BP483" s="969"/>
      <c r="BQ483" s="969"/>
      <c r="BR483" s="969"/>
      <c r="BS483" s="969"/>
      <c r="BT483" s="969"/>
    </row>
    <row r="484" spans="1:72" ht="18" customHeight="1">
      <c r="A484" s="957"/>
      <c r="C484" s="957"/>
      <c r="D484" s="1978"/>
      <c r="E484" s="1979"/>
      <c r="F484" s="1979"/>
      <c r="G484" s="1979"/>
      <c r="H484" s="1979"/>
      <c r="I484" s="1979"/>
      <c r="J484" s="1979"/>
      <c r="K484" s="1979"/>
      <c r="L484" s="1979"/>
      <c r="M484" s="1979"/>
      <c r="N484" s="1979"/>
      <c r="O484" s="1979"/>
      <c r="P484" s="1979"/>
      <c r="Q484" s="1979"/>
      <c r="R484" s="1979"/>
      <c r="S484" s="1979"/>
      <c r="T484" s="1979"/>
      <c r="U484" s="1979"/>
      <c r="V484" s="1979"/>
      <c r="W484" s="1979"/>
      <c r="X484" s="1979"/>
      <c r="Y484" s="1979"/>
      <c r="Z484" s="1979"/>
      <c r="AA484" s="1979"/>
      <c r="AB484" s="1979"/>
      <c r="AC484" s="1979"/>
      <c r="AD484" s="1979"/>
      <c r="AE484" s="1979"/>
      <c r="AF484" s="1979"/>
      <c r="AG484" s="1979"/>
      <c r="AH484" s="1979"/>
      <c r="AI484" s="1980"/>
      <c r="AJ484" s="957"/>
      <c r="AK484" s="957"/>
      <c r="AL484" s="969"/>
      <c r="AM484" s="969"/>
      <c r="AN484" s="969"/>
      <c r="AO484" s="969"/>
      <c r="AP484" s="969"/>
      <c r="AQ484" s="969"/>
      <c r="AR484" s="969"/>
      <c r="AS484" s="969"/>
      <c r="AT484" s="969"/>
      <c r="AU484" s="969"/>
      <c r="AV484" s="969"/>
      <c r="AW484" s="969"/>
      <c r="AX484" s="969"/>
      <c r="AY484" s="969"/>
      <c r="AZ484" s="969"/>
      <c r="BA484" s="969"/>
      <c r="BB484" s="969"/>
      <c r="BC484" s="969"/>
      <c r="BD484" s="969"/>
      <c r="BE484" s="969"/>
      <c r="BF484" s="969"/>
      <c r="BG484" s="969"/>
      <c r="BH484" s="969"/>
      <c r="BI484" s="969"/>
      <c r="BJ484" s="969"/>
      <c r="BK484" s="969"/>
      <c r="BL484" s="969"/>
      <c r="BM484" s="969"/>
      <c r="BN484" s="969"/>
      <c r="BO484" s="969"/>
      <c r="BP484" s="969"/>
      <c r="BQ484" s="969"/>
      <c r="BR484" s="969"/>
      <c r="BS484" s="969"/>
      <c r="BT484" s="969"/>
    </row>
    <row r="485" spans="1:72" ht="18" customHeight="1">
      <c r="A485" s="957"/>
      <c r="C485" s="957"/>
      <c r="D485" s="1981"/>
      <c r="E485" s="1982"/>
      <c r="F485" s="1982"/>
      <c r="G485" s="1982"/>
      <c r="H485" s="1982"/>
      <c r="I485" s="1982"/>
      <c r="J485" s="1982"/>
      <c r="K485" s="1982"/>
      <c r="L485" s="1982"/>
      <c r="M485" s="1982"/>
      <c r="N485" s="1982"/>
      <c r="O485" s="1982"/>
      <c r="P485" s="1982"/>
      <c r="Q485" s="1982"/>
      <c r="R485" s="1982"/>
      <c r="S485" s="1982"/>
      <c r="T485" s="1982"/>
      <c r="U485" s="1982"/>
      <c r="V485" s="1982"/>
      <c r="W485" s="1982"/>
      <c r="X485" s="1982"/>
      <c r="Y485" s="1982"/>
      <c r="Z485" s="1982"/>
      <c r="AA485" s="1982"/>
      <c r="AB485" s="1982"/>
      <c r="AC485" s="1982"/>
      <c r="AD485" s="1982"/>
      <c r="AE485" s="1982"/>
      <c r="AF485" s="1982"/>
      <c r="AG485" s="1982"/>
      <c r="AH485" s="1982"/>
      <c r="AI485" s="1983"/>
      <c r="AJ485" s="957"/>
      <c r="AK485" s="957"/>
      <c r="AL485" s="981"/>
      <c r="AM485" s="981"/>
      <c r="AN485" s="981"/>
      <c r="AO485" s="981"/>
      <c r="AP485" s="981"/>
      <c r="AQ485" s="981"/>
      <c r="AR485" s="981"/>
      <c r="AS485" s="981"/>
      <c r="AT485" s="981"/>
      <c r="AU485" s="981"/>
      <c r="AV485" s="981"/>
      <c r="AW485" s="981"/>
      <c r="AX485" s="981"/>
      <c r="AY485" s="981"/>
      <c r="AZ485" s="981"/>
      <c r="BA485" s="981"/>
      <c r="BB485" s="981"/>
      <c r="BC485" s="981"/>
      <c r="BD485" s="981"/>
      <c r="BE485" s="981"/>
      <c r="BF485" s="981"/>
      <c r="BG485" s="981"/>
      <c r="BH485" s="981"/>
      <c r="BI485" s="981"/>
      <c r="BJ485" s="981"/>
      <c r="BK485" s="981"/>
      <c r="BL485" s="981"/>
      <c r="BM485" s="981"/>
      <c r="BN485" s="981"/>
      <c r="BO485" s="981"/>
      <c r="BP485" s="981"/>
      <c r="BQ485" s="981"/>
      <c r="BR485" s="981"/>
      <c r="BS485" s="981"/>
      <c r="BT485" s="981"/>
    </row>
    <row r="486" spans="1:72" ht="18" customHeight="1">
      <c r="A486" s="957"/>
      <c r="C486" s="957"/>
      <c r="D486" s="1984"/>
      <c r="E486" s="1985"/>
      <c r="F486" s="1985"/>
      <c r="G486" s="1985"/>
      <c r="H486" s="1985"/>
      <c r="I486" s="1985"/>
      <c r="J486" s="1985"/>
      <c r="K486" s="1985"/>
      <c r="L486" s="1985"/>
      <c r="M486" s="1985"/>
      <c r="N486" s="1985"/>
      <c r="O486" s="1985"/>
      <c r="P486" s="1985"/>
      <c r="Q486" s="1985"/>
      <c r="R486" s="1985"/>
      <c r="S486" s="1985"/>
      <c r="T486" s="1985"/>
      <c r="U486" s="1985"/>
      <c r="V486" s="1985"/>
      <c r="W486" s="1985"/>
      <c r="X486" s="1985"/>
      <c r="Y486" s="1985"/>
      <c r="Z486" s="1985"/>
      <c r="AA486" s="1985"/>
      <c r="AB486" s="1985"/>
      <c r="AC486" s="1985"/>
      <c r="AD486" s="1985"/>
      <c r="AE486" s="1985"/>
      <c r="AF486" s="1985"/>
      <c r="AG486" s="1985"/>
      <c r="AH486" s="1985"/>
      <c r="AI486" s="1986"/>
      <c r="AJ486" s="957"/>
      <c r="AK486" s="957"/>
      <c r="AL486" s="969"/>
      <c r="AM486" s="969"/>
      <c r="AN486" s="969"/>
      <c r="AO486" s="969"/>
      <c r="AP486" s="969"/>
      <c r="AQ486" s="969"/>
      <c r="AR486" s="969"/>
      <c r="AS486" s="969"/>
      <c r="AT486" s="969"/>
      <c r="AU486" s="969"/>
      <c r="AV486" s="969"/>
      <c r="AW486" s="969"/>
      <c r="AX486" s="969"/>
      <c r="AY486" s="969"/>
      <c r="AZ486" s="969"/>
      <c r="BA486" s="969"/>
      <c r="BB486" s="969"/>
      <c r="BC486" s="969"/>
      <c r="BD486" s="969"/>
      <c r="BE486" s="969"/>
      <c r="BF486" s="969"/>
      <c r="BG486" s="969"/>
      <c r="BH486" s="969"/>
      <c r="BI486" s="969"/>
      <c r="BJ486" s="969"/>
      <c r="BK486" s="969"/>
      <c r="BL486" s="969"/>
      <c r="BM486" s="969"/>
      <c r="BN486" s="969"/>
      <c r="BO486" s="969"/>
      <c r="BP486" s="969"/>
      <c r="BQ486" s="969"/>
      <c r="BR486" s="969"/>
      <c r="BS486" s="969"/>
      <c r="BT486" s="969"/>
    </row>
    <row r="487" spans="1:72" ht="18" customHeight="1">
      <c r="A487" s="957"/>
      <c r="C487" s="957"/>
      <c r="D487" s="1027"/>
      <c r="E487" s="1027"/>
      <c r="F487" s="1027"/>
      <c r="G487" s="1027"/>
      <c r="H487" s="1027"/>
      <c r="I487" s="1027"/>
      <c r="J487" s="1027"/>
      <c r="K487" s="1027"/>
      <c r="L487" s="1027"/>
      <c r="M487" s="1027"/>
      <c r="N487" s="1027"/>
      <c r="O487" s="1027"/>
      <c r="P487" s="1027"/>
      <c r="Q487" s="1027"/>
      <c r="R487" s="1027"/>
      <c r="S487" s="1027"/>
      <c r="T487" s="1027"/>
      <c r="U487" s="1027"/>
      <c r="V487" s="1027"/>
      <c r="W487" s="1027"/>
      <c r="X487" s="1027"/>
      <c r="Y487" s="1027"/>
      <c r="Z487" s="1027"/>
      <c r="AA487" s="1027"/>
      <c r="AB487" s="1027"/>
      <c r="AC487" s="1027"/>
      <c r="AD487" s="1027"/>
      <c r="AE487" s="1027"/>
      <c r="AF487" s="1027"/>
      <c r="AG487" s="1027"/>
      <c r="AH487" s="1027"/>
      <c r="AI487" s="1027"/>
      <c r="AJ487" s="957"/>
      <c r="AK487" s="957"/>
      <c r="AL487" s="981"/>
      <c r="AM487" s="981"/>
      <c r="AN487" s="981"/>
      <c r="AO487" s="981"/>
      <c r="AP487" s="981"/>
      <c r="AQ487" s="981"/>
      <c r="AR487" s="981"/>
      <c r="AS487" s="981"/>
      <c r="AT487" s="981"/>
      <c r="AU487" s="981"/>
      <c r="AV487" s="981"/>
      <c r="AW487" s="981"/>
      <c r="AX487" s="981"/>
      <c r="AY487" s="981"/>
      <c r="AZ487" s="981"/>
      <c r="BA487" s="981"/>
      <c r="BB487" s="981"/>
      <c r="BC487" s="981"/>
      <c r="BD487" s="981"/>
      <c r="BE487" s="981"/>
      <c r="BF487" s="981"/>
      <c r="BG487" s="981"/>
      <c r="BH487" s="981"/>
      <c r="BI487" s="981"/>
      <c r="BJ487" s="981"/>
      <c r="BK487" s="981"/>
      <c r="BL487" s="981"/>
      <c r="BM487" s="981"/>
      <c r="BN487" s="981"/>
      <c r="BO487" s="981"/>
      <c r="BP487" s="981"/>
      <c r="BQ487" s="981"/>
      <c r="BR487" s="981"/>
      <c r="BS487" s="981"/>
      <c r="BT487" s="981"/>
    </row>
    <row r="488" spans="1:72" ht="18" customHeight="1">
      <c r="A488" s="957"/>
      <c r="C488" s="969" t="s">
        <v>2050</v>
      </c>
      <c r="D488" s="957"/>
      <c r="E488" s="957"/>
      <c r="F488" s="957"/>
      <c r="G488" s="957"/>
      <c r="H488" s="957"/>
      <c r="I488" s="957"/>
      <c r="J488" s="957"/>
      <c r="K488" s="957"/>
      <c r="L488" s="957"/>
      <c r="M488" s="957"/>
      <c r="N488" s="957"/>
      <c r="O488" s="957"/>
      <c r="P488" s="957"/>
      <c r="Q488" s="957"/>
      <c r="R488" s="957"/>
      <c r="S488" s="957"/>
      <c r="T488" s="957"/>
      <c r="U488" s="957"/>
      <c r="V488" s="957"/>
      <c r="W488" s="957"/>
      <c r="X488" s="957"/>
      <c r="Y488" s="957"/>
      <c r="Z488" s="957"/>
      <c r="AA488" s="957"/>
      <c r="AB488" s="957"/>
      <c r="AC488" s="957"/>
      <c r="AD488" s="957"/>
      <c r="AE488" s="957"/>
      <c r="AF488" s="957"/>
      <c r="AG488" s="957"/>
      <c r="AH488" s="957"/>
      <c r="AI488" s="957"/>
      <c r="AJ488" s="957"/>
      <c r="AK488" s="957"/>
      <c r="AL488" s="969"/>
      <c r="AM488" s="969"/>
      <c r="AN488" s="969"/>
      <c r="AO488" s="969"/>
      <c r="AP488" s="969"/>
      <c r="AQ488" s="969"/>
      <c r="AR488" s="969"/>
      <c r="AS488" s="969"/>
      <c r="AT488" s="969"/>
      <c r="AU488" s="969"/>
      <c r="AV488" s="969"/>
      <c r="AW488" s="969"/>
      <c r="AX488" s="969"/>
      <c r="AY488" s="969"/>
      <c r="AZ488" s="969"/>
      <c r="BA488" s="969"/>
      <c r="BB488" s="969"/>
      <c r="BC488" s="969"/>
      <c r="BD488" s="969"/>
      <c r="BE488" s="969"/>
      <c r="BF488" s="969"/>
      <c r="BG488" s="969"/>
      <c r="BH488" s="969"/>
      <c r="BI488" s="969"/>
      <c r="BJ488" s="969"/>
      <c r="BK488" s="969"/>
      <c r="BL488" s="969"/>
      <c r="BM488" s="969"/>
      <c r="BN488" s="969"/>
      <c r="BO488" s="969"/>
      <c r="BP488" s="969"/>
      <c r="BQ488" s="969"/>
      <c r="BR488" s="969"/>
      <c r="BS488" s="969"/>
      <c r="BT488" s="969"/>
    </row>
    <row r="489" spans="1:72" ht="18" customHeight="1">
      <c r="A489" s="957"/>
      <c r="B489" s="957"/>
      <c r="D489" s="642" t="s">
        <v>2051</v>
      </c>
      <c r="E489" s="465"/>
      <c r="F489" s="465"/>
      <c r="G489" s="465"/>
      <c r="H489" s="465"/>
      <c r="I489" s="465"/>
      <c r="J489" s="465"/>
      <c r="K489" s="465"/>
      <c r="L489" s="465"/>
      <c r="M489" s="465"/>
      <c r="N489" s="465"/>
      <c r="O489" s="465"/>
      <c r="P489" s="465"/>
      <c r="Q489" s="465"/>
      <c r="R489" s="465"/>
      <c r="S489" s="465"/>
      <c r="T489" s="465"/>
      <c r="U489" s="1987"/>
      <c r="V489" s="1987"/>
      <c r="W489" s="1987"/>
      <c r="X489" s="1987"/>
      <c r="Y489" s="1987"/>
      <c r="Z489" s="465" t="s">
        <v>1648</v>
      </c>
      <c r="AA489" s="1987"/>
      <c r="AB489" s="1987"/>
      <c r="AC489" s="1987"/>
      <c r="AD489" s="465" t="s">
        <v>1649</v>
      </c>
      <c r="AE489" s="1987"/>
      <c r="AF489" s="1987"/>
      <c r="AG489" s="1987"/>
      <c r="AH489" s="465" t="s">
        <v>1650</v>
      </c>
      <c r="AI489" s="643"/>
      <c r="AJ489" s="957"/>
      <c r="AK489" s="957"/>
      <c r="AL489" s="969"/>
      <c r="AM489" s="969"/>
      <c r="AN489" s="969"/>
      <c r="AO489" s="969"/>
      <c r="AP489" s="969"/>
      <c r="AQ489" s="969"/>
      <c r="AR489" s="969"/>
      <c r="AS489" s="969"/>
      <c r="AT489" s="969"/>
      <c r="AU489" s="969"/>
      <c r="AV489" s="969"/>
      <c r="AW489" s="969"/>
      <c r="AX489" s="969"/>
      <c r="AY489" s="969"/>
      <c r="AZ489" s="969"/>
      <c r="BA489" s="969"/>
      <c r="BB489" s="969"/>
      <c r="BC489" s="969"/>
      <c r="BD489" s="969"/>
      <c r="BE489" s="969"/>
      <c r="BF489" s="969"/>
      <c r="BG489" s="969"/>
      <c r="BH489" s="969"/>
      <c r="BI489" s="969"/>
      <c r="BJ489" s="969"/>
      <c r="BK489" s="969"/>
      <c r="BL489" s="969"/>
      <c r="BM489" s="969"/>
      <c r="BN489" s="969"/>
      <c r="BO489" s="969"/>
      <c r="BP489" s="969"/>
      <c r="BQ489" s="969"/>
      <c r="BR489" s="969"/>
      <c r="BS489" s="969"/>
      <c r="BT489" s="969"/>
    </row>
    <row r="490" spans="1:72" ht="18" customHeight="1">
      <c r="A490" s="957"/>
      <c r="B490" s="957"/>
      <c r="D490" s="451" t="s">
        <v>2052</v>
      </c>
      <c r="E490" s="327"/>
      <c r="F490" s="327"/>
      <c r="G490" s="327"/>
      <c r="H490" s="327"/>
      <c r="I490" s="327"/>
      <c r="J490" s="327"/>
      <c r="K490" s="327"/>
      <c r="L490" s="327"/>
      <c r="M490" s="327"/>
      <c r="N490" s="327"/>
      <c r="O490" s="327"/>
      <c r="P490" s="327"/>
      <c r="Q490" s="327"/>
      <c r="R490" s="327"/>
      <c r="S490" s="327"/>
      <c r="T490" s="327"/>
      <c r="U490" s="1972"/>
      <c r="V490" s="1972"/>
      <c r="W490" s="1972"/>
      <c r="X490" s="1972"/>
      <c r="Y490" s="1972"/>
      <c r="Z490" s="327" t="s">
        <v>1648</v>
      </c>
      <c r="AA490" s="1973"/>
      <c r="AB490" s="1973"/>
      <c r="AC490" s="1973"/>
      <c r="AD490" s="327" t="s">
        <v>1649</v>
      </c>
      <c r="AE490" s="1973"/>
      <c r="AF490" s="1973"/>
      <c r="AG490" s="1973"/>
      <c r="AH490" s="327" t="s">
        <v>1650</v>
      </c>
      <c r="AI490" s="329"/>
      <c r="AJ490" s="957"/>
      <c r="AK490" s="957"/>
      <c r="AL490" s="969"/>
      <c r="AM490" s="969"/>
      <c r="AN490" s="969"/>
      <c r="AO490" s="969"/>
      <c r="AP490" s="969"/>
      <c r="AQ490" s="969"/>
      <c r="AR490" s="969"/>
      <c r="AS490" s="969"/>
      <c r="AT490" s="969"/>
      <c r="AU490" s="969"/>
      <c r="AV490" s="969"/>
      <c r="AW490" s="969"/>
      <c r="AX490" s="969"/>
      <c r="AY490" s="969"/>
      <c r="AZ490" s="969"/>
      <c r="BA490" s="969"/>
      <c r="BB490" s="969"/>
      <c r="BC490" s="969"/>
      <c r="BD490" s="969"/>
      <c r="BE490" s="969"/>
      <c r="BF490" s="969"/>
      <c r="BG490" s="969"/>
      <c r="BH490" s="969"/>
      <c r="BI490" s="969"/>
      <c r="BJ490" s="969"/>
      <c r="BK490" s="969"/>
      <c r="BL490" s="969"/>
      <c r="BM490" s="969"/>
      <c r="BN490" s="969"/>
      <c r="BO490" s="969"/>
      <c r="BP490" s="969"/>
      <c r="BQ490" s="969"/>
      <c r="BR490" s="969"/>
      <c r="BS490" s="969"/>
      <c r="BT490" s="969"/>
    </row>
    <row r="491" spans="1:72" ht="18" customHeight="1">
      <c r="A491" s="957"/>
      <c r="B491" s="957"/>
      <c r="C491" s="957"/>
      <c r="D491" s="957"/>
      <c r="E491" s="957"/>
      <c r="F491" s="957"/>
      <c r="G491" s="957"/>
      <c r="H491" s="957"/>
      <c r="I491" s="957"/>
      <c r="J491" s="957"/>
      <c r="K491" s="957"/>
      <c r="L491" s="957"/>
      <c r="M491" s="957"/>
      <c r="N491" s="957"/>
      <c r="O491" s="957"/>
      <c r="P491" s="957"/>
      <c r="Q491" s="957"/>
      <c r="R491" s="957"/>
      <c r="S491" s="957"/>
      <c r="T491" s="957"/>
      <c r="U491" s="957"/>
      <c r="V491" s="957"/>
      <c r="W491" s="957"/>
      <c r="X491" s="957"/>
      <c r="Y491" s="957"/>
      <c r="Z491" s="957"/>
      <c r="AA491" s="957"/>
      <c r="AB491" s="957"/>
      <c r="AC491" s="957"/>
      <c r="AD491" s="957"/>
      <c r="AE491" s="957"/>
      <c r="AF491" s="957"/>
      <c r="AG491" s="957"/>
      <c r="AH491" s="957"/>
      <c r="AI491" s="957"/>
      <c r="AJ491" s="957"/>
      <c r="AK491" s="957"/>
      <c r="AL491" s="969"/>
      <c r="AM491" s="969"/>
      <c r="AN491" s="969"/>
      <c r="AO491" s="969"/>
      <c r="AP491" s="969"/>
      <c r="AQ491" s="969"/>
      <c r="AR491" s="969"/>
      <c r="AS491" s="969"/>
      <c r="AT491" s="969"/>
      <c r="AU491" s="969"/>
      <c r="AV491" s="969"/>
      <c r="AW491" s="969"/>
      <c r="AX491" s="969"/>
      <c r="AY491" s="969"/>
      <c r="AZ491" s="969"/>
      <c r="BA491" s="969"/>
      <c r="BB491" s="969"/>
      <c r="BC491" s="969"/>
      <c r="BD491" s="969"/>
      <c r="BE491" s="969"/>
      <c r="BF491" s="969"/>
      <c r="BG491" s="969"/>
      <c r="BH491" s="969"/>
      <c r="BI491" s="969"/>
      <c r="BJ491" s="969"/>
      <c r="BK491" s="969"/>
      <c r="BL491" s="969"/>
      <c r="BM491" s="969"/>
      <c r="BN491" s="969"/>
      <c r="BO491" s="969"/>
      <c r="BP491" s="969"/>
      <c r="BQ491" s="969"/>
      <c r="BR491" s="969"/>
      <c r="BS491" s="969"/>
      <c r="BT491" s="969"/>
    </row>
    <row r="492" spans="1:72" ht="18" customHeight="1">
      <c r="A492" s="957"/>
      <c r="B492" s="957"/>
      <c r="D492" s="957" t="s">
        <v>2053</v>
      </c>
      <c r="E492" s="957"/>
      <c r="F492" s="957"/>
      <c r="G492" s="957"/>
      <c r="H492" s="957"/>
      <c r="I492" s="957"/>
      <c r="J492" s="957"/>
      <c r="K492" s="957"/>
      <c r="L492" s="957"/>
      <c r="M492" s="957"/>
      <c r="N492" s="957"/>
      <c r="O492" s="957"/>
      <c r="P492" s="957"/>
      <c r="Q492" s="957"/>
      <c r="R492" s="957"/>
      <c r="S492" s="957"/>
      <c r="T492" s="957"/>
      <c r="U492" s="957"/>
      <c r="V492" s="957"/>
      <c r="W492" s="957"/>
      <c r="X492" s="957"/>
      <c r="Y492" s="957"/>
      <c r="Z492" s="957"/>
      <c r="AA492" s="957"/>
      <c r="AB492" s="957"/>
      <c r="AC492" s="957"/>
      <c r="AD492" s="957"/>
      <c r="AE492" s="957"/>
      <c r="AF492" s="957"/>
      <c r="AG492" s="957"/>
      <c r="AH492" s="957"/>
      <c r="AI492" s="957"/>
      <c r="AJ492" s="957"/>
      <c r="AK492" s="957"/>
      <c r="AL492" s="969"/>
      <c r="AM492" s="969"/>
      <c r="AN492" s="969"/>
      <c r="AO492" s="969"/>
      <c r="AP492" s="969"/>
      <c r="AQ492" s="969"/>
      <c r="AR492" s="969"/>
      <c r="AS492" s="969"/>
      <c r="AT492" s="969"/>
      <c r="AU492" s="969"/>
      <c r="AV492" s="969"/>
      <c r="AW492" s="969"/>
      <c r="AX492" s="969"/>
      <c r="AY492" s="969"/>
      <c r="AZ492" s="969"/>
      <c r="BA492" s="969"/>
      <c r="BB492" s="969"/>
      <c r="BC492" s="969"/>
      <c r="BD492" s="969"/>
      <c r="BE492" s="969"/>
      <c r="BF492" s="969"/>
      <c r="BG492" s="969"/>
      <c r="BH492" s="969"/>
      <c r="BI492" s="969"/>
      <c r="BJ492" s="969"/>
      <c r="BK492" s="969"/>
      <c r="BL492" s="969"/>
      <c r="BM492" s="969"/>
      <c r="BN492" s="969"/>
      <c r="BO492" s="969"/>
      <c r="BP492" s="969"/>
      <c r="BQ492" s="969"/>
      <c r="BR492" s="969"/>
      <c r="BS492" s="969"/>
      <c r="BT492" s="969"/>
    </row>
    <row r="493" spans="1:72" ht="18" customHeight="1">
      <c r="A493" s="957"/>
      <c r="B493" s="957"/>
      <c r="C493" s="957"/>
      <c r="E493" s="957" t="s">
        <v>2054</v>
      </c>
      <c r="F493" s="957"/>
      <c r="G493" s="957"/>
      <c r="H493" s="957"/>
      <c r="I493" s="957"/>
      <c r="J493" s="957"/>
      <c r="K493" s="957"/>
      <c r="L493" s="957"/>
      <c r="M493" s="957"/>
      <c r="N493" s="957"/>
      <c r="O493" s="957"/>
      <c r="P493" s="957"/>
      <c r="Q493" s="957"/>
      <c r="R493" s="957"/>
      <c r="S493" s="957"/>
      <c r="T493" s="957"/>
      <c r="U493" s="957"/>
      <c r="V493" s="957"/>
      <c r="W493" s="957"/>
      <c r="X493" s="957"/>
      <c r="Y493" s="957"/>
      <c r="Z493" s="957"/>
      <c r="AA493" s="957"/>
      <c r="AB493" s="957"/>
      <c r="AC493" s="957"/>
      <c r="AD493" s="957"/>
      <c r="AE493" s="957"/>
      <c r="AF493" s="957"/>
      <c r="AG493" s="957"/>
      <c r="AH493" s="957"/>
      <c r="AI493" s="957"/>
      <c r="AJ493" s="957"/>
      <c r="AK493" s="957"/>
      <c r="AL493" s="969"/>
      <c r="AM493" s="969"/>
      <c r="AN493" s="969"/>
      <c r="AO493" s="969"/>
      <c r="AP493" s="969"/>
      <c r="AQ493" s="969"/>
      <c r="AR493" s="969"/>
      <c r="AS493" s="969"/>
      <c r="AT493" s="969"/>
      <c r="AU493" s="969"/>
      <c r="AV493" s="969"/>
      <c r="AW493" s="969"/>
      <c r="AX493" s="969"/>
      <c r="AY493" s="969"/>
      <c r="AZ493" s="969"/>
      <c r="BA493" s="969"/>
      <c r="BB493" s="969"/>
      <c r="BC493" s="969"/>
      <c r="BD493" s="969"/>
      <c r="BE493" s="969"/>
      <c r="BF493" s="969"/>
      <c r="BG493" s="969"/>
      <c r="BH493" s="969"/>
      <c r="BI493" s="969"/>
      <c r="BJ493" s="969"/>
      <c r="BK493" s="969"/>
      <c r="BL493" s="969"/>
      <c r="BM493" s="969"/>
      <c r="BN493" s="969"/>
      <c r="BO493" s="969"/>
      <c r="BP493" s="969"/>
      <c r="BQ493" s="969"/>
      <c r="BR493" s="969"/>
      <c r="BS493" s="969"/>
      <c r="BT493" s="969"/>
    </row>
    <row r="494" spans="1:72" ht="18" customHeight="1">
      <c r="A494" s="957"/>
      <c r="B494" s="957"/>
      <c r="C494" s="957"/>
      <c r="D494" s="957"/>
      <c r="E494" s="957"/>
      <c r="F494" s="957"/>
      <c r="G494" s="957"/>
      <c r="H494" s="957"/>
      <c r="I494" s="957"/>
      <c r="J494" s="957"/>
      <c r="K494" s="957"/>
      <c r="L494" s="957"/>
      <c r="M494" s="957"/>
      <c r="N494" s="957"/>
      <c r="O494" s="957"/>
      <c r="P494" s="957"/>
      <c r="Q494" s="957"/>
      <c r="R494" s="957"/>
      <c r="S494" s="957"/>
      <c r="T494" s="957"/>
      <c r="U494" s="957"/>
      <c r="V494" s="957"/>
      <c r="W494" s="957"/>
      <c r="X494" s="957"/>
      <c r="Y494" s="957"/>
      <c r="Z494" s="957"/>
      <c r="AA494" s="957"/>
      <c r="AB494" s="957"/>
      <c r="AC494" s="957"/>
      <c r="AD494" s="957"/>
      <c r="AE494" s="957"/>
      <c r="AF494" s="957"/>
      <c r="AG494" s="957"/>
      <c r="AH494" s="957"/>
      <c r="AI494" s="957"/>
      <c r="AJ494" s="957"/>
      <c r="AK494" s="957"/>
      <c r="AL494" s="969"/>
      <c r="AM494" s="969"/>
      <c r="AN494" s="969"/>
      <c r="AO494" s="969"/>
      <c r="AP494" s="969"/>
      <c r="AQ494" s="969"/>
      <c r="AR494" s="969"/>
      <c r="AS494" s="969"/>
      <c r="AT494" s="969"/>
      <c r="AU494" s="969"/>
      <c r="AV494" s="969"/>
      <c r="AW494" s="969"/>
      <c r="AX494" s="969"/>
      <c r="AY494" s="969"/>
      <c r="AZ494" s="969"/>
      <c r="BA494" s="969"/>
      <c r="BB494" s="969"/>
      <c r="BC494" s="969"/>
      <c r="BD494" s="969"/>
      <c r="BE494" s="969"/>
      <c r="BF494" s="969"/>
      <c r="BG494" s="969"/>
      <c r="BH494" s="969"/>
      <c r="BI494" s="969"/>
      <c r="BJ494" s="969"/>
      <c r="BK494" s="969"/>
      <c r="BL494" s="969"/>
      <c r="BM494" s="969"/>
      <c r="BN494" s="969"/>
      <c r="BO494" s="969"/>
      <c r="BP494" s="969"/>
      <c r="BQ494" s="969"/>
      <c r="BR494" s="969"/>
      <c r="BS494" s="969"/>
      <c r="BT494" s="969"/>
    </row>
    <row r="495" spans="1:72" s="127" customFormat="1" ht="15" customHeight="1">
      <c r="A495" s="1504" t="s">
        <v>165</v>
      </c>
      <c r="B495" s="1504"/>
      <c r="C495" s="1504"/>
      <c r="D495" s="1504"/>
      <c r="E495" s="1504"/>
      <c r="F495" s="1504"/>
      <c r="G495" s="1504"/>
      <c r="H495" s="1504"/>
      <c r="I495" s="1504"/>
      <c r="J495" s="1504"/>
      <c r="K495" s="1504"/>
      <c r="L495" s="1504"/>
      <c r="M495" s="1504"/>
      <c r="N495" s="1504"/>
      <c r="O495" s="1504"/>
      <c r="P495" s="1504"/>
      <c r="Q495" s="1504"/>
      <c r="R495" s="1504"/>
      <c r="S495" s="1504"/>
      <c r="T495" s="1504"/>
      <c r="U495" s="1504"/>
      <c r="V495" s="1504"/>
      <c r="W495" s="1504"/>
      <c r="X495" s="1504"/>
      <c r="Y495" s="1504"/>
      <c r="Z495" s="1504"/>
      <c r="AA495" s="1504"/>
      <c r="AB495" s="1504"/>
      <c r="AC495" s="1504"/>
      <c r="AD495" s="1504"/>
      <c r="AE495" s="1504"/>
      <c r="AF495" s="1504"/>
      <c r="AG495" s="1504"/>
      <c r="AH495" s="1504"/>
      <c r="AI495" s="1504"/>
      <c r="AJ495" s="1504"/>
      <c r="AK495" s="1504"/>
      <c r="AL495" s="136"/>
      <c r="AM495" s="136"/>
      <c r="AN495" s="136"/>
      <c r="AO495" s="136"/>
      <c r="AP495" s="136"/>
      <c r="AQ495" s="136"/>
      <c r="AR495" s="136"/>
      <c r="AS495" s="136"/>
      <c r="AT495" s="136"/>
      <c r="AU495" s="136"/>
      <c r="AV495" s="136"/>
      <c r="AW495" s="136"/>
      <c r="AX495" s="136"/>
      <c r="AY495" s="136"/>
      <c r="AZ495" s="136"/>
      <c r="BA495" s="136"/>
      <c r="BB495" s="136"/>
      <c r="BC495" s="136"/>
      <c r="BD495" s="136"/>
      <c r="BE495" s="136"/>
      <c r="BF495" s="136"/>
      <c r="BG495" s="136"/>
      <c r="BH495" s="136"/>
      <c r="BI495" s="136"/>
      <c r="BJ495" s="136"/>
      <c r="BK495" s="136"/>
      <c r="BL495" s="136"/>
      <c r="BM495" s="136"/>
      <c r="BN495" s="136"/>
      <c r="BO495" s="136"/>
      <c r="BP495" s="136"/>
      <c r="BQ495" s="136"/>
      <c r="BR495" s="136"/>
      <c r="BS495" s="136"/>
      <c r="BT495" s="136"/>
    </row>
    <row r="496" spans="1:72" ht="18" customHeight="1">
      <c r="A496" s="119" t="s">
        <v>137</v>
      </c>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row>
    <row r="497" spans="1:37" ht="18" customHeight="1">
      <c r="A497" s="141" t="s">
        <v>1713</v>
      </c>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141"/>
      <c r="AK497" s="141"/>
    </row>
    <row r="498" spans="1:37" ht="18" customHeight="1">
      <c r="A498" s="119" t="s">
        <v>139</v>
      </c>
      <c r="B498" s="119"/>
      <c r="C498" s="119"/>
      <c r="D498" s="119"/>
      <c r="E498" s="119"/>
      <c r="F498" s="119"/>
      <c r="G498" s="119"/>
      <c r="H498" s="119"/>
      <c r="I498" s="119"/>
      <c r="J498" s="119"/>
      <c r="K498" s="119"/>
      <c r="L498" s="119"/>
      <c r="M498" s="119"/>
      <c r="N498" s="119"/>
      <c r="O498" s="1899"/>
      <c r="P498" s="1899"/>
      <c r="Q498" s="1899"/>
      <c r="R498" s="1899"/>
      <c r="S498" s="1899"/>
      <c r="T498" s="1899"/>
      <c r="U498" s="1899"/>
      <c r="V498" s="1899"/>
      <c r="W498" s="1899"/>
      <c r="X498" s="1899"/>
      <c r="Y498" s="1899"/>
      <c r="Z498" s="1899"/>
      <c r="AA498" s="1899"/>
      <c r="AB498" s="1899"/>
      <c r="AC498" s="1899"/>
      <c r="AD498" s="1899"/>
      <c r="AE498" s="1899"/>
      <c r="AF498" s="1899"/>
      <c r="AG498" s="1899"/>
      <c r="AH498" s="1899"/>
      <c r="AI498" s="1899"/>
      <c r="AJ498" s="1899"/>
      <c r="AK498" s="1899"/>
    </row>
    <row r="499" spans="1:37" ht="18" customHeight="1">
      <c r="A499" s="119" t="s">
        <v>140</v>
      </c>
      <c r="B499" s="119"/>
      <c r="C499" s="119"/>
      <c r="D499" s="119"/>
      <c r="E499" s="119"/>
      <c r="F499" s="119"/>
      <c r="G499" s="119"/>
      <c r="H499" s="119"/>
      <c r="I499" s="119"/>
      <c r="J499" s="119"/>
      <c r="K499" s="119"/>
      <c r="L499" s="119"/>
      <c r="M499" s="119"/>
      <c r="N499" s="119"/>
      <c r="O499" s="1899"/>
      <c r="P499" s="1899"/>
      <c r="Q499" s="1899"/>
      <c r="R499" s="1899"/>
      <c r="S499" s="1899"/>
      <c r="T499" s="1899"/>
      <c r="U499" s="1899"/>
      <c r="V499" s="1899"/>
      <c r="W499" s="1899"/>
      <c r="X499" s="1899"/>
      <c r="Y499" s="1899"/>
      <c r="Z499" s="1899"/>
      <c r="AA499" s="1899"/>
      <c r="AB499" s="1899"/>
      <c r="AC499" s="1899"/>
      <c r="AD499" s="1899"/>
      <c r="AE499" s="1899"/>
      <c r="AF499" s="1899"/>
      <c r="AG499" s="1899"/>
      <c r="AH499" s="1899"/>
      <c r="AI499" s="1899"/>
      <c r="AJ499" s="1899"/>
      <c r="AK499" s="1899"/>
    </row>
    <row r="500" spans="1:37" ht="18" customHeight="1">
      <c r="A500" s="119" t="s">
        <v>141</v>
      </c>
      <c r="B500" s="119"/>
      <c r="C500" s="119"/>
      <c r="D500" s="119"/>
      <c r="E500" s="119"/>
      <c r="F500" s="119"/>
      <c r="G500" s="119"/>
      <c r="H500" s="119"/>
      <c r="I500" s="119"/>
      <c r="J500" s="119"/>
      <c r="K500" s="119"/>
      <c r="L500" s="119"/>
      <c r="M500" s="119"/>
      <c r="N500" s="119"/>
      <c r="O500" s="1898"/>
      <c r="P500" s="1898"/>
      <c r="Q500" s="1898"/>
      <c r="R500" s="1898"/>
      <c r="S500" s="1898"/>
      <c r="T500" s="1898"/>
      <c r="U500" s="1898"/>
      <c r="V500" s="1898"/>
      <c r="W500" s="983"/>
      <c r="X500" s="983"/>
      <c r="Y500" s="983"/>
      <c r="Z500" s="983"/>
      <c r="AA500" s="983"/>
      <c r="AB500" s="983"/>
      <c r="AC500" s="983"/>
      <c r="AD500" s="983"/>
      <c r="AE500" s="983"/>
      <c r="AF500" s="983"/>
      <c r="AG500" s="983"/>
      <c r="AH500" s="983"/>
      <c r="AI500" s="983"/>
      <c r="AJ500" s="983"/>
      <c r="AK500" s="983"/>
    </row>
    <row r="501" spans="1:37" ht="18" customHeight="1">
      <c r="A501" s="119" t="s">
        <v>142</v>
      </c>
      <c r="B501" s="119"/>
      <c r="C501" s="119"/>
      <c r="D501" s="119"/>
      <c r="E501" s="119"/>
      <c r="F501" s="119"/>
      <c r="G501" s="119"/>
      <c r="H501" s="119"/>
      <c r="I501" s="119"/>
      <c r="J501" s="119"/>
      <c r="K501" s="119"/>
      <c r="L501" s="119"/>
      <c r="M501" s="119"/>
      <c r="N501" s="119"/>
      <c r="O501" s="1899"/>
      <c r="P501" s="1899"/>
      <c r="Q501" s="1899"/>
      <c r="R501" s="1899"/>
      <c r="S501" s="1899"/>
      <c r="T501" s="1899"/>
      <c r="U501" s="1899"/>
      <c r="V501" s="1899"/>
      <c r="W501" s="1899"/>
      <c r="X501" s="1899"/>
      <c r="Y501" s="1899"/>
      <c r="Z501" s="1899"/>
      <c r="AA501" s="1899"/>
      <c r="AB501" s="1899"/>
      <c r="AC501" s="1899"/>
      <c r="AD501" s="1899"/>
      <c r="AE501" s="1899"/>
      <c r="AF501" s="1899"/>
      <c r="AG501" s="1899"/>
      <c r="AH501" s="1899"/>
      <c r="AI501" s="1899"/>
      <c r="AJ501" s="1899"/>
      <c r="AK501" s="1899"/>
    </row>
    <row r="502" spans="1:37" ht="18" customHeight="1">
      <c r="A502" s="138" t="s">
        <v>143</v>
      </c>
      <c r="B502" s="138"/>
      <c r="C502" s="138"/>
      <c r="D502" s="138"/>
      <c r="E502" s="138"/>
      <c r="F502" s="138"/>
      <c r="G502" s="138"/>
      <c r="H502" s="138"/>
      <c r="I502" s="138"/>
      <c r="J502" s="138"/>
      <c r="K502" s="138"/>
      <c r="L502" s="138"/>
      <c r="M502" s="138"/>
      <c r="N502" s="962"/>
      <c r="O502" s="1900"/>
      <c r="P502" s="1900"/>
      <c r="Q502" s="1900"/>
      <c r="R502" s="1900"/>
      <c r="S502" s="1900"/>
      <c r="T502" s="1900"/>
      <c r="U502" s="1900"/>
      <c r="V502" s="1900"/>
      <c r="W502" s="1900"/>
      <c r="X502" s="1900"/>
      <c r="Y502" s="1900"/>
      <c r="Z502" s="1900"/>
      <c r="AA502" s="1900"/>
      <c r="AB502" s="1900"/>
      <c r="AC502" s="138"/>
      <c r="AD502" s="138"/>
      <c r="AE502" s="138"/>
      <c r="AF502" s="138"/>
      <c r="AG502" s="138"/>
      <c r="AH502" s="138"/>
      <c r="AI502" s="138"/>
      <c r="AJ502" s="138"/>
      <c r="AK502" s="138"/>
    </row>
    <row r="503" spans="1:37" ht="18" customHeight="1">
      <c r="A503" s="119" t="s">
        <v>1714</v>
      </c>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row>
    <row r="504" spans="1:37" ht="18" customHeight="1">
      <c r="A504" s="119" t="s">
        <v>139</v>
      </c>
      <c r="B504" s="119"/>
      <c r="C504" s="119"/>
      <c r="D504" s="119"/>
      <c r="E504" s="119"/>
      <c r="F504" s="119"/>
      <c r="G504" s="119"/>
      <c r="H504" s="119"/>
      <c r="I504" s="119"/>
      <c r="J504" s="119"/>
      <c r="K504" s="119"/>
      <c r="L504" s="119"/>
      <c r="M504" s="119"/>
      <c r="N504" s="119"/>
      <c r="O504" s="1899"/>
      <c r="P504" s="1899"/>
      <c r="Q504" s="1899"/>
      <c r="R504" s="1899"/>
      <c r="S504" s="1899"/>
      <c r="T504" s="1899"/>
      <c r="U504" s="1899"/>
      <c r="V504" s="1899"/>
      <c r="W504" s="1899"/>
      <c r="X504" s="1899"/>
      <c r="Y504" s="1899"/>
      <c r="Z504" s="1899"/>
      <c r="AA504" s="1899"/>
      <c r="AB504" s="1899"/>
      <c r="AC504" s="1899"/>
      <c r="AD504" s="1899"/>
      <c r="AE504" s="1899"/>
      <c r="AF504" s="1899"/>
      <c r="AG504" s="1899"/>
      <c r="AH504" s="1899"/>
      <c r="AI504" s="1899"/>
      <c r="AJ504" s="1899"/>
      <c r="AK504" s="1899"/>
    </row>
    <row r="505" spans="1:37" ht="18" customHeight="1">
      <c r="A505" s="119" t="s">
        <v>140</v>
      </c>
      <c r="B505" s="119"/>
      <c r="C505" s="119"/>
      <c r="D505" s="119"/>
      <c r="E505" s="119"/>
      <c r="F505" s="119"/>
      <c r="G505" s="119"/>
      <c r="H505" s="119"/>
      <c r="I505" s="119"/>
      <c r="J505" s="119"/>
      <c r="K505" s="119"/>
      <c r="L505" s="119"/>
      <c r="M505" s="119"/>
      <c r="N505" s="119"/>
      <c r="O505" s="1899"/>
      <c r="P505" s="1899"/>
      <c r="Q505" s="1899"/>
      <c r="R505" s="1899"/>
      <c r="S505" s="1899"/>
      <c r="T505" s="1899"/>
      <c r="U505" s="1899"/>
      <c r="V505" s="1899"/>
      <c r="W505" s="1899"/>
      <c r="X505" s="1899"/>
      <c r="Y505" s="1899"/>
      <c r="Z505" s="1899"/>
      <c r="AA505" s="1899"/>
      <c r="AB505" s="1899"/>
      <c r="AC505" s="1899"/>
      <c r="AD505" s="1899"/>
      <c r="AE505" s="1899"/>
      <c r="AF505" s="1899"/>
      <c r="AG505" s="1899"/>
      <c r="AH505" s="1899"/>
      <c r="AI505" s="1899"/>
      <c r="AJ505" s="1899"/>
      <c r="AK505" s="1899"/>
    </row>
    <row r="506" spans="1:37" ht="18" customHeight="1">
      <c r="A506" s="119" t="s">
        <v>141</v>
      </c>
      <c r="B506" s="119"/>
      <c r="C506" s="119"/>
      <c r="D506" s="119"/>
      <c r="E506" s="119"/>
      <c r="F506" s="119"/>
      <c r="G506" s="119"/>
      <c r="H506" s="119"/>
      <c r="I506" s="119"/>
      <c r="J506" s="119"/>
      <c r="K506" s="119"/>
      <c r="L506" s="119"/>
      <c r="M506" s="119"/>
      <c r="N506" s="119"/>
      <c r="O506" s="1898"/>
      <c r="P506" s="1898"/>
      <c r="Q506" s="1898"/>
      <c r="R506" s="1898"/>
      <c r="S506" s="1898"/>
      <c r="T506" s="1898"/>
      <c r="U506" s="1898"/>
      <c r="V506" s="1898"/>
      <c r="W506" s="983"/>
      <c r="X506" s="983"/>
      <c r="Y506" s="983"/>
      <c r="Z506" s="983"/>
      <c r="AA506" s="983"/>
      <c r="AB506" s="983"/>
      <c r="AC506" s="983"/>
      <c r="AD506" s="983"/>
      <c r="AE506" s="983"/>
      <c r="AF506" s="983"/>
      <c r="AG506" s="983"/>
      <c r="AH506" s="983"/>
      <c r="AI506" s="983"/>
      <c r="AJ506" s="983"/>
      <c r="AK506" s="983"/>
    </row>
    <row r="507" spans="1:37" ht="18" customHeight="1">
      <c r="A507" s="119" t="s">
        <v>142</v>
      </c>
      <c r="B507" s="119"/>
      <c r="C507" s="119"/>
      <c r="D507" s="119"/>
      <c r="E507" s="119"/>
      <c r="F507" s="119"/>
      <c r="G507" s="119"/>
      <c r="H507" s="119"/>
      <c r="I507" s="119"/>
      <c r="J507" s="119"/>
      <c r="K507" s="119"/>
      <c r="L507" s="119"/>
      <c r="M507" s="119"/>
      <c r="N507" s="119"/>
      <c r="O507" s="1899"/>
      <c r="P507" s="1899"/>
      <c r="Q507" s="1899"/>
      <c r="R507" s="1899"/>
      <c r="S507" s="1899"/>
      <c r="T507" s="1899"/>
      <c r="U507" s="1899"/>
      <c r="V507" s="1899"/>
      <c r="W507" s="1899"/>
      <c r="X507" s="1899"/>
      <c r="Y507" s="1899"/>
      <c r="Z507" s="1899"/>
      <c r="AA507" s="1899"/>
      <c r="AB507" s="1899"/>
      <c r="AC507" s="1899"/>
      <c r="AD507" s="1899"/>
      <c r="AE507" s="1899"/>
      <c r="AF507" s="1899"/>
      <c r="AG507" s="1899"/>
      <c r="AH507" s="1899"/>
      <c r="AI507" s="1899"/>
      <c r="AJ507" s="1899"/>
      <c r="AK507" s="1899"/>
    </row>
    <row r="508" spans="1:37" ht="18" customHeight="1">
      <c r="A508" s="119" t="s">
        <v>143</v>
      </c>
      <c r="B508" s="119"/>
      <c r="C508" s="119"/>
      <c r="D508" s="119"/>
      <c r="E508" s="119"/>
      <c r="F508" s="119"/>
      <c r="G508" s="119"/>
      <c r="H508" s="119"/>
      <c r="I508" s="119"/>
      <c r="J508" s="119"/>
      <c r="K508" s="119"/>
      <c r="L508" s="119"/>
      <c r="M508" s="119"/>
      <c r="N508" s="119"/>
      <c r="O508" s="1900"/>
      <c r="P508" s="1900"/>
      <c r="Q508" s="1900"/>
      <c r="R508" s="1900"/>
      <c r="S508" s="1900"/>
      <c r="T508" s="1900"/>
      <c r="U508" s="1900"/>
      <c r="V508" s="1900"/>
      <c r="W508" s="1900"/>
      <c r="X508" s="1900"/>
      <c r="Y508" s="1900"/>
      <c r="Z508" s="1900"/>
      <c r="AA508" s="1900"/>
      <c r="AB508" s="1900"/>
      <c r="AC508" s="984"/>
      <c r="AD508" s="984"/>
      <c r="AE508" s="984"/>
      <c r="AF508" s="984"/>
      <c r="AG508" s="984"/>
      <c r="AH508" s="984"/>
      <c r="AI508" s="984"/>
      <c r="AJ508" s="984"/>
      <c r="AK508" s="984"/>
    </row>
    <row r="509" spans="1:37" ht="18" customHeight="1">
      <c r="A509" s="141" t="s">
        <v>1715</v>
      </c>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141"/>
      <c r="AK509" s="141"/>
    </row>
    <row r="510" spans="1:37" ht="18" customHeight="1">
      <c r="A510" s="119" t="s">
        <v>139</v>
      </c>
      <c r="B510" s="119"/>
      <c r="C510" s="119"/>
      <c r="D510" s="119"/>
      <c r="E510" s="119"/>
      <c r="F510" s="119"/>
      <c r="G510" s="119"/>
      <c r="H510" s="119"/>
      <c r="I510" s="119"/>
      <c r="J510" s="119"/>
      <c r="K510" s="119"/>
      <c r="L510" s="119"/>
      <c r="M510" s="119"/>
      <c r="N510" s="119"/>
      <c r="O510" s="1899"/>
      <c r="P510" s="1899"/>
      <c r="Q510" s="1899"/>
      <c r="R510" s="1899"/>
      <c r="S510" s="1899"/>
      <c r="T510" s="1899"/>
      <c r="U510" s="1899"/>
      <c r="V510" s="1899"/>
      <c r="W510" s="1899"/>
      <c r="X510" s="1899"/>
      <c r="Y510" s="1899"/>
      <c r="Z510" s="1899"/>
      <c r="AA510" s="1899"/>
      <c r="AB510" s="1899"/>
      <c r="AC510" s="1899"/>
      <c r="AD510" s="1899"/>
      <c r="AE510" s="1899"/>
      <c r="AF510" s="1899"/>
      <c r="AG510" s="1899"/>
      <c r="AH510" s="1899"/>
      <c r="AI510" s="1899"/>
      <c r="AJ510" s="1899"/>
      <c r="AK510" s="1899"/>
    </row>
    <row r="511" spans="1:37" ht="18" customHeight="1">
      <c r="A511" s="119" t="s">
        <v>140</v>
      </c>
      <c r="B511" s="119"/>
      <c r="C511" s="119"/>
      <c r="D511" s="119"/>
      <c r="E511" s="119"/>
      <c r="F511" s="119"/>
      <c r="G511" s="119"/>
      <c r="H511" s="119"/>
      <c r="I511" s="119"/>
      <c r="J511" s="119"/>
      <c r="K511" s="119"/>
      <c r="L511" s="119"/>
      <c r="M511" s="119"/>
      <c r="N511" s="119"/>
      <c r="O511" s="1899"/>
      <c r="P511" s="1899"/>
      <c r="Q511" s="1899"/>
      <c r="R511" s="1899"/>
      <c r="S511" s="1899"/>
      <c r="T511" s="1899"/>
      <c r="U511" s="1899"/>
      <c r="V511" s="1899"/>
      <c r="W511" s="1899"/>
      <c r="X511" s="1899"/>
      <c r="Y511" s="1899"/>
      <c r="Z511" s="1899"/>
      <c r="AA511" s="1899"/>
      <c r="AB511" s="1899"/>
      <c r="AC511" s="1899"/>
      <c r="AD511" s="1899"/>
      <c r="AE511" s="1899"/>
      <c r="AF511" s="1899"/>
      <c r="AG511" s="1899"/>
      <c r="AH511" s="1899"/>
      <c r="AI511" s="1899"/>
      <c r="AJ511" s="1899"/>
      <c r="AK511" s="1899"/>
    </row>
    <row r="512" spans="1:37" ht="18" customHeight="1">
      <c r="A512" s="119" t="s">
        <v>141</v>
      </c>
      <c r="B512" s="119"/>
      <c r="C512" s="119"/>
      <c r="D512" s="119"/>
      <c r="E512" s="119"/>
      <c r="F512" s="119"/>
      <c r="G512" s="119"/>
      <c r="H512" s="119"/>
      <c r="I512" s="119"/>
      <c r="J512" s="119"/>
      <c r="K512" s="119"/>
      <c r="L512" s="119"/>
      <c r="M512" s="119"/>
      <c r="N512" s="119"/>
      <c r="O512" s="1898"/>
      <c r="P512" s="1898"/>
      <c r="Q512" s="1898"/>
      <c r="R512" s="1898"/>
      <c r="S512" s="1898"/>
      <c r="T512" s="1898"/>
      <c r="U512" s="1898"/>
      <c r="V512" s="1898"/>
      <c r="W512" s="983"/>
      <c r="X512" s="983"/>
      <c r="Y512" s="983"/>
      <c r="Z512" s="983"/>
      <c r="AA512" s="983"/>
      <c r="AB512" s="983"/>
      <c r="AC512" s="983"/>
      <c r="AD512" s="983"/>
      <c r="AE512" s="983"/>
      <c r="AF512" s="983"/>
      <c r="AG512" s="983"/>
      <c r="AH512" s="983"/>
      <c r="AI512" s="983"/>
      <c r="AJ512" s="983"/>
      <c r="AK512" s="983"/>
    </row>
    <row r="513" spans="1:37" ht="18" customHeight="1">
      <c r="A513" s="119" t="s">
        <v>142</v>
      </c>
      <c r="B513" s="119"/>
      <c r="C513" s="119"/>
      <c r="D513" s="119"/>
      <c r="E513" s="119"/>
      <c r="F513" s="119"/>
      <c r="G513" s="119"/>
      <c r="H513" s="119"/>
      <c r="I513" s="119"/>
      <c r="J513" s="119"/>
      <c r="K513" s="119"/>
      <c r="L513" s="119"/>
      <c r="M513" s="119"/>
      <c r="N513" s="119"/>
      <c r="O513" s="1899"/>
      <c r="P513" s="1899"/>
      <c r="Q513" s="1899"/>
      <c r="R513" s="1899"/>
      <c r="S513" s="1899"/>
      <c r="T513" s="1899"/>
      <c r="U513" s="1899"/>
      <c r="V513" s="1899"/>
      <c r="W513" s="1899"/>
      <c r="X513" s="1899"/>
      <c r="Y513" s="1899"/>
      <c r="Z513" s="1899"/>
      <c r="AA513" s="1899"/>
      <c r="AB513" s="1899"/>
      <c r="AC513" s="1899"/>
      <c r="AD513" s="1899"/>
      <c r="AE513" s="1899"/>
      <c r="AF513" s="1899"/>
      <c r="AG513" s="1899"/>
      <c r="AH513" s="1899"/>
      <c r="AI513" s="1899"/>
      <c r="AJ513" s="1899"/>
      <c r="AK513" s="1899"/>
    </row>
    <row r="514" spans="1:37" ht="18" customHeight="1">
      <c r="A514" s="119" t="s">
        <v>143</v>
      </c>
      <c r="B514" s="119"/>
      <c r="C514" s="119"/>
      <c r="D514" s="119"/>
      <c r="E514" s="119"/>
      <c r="F514" s="119"/>
      <c r="G514" s="119"/>
      <c r="H514" s="119"/>
      <c r="I514" s="119"/>
      <c r="J514" s="119"/>
      <c r="K514" s="119"/>
      <c r="L514" s="119"/>
      <c r="M514" s="119"/>
      <c r="N514" s="119"/>
      <c r="O514" s="1900"/>
      <c r="P514" s="1900"/>
      <c r="Q514" s="1900"/>
      <c r="R514" s="1900"/>
      <c r="S514" s="1900"/>
      <c r="T514" s="1900"/>
      <c r="U514" s="1900"/>
      <c r="V514" s="1900"/>
      <c r="W514" s="1900"/>
      <c r="X514" s="1900"/>
      <c r="Y514" s="1900"/>
      <c r="Z514" s="1900"/>
      <c r="AA514" s="1900"/>
      <c r="AB514" s="1900"/>
      <c r="AC514" s="984"/>
      <c r="AD514" s="984"/>
      <c r="AE514" s="984"/>
      <c r="AF514" s="984"/>
      <c r="AG514" s="984"/>
      <c r="AH514" s="984"/>
      <c r="AI514" s="984"/>
      <c r="AJ514" s="984"/>
      <c r="AK514" s="984"/>
    </row>
    <row r="515" spans="1:37" ht="18" customHeight="1">
      <c r="A515" s="141" t="s">
        <v>1716</v>
      </c>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141"/>
      <c r="AK515" s="141"/>
    </row>
    <row r="516" spans="1:37" ht="18" customHeight="1">
      <c r="A516" s="119" t="s">
        <v>139</v>
      </c>
      <c r="B516" s="119"/>
      <c r="C516" s="119"/>
      <c r="D516" s="119"/>
      <c r="E516" s="119"/>
      <c r="F516" s="119"/>
      <c r="G516" s="119"/>
      <c r="H516" s="119"/>
      <c r="I516" s="119"/>
      <c r="J516" s="119"/>
      <c r="K516" s="119"/>
      <c r="L516" s="119"/>
      <c r="M516" s="119"/>
      <c r="N516" s="119"/>
      <c r="O516" s="1899"/>
      <c r="P516" s="1899"/>
      <c r="Q516" s="1899"/>
      <c r="R516" s="1899"/>
      <c r="S516" s="1899"/>
      <c r="T516" s="1899"/>
      <c r="U516" s="1899"/>
      <c r="V516" s="1899"/>
      <c r="W516" s="1899"/>
      <c r="X516" s="1899"/>
      <c r="Y516" s="1899"/>
      <c r="Z516" s="1899"/>
      <c r="AA516" s="1899"/>
      <c r="AB516" s="1899"/>
      <c r="AC516" s="1899"/>
      <c r="AD516" s="1899"/>
      <c r="AE516" s="1899"/>
      <c r="AF516" s="1899"/>
      <c r="AG516" s="1899"/>
      <c r="AH516" s="1899"/>
      <c r="AI516" s="1899"/>
      <c r="AJ516" s="1899"/>
      <c r="AK516" s="1899"/>
    </row>
    <row r="517" spans="1:37" ht="18" customHeight="1">
      <c r="A517" s="119" t="s">
        <v>140</v>
      </c>
      <c r="B517" s="119"/>
      <c r="C517" s="119"/>
      <c r="D517" s="119"/>
      <c r="E517" s="119"/>
      <c r="F517" s="119"/>
      <c r="G517" s="119"/>
      <c r="H517" s="119"/>
      <c r="I517" s="119"/>
      <c r="J517" s="119"/>
      <c r="K517" s="119"/>
      <c r="L517" s="119"/>
      <c r="M517" s="119"/>
      <c r="N517" s="119"/>
      <c r="O517" s="1899"/>
      <c r="P517" s="1899"/>
      <c r="Q517" s="1899"/>
      <c r="R517" s="1899"/>
      <c r="S517" s="1899"/>
      <c r="T517" s="1899"/>
      <c r="U517" s="1899"/>
      <c r="V517" s="1899"/>
      <c r="W517" s="1899"/>
      <c r="X517" s="1899"/>
      <c r="Y517" s="1899"/>
      <c r="Z517" s="1899"/>
      <c r="AA517" s="1899"/>
      <c r="AB517" s="1899"/>
      <c r="AC517" s="1899"/>
      <c r="AD517" s="1899"/>
      <c r="AE517" s="1899"/>
      <c r="AF517" s="1899"/>
      <c r="AG517" s="1899"/>
      <c r="AH517" s="1899"/>
      <c r="AI517" s="1899"/>
      <c r="AJ517" s="1899"/>
      <c r="AK517" s="1899"/>
    </row>
    <row r="518" spans="1:37" ht="18" customHeight="1">
      <c r="A518" s="119" t="s">
        <v>141</v>
      </c>
      <c r="B518" s="119"/>
      <c r="C518" s="119"/>
      <c r="D518" s="119"/>
      <c r="E518" s="119"/>
      <c r="F518" s="119"/>
      <c r="G518" s="119"/>
      <c r="H518" s="119"/>
      <c r="I518" s="119"/>
      <c r="J518" s="119"/>
      <c r="K518" s="119"/>
      <c r="L518" s="119"/>
      <c r="M518" s="119"/>
      <c r="N518" s="119"/>
      <c r="O518" s="1898"/>
      <c r="P518" s="1898"/>
      <c r="Q518" s="1898"/>
      <c r="R518" s="1898"/>
      <c r="S518" s="1898"/>
      <c r="T518" s="1898"/>
      <c r="U518" s="1898"/>
      <c r="V518" s="1898"/>
      <c r="W518" s="983"/>
      <c r="X518" s="983"/>
      <c r="Y518" s="983"/>
      <c r="Z518" s="983"/>
      <c r="AA518" s="983"/>
      <c r="AB518" s="983"/>
      <c r="AC518" s="983"/>
      <c r="AD518" s="983"/>
      <c r="AE518" s="983"/>
      <c r="AF518" s="983"/>
      <c r="AG518" s="983"/>
      <c r="AH518" s="983"/>
      <c r="AI518" s="983"/>
      <c r="AJ518" s="983"/>
      <c r="AK518" s="983"/>
    </row>
    <row r="519" spans="1:37" ht="18" customHeight="1">
      <c r="A519" s="119" t="s">
        <v>142</v>
      </c>
      <c r="B519" s="119"/>
      <c r="C519" s="119"/>
      <c r="D519" s="119"/>
      <c r="E519" s="119"/>
      <c r="F519" s="119"/>
      <c r="G519" s="119"/>
      <c r="H519" s="119"/>
      <c r="I519" s="119"/>
      <c r="J519" s="119"/>
      <c r="K519" s="119"/>
      <c r="L519" s="119"/>
      <c r="M519" s="119"/>
      <c r="N519" s="119"/>
      <c r="O519" s="1899"/>
      <c r="P519" s="1899"/>
      <c r="Q519" s="1899"/>
      <c r="R519" s="1899"/>
      <c r="S519" s="1899"/>
      <c r="T519" s="1899"/>
      <c r="U519" s="1899"/>
      <c r="V519" s="1899"/>
      <c r="W519" s="1899"/>
      <c r="X519" s="1899"/>
      <c r="Y519" s="1899"/>
      <c r="Z519" s="1899"/>
      <c r="AA519" s="1899"/>
      <c r="AB519" s="1899"/>
      <c r="AC519" s="1899"/>
      <c r="AD519" s="1899"/>
      <c r="AE519" s="1899"/>
      <c r="AF519" s="1899"/>
      <c r="AG519" s="1899"/>
      <c r="AH519" s="1899"/>
      <c r="AI519" s="1899"/>
      <c r="AJ519" s="1899"/>
      <c r="AK519" s="1899"/>
    </row>
    <row r="520" spans="1:37" ht="18" customHeight="1">
      <c r="A520" s="119" t="s">
        <v>143</v>
      </c>
      <c r="B520" s="119"/>
      <c r="C520" s="119"/>
      <c r="D520" s="119"/>
      <c r="E520" s="119"/>
      <c r="F520" s="119"/>
      <c r="G520" s="119"/>
      <c r="H520" s="119"/>
      <c r="I520" s="119"/>
      <c r="J520" s="119"/>
      <c r="K520" s="119"/>
      <c r="L520" s="119"/>
      <c r="M520" s="119"/>
      <c r="N520" s="119"/>
      <c r="O520" s="1900"/>
      <c r="P520" s="1900"/>
      <c r="Q520" s="1900"/>
      <c r="R520" s="1900"/>
      <c r="S520" s="1900"/>
      <c r="T520" s="1900"/>
      <c r="U520" s="1900"/>
      <c r="V520" s="1900"/>
      <c r="W520" s="1900"/>
      <c r="X520" s="1900"/>
      <c r="Y520" s="1900"/>
      <c r="Z520" s="1900"/>
      <c r="AA520" s="1900"/>
      <c r="AB520" s="1900"/>
      <c r="AC520" s="984"/>
      <c r="AD520" s="984"/>
      <c r="AE520" s="984"/>
      <c r="AF520" s="984"/>
      <c r="AG520" s="984"/>
      <c r="AH520" s="984"/>
      <c r="AI520" s="984"/>
      <c r="AJ520" s="984"/>
      <c r="AK520" s="984"/>
    </row>
    <row r="521" spans="1:37" ht="18" customHeight="1">
      <c r="A521" s="141" t="s">
        <v>1717</v>
      </c>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row>
    <row r="522" spans="1:37" ht="18" customHeight="1">
      <c r="A522" s="119" t="s">
        <v>139</v>
      </c>
      <c r="B522" s="119"/>
      <c r="C522" s="119"/>
      <c r="D522" s="119"/>
      <c r="E522" s="119"/>
      <c r="F522" s="119"/>
      <c r="G522" s="119"/>
      <c r="H522" s="119"/>
      <c r="I522" s="119"/>
      <c r="J522" s="119"/>
      <c r="K522" s="119"/>
      <c r="L522" s="119"/>
      <c r="M522" s="119"/>
      <c r="N522" s="119"/>
      <c r="O522" s="1899"/>
      <c r="P522" s="1899"/>
      <c r="Q522" s="1899"/>
      <c r="R522" s="1899"/>
      <c r="S522" s="1899"/>
      <c r="T522" s="1899"/>
      <c r="U522" s="1899"/>
      <c r="V522" s="1899"/>
      <c r="W522" s="1899"/>
      <c r="X522" s="1899"/>
      <c r="Y522" s="1899"/>
      <c r="Z522" s="1899"/>
      <c r="AA522" s="1899"/>
      <c r="AB522" s="1899"/>
      <c r="AC522" s="1899"/>
      <c r="AD522" s="1899"/>
      <c r="AE522" s="1899"/>
      <c r="AF522" s="1899"/>
      <c r="AG522" s="1899"/>
      <c r="AH522" s="1899"/>
      <c r="AI522" s="1899"/>
      <c r="AJ522" s="1899"/>
      <c r="AK522" s="1899"/>
    </row>
    <row r="523" spans="1:37" ht="18" customHeight="1">
      <c r="A523" s="119" t="s">
        <v>140</v>
      </c>
      <c r="B523" s="119"/>
      <c r="C523" s="119"/>
      <c r="D523" s="119"/>
      <c r="E523" s="119"/>
      <c r="F523" s="119"/>
      <c r="G523" s="119"/>
      <c r="H523" s="119"/>
      <c r="I523" s="119"/>
      <c r="J523" s="119"/>
      <c r="K523" s="119"/>
      <c r="L523" s="119"/>
      <c r="M523" s="119"/>
      <c r="N523" s="119"/>
      <c r="O523" s="1899"/>
      <c r="P523" s="1899"/>
      <c r="Q523" s="1899"/>
      <c r="R523" s="1899"/>
      <c r="S523" s="1899"/>
      <c r="T523" s="1899"/>
      <c r="U523" s="1899"/>
      <c r="V523" s="1899"/>
      <c r="W523" s="1899"/>
      <c r="X523" s="1899"/>
      <c r="Y523" s="1899"/>
      <c r="Z523" s="1899"/>
      <c r="AA523" s="1899"/>
      <c r="AB523" s="1899"/>
      <c r="AC523" s="1899"/>
      <c r="AD523" s="1899"/>
      <c r="AE523" s="1899"/>
      <c r="AF523" s="1899"/>
      <c r="AG523" s="1899"/>
      <c r="AH523" s="1899"/>
      <c r="AI523" s="1899"/>
      <c r="AJ523" s="1899"/>
      <c r="AK523" s="1899"/>
    </row>
    <row r="524" spans="1:37" ht="18" customHeight="1">
      <c r="A524" s="119" t="s">
        <v>141</v>
      </c>
      <c r="B524" s="119"/>
      <c r="C524" s="119"/>
      <c r="D524" s="119"/>
      <c r="E524" s="119"/>
      <c r="F524" s="119"/>
      <c r="G524" s="119"/>
      <c r="H524" s="119"/>
      <c r="I524" s="119"/>
      <c r="J524" s="119"/>
      <c r="K524" s="119"/>
      <c r="L524" s="119"/>
      <c r="M524" s="119"/>
      <c r="N524" s="119"/>
      <c r="O524" s="1898"/>
      <c r="P524" s="1898"/>
      <c r="Q524" s="1898"/>
      <c r="R524" s="1898"/>
      <c r="S524" s="1898"/>
      <c r="T524" s="1898"/>
      <c r="U524" s="1898"/>
      <c r="V524" s="1898"/>
      <c r="W524" s="983"/>
      <c r="X524" s="983"/>
      <c r="Y524" s="983"/>
      <c r="Z524" s="983"/>
      <c r="AA524" s="983"/>
      <c r="AB524" s="983"/>
      <c r="AC524" s="983"/>
      <c r="AD524" s="983"/>
      <c r="AE524" s="983"/>
      <c r="AF524" s="983"/>
      <c r="AG524" s="983"/>
      <c r="AH524" s="983"/>
      <c r="AI524" s="983"/>
      <c r="AJ524" s="983"/>
      <c r="AK524" s="983"/>
    </row>
    <row r="525" spans="1:37" ht="18" customHeight="1">
      <c r="A525" s="119" t="s">
        <v>142</v>
      </c>
      <c r="B525" s="119"/>
      <c r="C525" s="119"/>
      <c r="D525" s="119"/>
      <c r="E525" s="119"/>
      <c r="F525" s="119"/>
      <c r="G525" s="119"/>
      <c r="H525" s="119"/>
      <c r="I525" s="119"/>
      <c r="J525" s="119"/>
      <c r="K525" s="119"/>
      <c r="L525" s="119"/>
      <c r="M525" s="119"/>
      <c r="N525" s="119"/>
      <c r="O525" s="1899"/>
      <c r="P525" s="1899"/>
      <c r="Q525" s="1899"/>
      <c r="R525" s="1899"/>
      <c r="S525" s="1899"/>
      <c r="T525" s="1899"/>
      <c r="U525" s="1899"/>
      <c r="V525" s="1899"/>
      <c r="W525" s="1899"/>
      <c r="X525" s="1899"/>
      <c r="Y525" s="1899"/>
      <c r="Z525" s="1899"/>
      <c r="AA525" s="1899"/>
      <c r="AB525" s="1899"/>
      <c r="AC525" s="1899"/>
      <c r="AD525" s="1899"/>
      <c r="AE525" s="1899"/>
      <c r="AF525" s="1899"/>
      <c r="AG525" s="1899"/>
      <c r="AH525" s="1899"/>
      <c r="AI525" s="1899"/>
      <c r="AJ525" s="1899"/>
      <c r="AK525" s="1899"/>
    </row>
    <row r="526" spans="1:37" ht="18" customHeight="1">
      <c r="A526" s="119" t="s">
        <v>143</v>
      </c>
      <c r="B526" s="119"/>
      <c r="C526" s="119"/>
      <c r="D526" s="119"/>
      <c r="E526" s="119"/>
      <c r="F526" s="119"/>
      <c r="G526" s="119"/>
      <c r="H526" s="119"/>
      <c r="I526" s="119"/>
      <c r="J526" s="119"/>
      <c r="K526" s="119"/>
      <c r="L526" s="119"/>
      <c r="M526" s="119"/>
      <c r="N526" s="119"/>
      <c r="O526" s="1900"/>
      <c r="P526" s="1900"/>
      <c r="Q526" s="1900"/>
      <c r="R526" s="1900"/>
      <c r="S526" s="1900"/>
      <c r="T526" s="1900"/>
      <c r="U526" s="1900"/>
      <c r="V526" s="1900"/>
      <c r="W526" s="1900"/>
      <c r="X526" s="1900"/>
      <c r="Y526" s="1900"/>
      <c r="Z526" s="1900"/>
      <c r="AA526" s="1900"/>
      <c r="AB526" s="1900"/>
      <c r="AC526" s="984"/>
      <c r="AD526" s="984"/>
      <c r="AE526" s="984"/>
      <c r="AF526" s="984"/>
      <c r="AG526" s="984"/>
      <c r="AH526" s="984"/>
      <c r="AI526" s="984"/>
      <c r="AJ526" s="984"/>
      <c r="AK526" s="984"/>
    </row>
    <row r="527" spans="1:37" ht="18" customHeight="1">
      <c r="A527" s="141" t="s">
        <v>1718</v>
      </c>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row>
    <row r="528" spans="1:37" ht="18" customHeight="1">
      <c r="A528" s="119" t="s">
        <v>139</v>
      </c>
      <c r="B528" s="119"/>
      <c r="C528" s="119"/>
      <c r="D528" s="119"/>
      <c r="E528" s="119"/>
      <c r="F528" s="119"/>
      <c r="G528" s="119"/>
      <c r="H528" s="119"/>
      <c r="I528" s="119"/>
      <c r="J528" s="119"/>
      <c r="K528" s="119"/>
      <c r="L528" s="119"/>
      <c r="M528" s="119"/>
      <c r="N528" s="119"/>
      <c r="O528" s="1899"/>
      <c r="P528" s="1899"/>
      <c r="Q528" s="1899"/>
      <c r="R528" s="1899"/>
      <c r="S528" s="1899"/>
      <c r="T528" s="1899"/>
      <c r="U528" s="1899"/>
      <c r="V528" s="1899"/>
      <c r="W528" s="1899"/>
      <c r="X528" s="1899"/>
      <c r="Y528" s="1899"/>
      <c r="Z528" s="1899"/>
      <c r="AA528" s="1899"/>
      <c r="AB528" s="1899"/>
      <c r="AC528" s="1899"/>
      <c r="AD528" s="1899"/>
      <c r="AE528" s="1899"/>
      <c r="AF528" s="1899"/>
      <c r="AG528" s="1899"/>
      <c r="AH528" s="1899"/>
      <c r="AI528" s="1899"/>
      <c r="AJ528" s="1899"/>
      <c r="AK528" s="1899"/>
    </row>
    <row r="529" spans="1:208" ht="18" customHeight="1">
      <c r="A529" s="119" t="s">
        <v>140</v>
      </c>
      <c r="B529" s="119"/>
      <c r="C529" s="119"/>
      <c r="D529" s="119"/>
      <c r="E529" s="119"/>
      <c r="F529" s="119"/>
      <c r="G529" s="119"/>
      <c r="H529" s="119"/>
      <c r="I529" s="119"/>
      <c r="J529" s="119"/>
      <c r="K529" s="119"/>
      <c r="L529" s="119"/>
      <c r="M529" s="119"/>
      <c r="N529" s="119"/>
      <c r="O529" s="1899"/>
      <c r="P529" s="1899"/>
      <c r="Q529" s="1899"/>
      <c r="R529" s="1899"/>
      <c r="S529" s="1899"/>
      <c r="T529" s="1899"/>
      <c r="U529" s="1899"/>
      <c r="V529" s="1899"/>
      <c r="W529" s="1899"/>
      <c r="X529" s="1899"/>
      <c r="Y529" s="1899"/>
      <c r="Z529" s="1899"/>
      <c r="AA529" s="1899"/>
      <c r="AB529" s="1899"/>
      <c r="AC529" s="1899"/>
      <c r="AD529" s="1899"/>
      <c r="AE529" s="1899"/>
      <c r="AF529" s="1899"/>
      <c r="AG529" s="1899"/>
      <c r="AH529" s="1899"/>
      <c r="AI529" s="1899"/>
      <c r="AJ529" s="1899"/>
      <c r="AK529" s="1899"/>
    </row>
    <row r="530" spans="1:208" ht="18" customHeight="1">
      <c r="A530" s="119" t="s">
        <v>141</v>
      </c>
      <c r="B530" s="119"/>
      <c r="C530" s="119"/>
      <c r="D530" s="119"/>
      <c r="E530" s="119"/>
      <c r="F530" s="119"/>
      <c r="G530" s="119"/>
      <c r="H530" s="119"/>
      <c r="I530" s="119"/>
      <c r="J530" s="119"/>
      <c r="K530" s="119"/>
      <c r="L530" s="119"/>
      <c r="M530" s="119"/>
      <c r="N530" s="119"/>
      <c r="O530" s="1898"/>
      <c r="P530" s="1898"/>
      <c r="Q530" s="1898"/>
      <c r="R530" s="1898"/>
      <c r="S530" s="1898"/>
      <c r="T530" s="1898"/>
      <c r="U530" s="1898"/>
      <c r="V530" s="1898"/>
      <c r="W530" s="983"/>
      <c r="X530" s="983"/>
      <c r="Y530" s="983"/>
      <c r="Z530" s="983"/>
      <c r="AA530" s="983"/>
      <c r="AB530" s="983"/>
      <c r="AC530" s="983"/>
      <c r="AD530" s="983"/>
      <c r="AE530" s="983"/>
      <c r="AF530" s="983"/>
      <c r="AG530" s="983"/>
      <c r="AH530" s="983"/>
      <c r="AI530" s="983"/>
      <c r="AJ530" s="983"/>
      <c r="AK530" s="983"/>
    </row>
    <row r="531" spans="1:208" ht="18" customHeight="1">
      <c r="A531" s="119" t="s">
        <v>142</v>
      </c>
      <c r="B531" s="119"/>
      <c r="C531" s="119"/>
      <c r="D531" s="119"/>
      <c r="E531" s="119"/>
      <c r="F531" s="119"/>
      <c r="G531" s="119"/>
      <c r="H531" s="119"/>
      <c r="I531" s="119"/>
      <c r="J531" s="119"/>
      <c r="K531" s="119"/>
      <c r="L531" s="119"/>
      <c r="M531" s="119"/>
      <c r="N531" s="119"/>
      <c r="O531" s="1899"/>
      <c r="P531" s="1899"/>
      <c r="Q531" s="1899"/>
      <c r="R531" s="1899"/>
      <c r="S531" s="1899"/>
      <c r="T531" s="1899"/>
      <c r="U531" s="1899"/>
      <c r="V531" s="1899"/>
      <c r="W531" s="1899"/>
      <c r="X531" s="1899"/>
      <c r="Y531" s="1899"/>
      <c r="Z531" s="1899"/>
      <c r="AA531" s="1899"/>
      <c r="AB531" s="1899"/>
      <c r="AC531" s="1899"/>
      <c r="AD531" s="1899"/>
      <c r="AE531" s="1899"/>
      <c r="AF531" s="1899"/>
      <c r="AG531" s="1899"/>
      <c r="AH531" s="1899"/>
      <c r="AI531" s="1899"/>
      <c r="AJ531" s="1899"/>
      <c r="AK531" s="1899"/>
    </row>
    <row r="532" spans="1:208" ht="18" customHeight="1">
      <c r="A532" s="138" t="s">
        <v>143</v>
      </c>
      <c r="B532" s="138"/>
      <c r="C532" s="138"/>
      <c r="D532" s="138"/>
      <c r="E532" s="138"/>
      <c r="F532" s="138"/>
      <c r="G532" s="138"/>
      <c r="H532" s="138"/>
      <c r="I532" s="138"/>
      <c r="J532" s="138"/>
      <c r="K532" s="138"/>
      <c r="L532" s="138"/>
      <c r="M532" s="138"/>
      <c r="N532" s="138"/>
      <c r="O532" s="1900"/>
      <c r="P532" s="1900"/>
      <c r="Q532" s="1900"/>
      <c r="R532" s="1900"/>
      <c r="S532" s="1900"/>
      <c r="T532" s="1900"/>
      <c r="U532" s="1900"/>
      <c r="V532" s="1900"/>
      <c r="W532" s="1900"/>
      <c r="X532" s="1900"/>
      <c r="Y532" s="1900"/>
      <c r="Z532" s="1900"/>
      <c r="AA532" s="1900"/>
      <c r="AB532" s="1900"/>
      <c r="AC532" s="984"/>
      <c r="AD532" s="984"/>
      <c r="AE532" s="984"/>
      <c r="AF532" s="984"/>
      <c r="AG532" s="984"/>
      <c r="AH532" s="984"/>
      <c r="AI532" s="984"/>
      <c r="AJ532" s="984"/>
      <c r="AK532" s="984"/>
    </row>
    <row r="533" spans="1:208" s="981" customFormat="1" ht="6" customHeight="1">
      <c r="A533" s="983"/>
      <c r="B533" s="983"/>
      <c r="C533" s="983"/>
      <c r="D533" s="983"/>
      <c r="E533" s="983"/>
      <c r="F533" s="983"/>
      <c r="G533" s="983"/>
      <c r="H533" s="983"/>
      <c r="I533" s="983"/>
      <c r="J533" s="983"/>
      <c r="K533" s="983"/>
      <c r="L533" s="983"/>
      <c r="M533" s="983"/>
      <c r="N533" s="983"/>
      <c r="O533" s="1034"/>
      <c r="P533" s="1034"/>
      <c r="Q533" s="1034"/>
      <c r="R533" s="1034"/>
      <c r="S533" s="1034"/>
      <c r="T533" s="1034"/>
      <c r="U533" s="1034"/>
      <c r="V533" s="1034"/>
      <c r="W533" s="1034"/>
      <c r="X533" s="1034"/>
      <c r="Y533" s="1034"/>
      <c r="Z533" s="1034"/>
      <c r="AA533" s="1034"/>
      <c r="AB533" s="1034"/>
      <c r="AC533" s="983"/>
      <c r="AD533" s="983"/>
      <c r="AE533" s="983"/>
      <c r="AF533" s="983"/>
      <c r="AG533" s="983"/>
      <c r="AH533" s="983"/>
      <c r="AI533" s="983"/>
      <c r="AJ533" s="983"/>
      <c r="AK533" s="983"/>
      <c r="AL533"/>
      <c r="AM533"/>
      <c r="AN533"/>
      <c r="AO533"/>
      <c r="AP533"/>
      <c r="AQ533"/>
      <c r="AR533"/>
      <c r="AS533"/>
      <c r="AT533"/>
      <c r="AU533"/>
      <c r="AV533"/>
      <c r="AW533"/>
      <c r="AX533"/>
      <c r="AY533"/>
      <c r="AZ533"/>
      <c r="BA533"/>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7"/>
      <c r="EI533" s="117"/>
      <c r="EJ533" s="117"/>
      <c r="EK533" s="117"/>
      <c r="EL533" s="117"/>
      <c r="EM533" s="117"/>
      <c r="EN533" s="117"/>
      <c r="EO533" s="117"/>
      <c r="EP533" s="117"/>
      <c r="EQ533" s="117"/>
      <c r="ER533" s="117"/>
      <c r="ES533" s="117"/>
      <c r="ET533" s="117"/>
      <c r="EU533" s="117"/>
      <c r="EV533" s="117"/>
      <c r="EW533" s="117"/>
      <c r="EX533" s="117"/>
      <c r="EY533" s="117"/>
      <c r="EZ533" s="117"/>
      <c r="FA533" s="117"/>
      <c r="FB533" s="117"/>
      <c r="FC533" s="117"/>
      <c r="FD533" s="117"/>
      <c r="FE533" s="117"/>
      <c r="FF533" s="117"/>
      <c r="FG533" s="117"/>
      <c r="FH533" s="117"/>
      <c r="FI533" s="117"/>
      <c r="FJ533" s="117"/>
      <c r="FK533" s="117"/>
      <c r="FL533" s="117"/>
      <c r="FM533" s="117"/>
      <c r="FN533" s="117"/>
      <c r="FO533" s="117"/>
      <c r="FP533" s="117"/>
      <c r="FQ533" s="117"/>
      <c r="FR533" s="117"/>
      <c r="FS533" s="117"/>
      <c r="FT533" s="117"/>
      <c r="FU533" s="117"/>
      <c r="FV533" s="117"/>
      <c r="FW533" s="117"/>
      <c r="FX533" s="117"/>
      <c r="FY533" s="117"/>
      <c r="FZ533" s="117"/>
      <c r="GA533" s="117"/>
      <c r="GB533" s="117"/>
      <c r="GC533" s="117"/>
      <c r="GD533" s="117"/>
      <c r="GE533" s="117"/>
      <c r="GF533" s="117"/>
      <c r="GG533" s="117"/>
      <c r="GH533" s="117"/>
      <c r="GI533" s="117"/>
      <c r="GJ533" s="117"/>
      <c r="GK533" s="117"/>
      <c r="GL533" s="117"/>
      <c r="GM533" s="117"/>
      <c r="GN533" s="117"/>
      <c r="GO533" s="117"/>
      <c r="GP533" s="117"/>
      <c r="GQ533" s="117"/>
      <c r="GR533" s="117"/>
      <c r="GS533" s="117"/>
      <c r="GT533" s="117"/>
      <c r="GU533" s="117"/>
      <c r="GV533" s="117"/>
      <c r="GW533" s="117"/>
      <c r="GX533" s="117"/>
      <c r="GY533" s="117"/>
      <c r="GZ533" s="117"/>
    </row>
    <row r="534" spans="1:208" s="981" customFormat="1" ht="20.100000000000001" customHeight="1" thickBot="1">
      <c r="A534" s="600" t="s">
        <v>1719</v>
      </c>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601" t="s">
        <v>1720</v>
      </c>
      <c r="AL534"/>
      <c r="AM534"/>
      <c r="AN534"/>
      <c r="AO534"/>
      <c r="AP534"/>
      <c r="AQ534"/>
      <c r="AR534"/>
      <c r="AS534"/>
      <c r="AT534"/>
      <c r="AU534"/>
      <c r="AV534"/>
      <c r="AW534"/>
      <c r="AX534"/>
      <c r="AY534"/>
      <c r="AZ534"/>
      <c r="BA534"/>
    </row>
    <row r="535" spans="1:208" s="981" customFormat="1" ht="12.95" customHeight="1">
      <c r="A535" s="330" t="s">
        <v>1508</v>
      </c>
      <c r="B535" s="602"/>
      <c r="C535" s="602"/>
      <c r="D535" s="602"/>
      <c r="E535" s="602"/>
      <c r="F535" s="602"/>
      <c r="G535" s="602"/>
      <c r="H535" s="602"/>
      <c r="I535" s="1953">
        <f>N34</f>
        <v>0</v>
      </c>
      <c r="J535" s="1954"/>
      <c r="K535" s="1954"/>
      <c r="L535" s="1954"/>
      <c r="M535" s="1954"/>
      <c r="N535" s="1954"/>
      <c r="O535" s="1954"/>
      <c r="P535" s="1954"/>
      <c r="Q535" s="1954"/>
      <c r="R535" s="1954"/>
      <c r="S535" s="1954"/>
      <c r="T535" s="1954"/>
      <c r="U535" s="1954"/>
      <c r="V535" s="1954"/>
      <c r="W535" s="1954"/>
      <c r="X535" s="1954"/>
      <c r="Y535" s="1954"/>
      <c r="Z535" s="1954"/>
      <c r="AA535" s="1954"/>
      <c r="AB535" s="1954"/>
      <c r="AC535" s="1954"/>
      <c r="AD535" s="1954"/>
      <c r="AE535" s="1954"/>
      <c r="AF535" s="1954"/>
      <c r="AG535" s="1954"/>
      <c r="AH535" s="1954"/>
      <c r="AI535" s="1954"/>
      <c r="AJ535" s="1954"/>
      <c r="AK535" s="1955"/>
      <c r="AL535"/>
      <c r="AM535"/>
      <c r="AN535"/>
      <c r="AO535"/>
      <c r="AP535"/>
      <c r="AQ535"/>
      <c r="AR535"/>
      <c r="AS535"/>
      <c r="AT535"/>
      <c r="AU535"/>
      <c r="AV535"/>
      <c r="AW535"/>
      <c r="AX535"/>
      <c r="AY535"/>
      <c r="AZ535"/>
      <c r="BA535"/>
    </row>
    <row r="536" spans="1:208" s="981" customFormat="1" ht="9.9499999999999993" customHeight="1">
      <c r="A536" s="1547" t="s">
        <v>1721</v>
      </c>
      <c r="B536" s="1548"/>
      <c r="C536" s="1548"/>
      <c r="D536" s="1548"/>
      <c r="E536" s="1548"/>
      <c r="F536" s="1548"/>
      <c r="G536" s="1548"/>
      <c r="H536" s="1549"/>
      <c r="I536" s="1801">
        <f>N31</f>
        <v>0</v>
      </c>
      <c r="J536" s="1641"/>
      <c r="K536" s="1641"/>
      <c r="L536" s="1641"/>
      <c r="M536" s="1641"/>
      <c r="N536" s="1641"/>
      <c r="O536" s="1641"/>
      <c r="P536" s="1641"/>
      <c r="Q536" s="1641"/>
      <c r="R536" s="1641"/>
      <c r="S536" s="1641"/>
      <c r="T536" s="1641"/>
      <c r="U536" s="1641"/>
      <c r="V536" s="1641"/>
      <c r="W536" s="1641"/>
      <c r="X536" s="1641"/>
      <c r="Y536" s="1641"/>
      <c r="Z536" s="1641"/>
      <c r="AA536" s="1641"/>
      <c r="AB536" s="1641"/>
      <c r="AC536" s="1641"/>
      <c r="AD536" s="1641"/>
      <c r="AE536" s="1641"/>
      <c r="AF536" s="1641"/>
      <c r="AG536" s="1641"/>
      <c r="AH536" s="1641"/>
      <c r="AI536" s="1641"/>
      <c r="AJ536" s="1641"/>
      <c r="AK536" s="1956"/>
      <c r="AL536"/>
      <c r="AM536"/>
      <c r="AN536"/>
      <c r="AO536"/>
      <c r="AP536"/>
      <c r="AQ536"/>
      <c r="AR536"/>
      <c r="AS536"/>
      <c r="AT536"/>
      <c r="AU536"/>
      <c r="AV536"/>
      <c r="AW536"/>
      <c r="AX536"/>
      <c r="AY536"/>
      <c r="AZ536"/>
      <c r="BA536"/>
    </row>
    <row r="537" spans="1:208" s="981" customFormat="1" ht="9.9499999999999993" customHeight="1">
      <c r="A537" s="1550"/>
      <c r="B537" s="1551"/>
      <c r="C537" s="1551"/>
      <c r="D537" s="1551"/>
      <c r="E537" s="1551"/>
      <c r="F537" s="1551"/>
      <c r="G537" s="1551"/>
      <c r="H537" s="1552"/>
      <c r="I537" s="1957">
        <f t="shared" ref="I537:I538" si="4">N32</f>
        <v>0</v>
      </c>
      <c r="J537" s="1958"/>
      <c r="K537" s="1958"/>
      <c r="L537" s="1958"/>
      <c r="M537" s="1958"/>
      <c r="N537" s="1958"/>
      <c r="O537" s="1958"/>
      <c r="P537" s="1958"/>
      <c r="Q537" s="1958"/>
      <c r="R537" s="1958"/>
      <c r="S537" s="1958"/>
      <c r="T537" s="1958"/>
      <c r="U537" s="1958"/>
      <c r="V537" s="1958"/>
      <c r="W537" s="1958"/>
      <c r="X537" s="1958"/>
      <c r="Y537" s="1958"/>
      <c r="Z537" s="1958"/>
      <c r="AA537" s="1958"/>
      <c r="AB537" s="1958"/>
      <c r="AC537" s="1958"/>
      <c r="AD537" s="1958"/>
      <c r="AE537" s="1958"/>
      <c r="AF537" s="1958"/>
      <c r="AG537" s="1958"/>
      <c r="AH537" s="1958"/>
      <c r="AI537" s="1958"/>
      <c r="AJ537" s="1958"/>
      <c r="AK537" s="1959"/>
      <c r="AL537"/>
      <c r="AM537"/>
      <c r="AN537"/>
      <c r="AO537"/>
      <c r="AP537"/>
      <c r="AQ537"/>
      <c r="AR537"/>
      <c r="AS537"/>
      <c r="AT537"/>
      <c r="AU537"/>
      <c r="AV537"/>
      <c r="AW537"/>
      <c r="AX537"/>
      <c r="AY537"/>
      <c r="AZ537"/>
      <c r="BA537"/>
    </row>
    <row r="538" spans="1:208" s="981" customFormat="1" ht="9.9499999999999993" customHeight="1">
      <c r="A538" s="1553"/>
      <c r="B538" s="1554"/>
      <c r="C538" s="1554"/>
      <c r="D538" s="1554"/>
      <c r="E538" s="1554"/>
      <c r="F538" s="1554"/>
      <c r="G538" s="1554"/>
      <c r="H538" s="1555"/>
      <c r="I538" s="1957">
        <f t="shared" si="4"/>
        <v>0</v>
      </c>
      <c r="J538" s="1958"/>
      <c r="K538" s="1958"/>
      <c r="L538" s="1958"/>
      <c r="M538" s="1958"/>
      <c r="N538" s="1958"/>
      <c r="O538" s="1958"/>
      <c r="P538" s="1958"/>
      <c r="Q538" s="1958"/>
      <c r="R538" s="1958"/>
      <c r="S538" s="1958"/>
      <c r="T538" s="1958"/>
      <c r="U538" s="1958"/>
      <c r="V538" s="1958"/>
      <c r="W538" s="1958"/>
      <c r="X538" s="1958"/>
      <c r="Y538" s="1958"/>
      <c r="Z538" s="1958"/>
      <c r="AA538" s="1958"/>
      <c r="AB538" s="1958"/>
      <c r="AC538" s="1958"/>
      <c r="AD538" s="1958"/>
      <c r="AE538" s="1958"/>
      <c r="AF538" s="1958"/>
      <c r="AG538" s="1958"/>
      <c r="AH538" s="1958"/>
      <c r="AI538" s="1958"/>
      <c r="AJ538" s="1958"/>
      <c r="AK538" s="1959"/>
      <c r="AL538"/>
      <c r="AM538"/>
      <c r="AN538"/>
      <c r="AO538"/>
      <c r="AP538"/>
      <c r="AQ538"/>
      <c r="AR538"/>
      <c r="AS538"/>
      <c r="AT538"/>
      <c r="AU538"/>
      <c r="AV538"/>
      <c r="AW538"/>
      <c r="AX538"/>
      <c r="AY538"/>
      <c r="AZ538"/>
      <c r="BA538"/>
    </row>
    <row r="539" spans="1:208" s="981" customFormat="1" ht="12.95" customHeight="1">
      <c r="A539" s="603" t="s">
        <v>1722</v>
      </c>
      <c r="B539" s="604"/>
      <c r="C539" s="604"/>
      <c r="D539" s="604"/>
      <c r="E539" s="604"/>
      <c r="F539" s="604"/>
      <c r="G539" s="604"/>
      <c r="H539" s="604"/>
      <c r="I539" s="1960"/>
      <c r="J539" s="1961"/>
      <c r="K539" s="1961"/>
      <c r="L539" s="1961"/>
      <c r="M539" s="1961"/>
      <c r="N539" s="1961"/>
      <c r="O539" s="1961"/>
      <c r="P539" s="1961"/>
      <c r="Q539" s="1961"/>
      <c r="R539" s="1961"/>
      <c r="S539" s="1961"/>
      <c r="T539" s="1961"/>
      <c r="U539" s="1961"/>
      <c r="V539" s="1961"/>
      <c r="W539" s="1961"/>
      <c r="X539" s="1961"/>
      <c r="Y539" s="1961"/>
      <c r="Z539" s="1961"/>
      <c r="AA539" s="1961"/>
      <c r="AB539" s="1961"/>
      <c r="AC539" s="1961"/>
      <c r="AD539" s="1961"/>
      <c r="AE539" s="1961"/>
      <c r="AF539" s="1961"/>
      <c r="AG539" s="1961"/>
      <c r="AH539" s="1961"/>
      <c r="AI539" s="1961"/>
      <c r="AJ539" s="1961"/>
      <c r="AK539" s="1962"/>
      <c r="AL539"/>
      <c r="AM539"/>
      <c r="AN539"/>
      <c r="AO539"/>
      <c r="AP539"/>
      <c r="AQ539"/>
      <c r="AR539"/>
      <c r="AS539"/>
      <c r="AT539"/>
      <c r="AU539"/>
      <c r="AV539"/>
      <c r="AW539"/>
      <c r="AX539"/>
      <c r="AY539"/>
      <c r="AZ539"/>
      <c r="BA539"/>
    </row>
    <row r="540" spans="1:208" s="981" customFormat="1" ht="12.95" customHeight="1" thickBot="1">
      <c r="A540" s="331" t="s">
        <v>1511</v>
      </c>
      <c r="B540" s="161"/>
      <c r="C540" s="161"/>
      <c r="D540" s="161"/>
      <c r="E540" s="161"/>
      <c r="F540" s="161"/>
      <c r="G540" s="161"/>
      <c r="H540" s="161"/>
      <c r="I540" s="1963"/>
      <c r="J540" s="1964"/>
      <c r="K540" s="1964"/>
      <c r="L540" s="1964"/>
      <c r="M540" s="1964"/>
      <c r="N540" s="1964"/>
      <c r="O540" s="1964"/>
      <c r="P540" s="1964"/>
      <c r="Q540" s="1964"/>
      <c r="R540" s="1964"/>
      <c r="S540" s="1964"/>
      <c r="T540" s="1964"/>
      <c r="U540" s="1964"/>
      <c r="V540" s="1964"/>
      <c r="W540" s="1964"/>
      <c r="X540" s="1964"/>
      <c r="Y540" s="1964"/>
      <c r="Z540" s="1964"/>
      <c r="AA540" s="1964"/>
      <c r="AB540" s="1964"/>
      <c r="AC540" s="1964"/>
      <c r="AD540" s="1964"/>
      <c r="AE540" s="1964"/>
      <c r="AF540" s="1964"/>
      <c r="AG540" s="1964"/>
      <c r="AH540" s="1964"/>
      <c r="AI540" s="1964"/>
      <c r="AJ540" s="1964"/>
      <c r="AK540" s="1965"/>
      <c r="AL540"/>
      <c r="AM540"/>
      <c r="AN540"/>
      <c r="AO540"/>
      <c r="AP540"/>
      <c r="AQ540"/>
      <c r="AR540"/>
      <c r="AS540"/>
      <c r="AT540"/>
      <c r="AU540"/>
      <c r="AV540"/>
      <c r="AW540"/>
      <c r="AX540"/>
      <c r="AY540"/>
      <c r="AZ540"/>
      <c r="BA540"/>
    </row>
    <row r="541" spans="1:208" s="981" customFormat="1" ht="5.0999999999999996" customHeight="1" thickBot="1">
      <c r="A541" s="957"/>
      <c r="B541" s="957"/>
      <c r="C541" s="957"/>
      <c r="D541" s="957"/>
      <c r="E541" s="957"/>
      <c r="F541" s="957"/>
      <c r="G541" s="957"/>
      <c r="H541" s="957"/>
      <c r="I541" s="957"/>
      <c r="J541" s="957"/>
      <c r="K541" s="957"/>
      <c r="L541" s="957"/>
      <c r="M541" s="957"/>
      <c r="N541" s="957"/>
      <c r="O541" s="957"/>
      <c r="P541" s="957"/>
      <c r="Q541" s="957"/>
      <c r="R541" s="957"/>
      <c r="S541" s="957"/>
      <c r="T541" s="957"/>
      <c r="U541" s="957"/>
      <c r="V541" s="957"/>
      <c r="W541" s="957"/>
      <c r="X541" s="957"/>
      <c r="Y541" s="957"/>
      <c r="Z541" s="957"/>
      <c r="AA541" s="957"/>
      <c r="AB541" s="957"/>
      <c r="AC541" s="957"/>
      <c r="AD541" s="957"/>
      <c r="AE541" s="957"/>
      <c r="AF541" s="957"/>
      <c r="AG541" s="957"/>
      <c r="AH541" s="957"/>
      <c r="AI541" s="957"/>
      <c r="AJ541" s="957"/>
      <c r="AK541" s="957"/>
      <c r="AL541"/>
      <c r="AM541"/>
      <c r="AN541"/>
      <c r="AO541"/>
      <c r="AP541"/>
      <c r="AQ541"/>
      <c r="AR541"/>
      <c r="AS541"/>
      <c r="AT541"/>
      <c r="AU541"/>
      <c r="AV541"/>
      <c r="AW541"/>
      <c r="AX541"/>
      <c r="AY541"/>
      <c r="AZ541"/>
      <c r="BA541"/>
    </row>
    <row r="542" spans="1:208" s="981" customFormat="1" ht="12.95" customHeight="1">
      <c r="A542" s="1869" t="s">
        <v>1723</v>
      </c>
      <c r="B542" s="1256"/>
      <c r="C542" s="1256"/>
      <c r="D542" s="1256"/>
      <c r="E542" s="1256"/>
      <c r="F542" s="1256"/>
      <c r="G542" s="1256"/>
      <c r="H542" s="1256"/>
      <c r="I542" s="1255" t="s">
        <v>1724</v>
      </c>
      <c r="J542" s="1256"/>
      <c r="K542" s="1256"/>
      <c r="L542" s="1256"/>
      <c r="M542" s="1256"/>
      <c r="N542" s="1256"/>
      <c r="O542" s="1256"/>
      <c r="P542" s="1256"/>
      <c r="Q542" s="1256"/>
      <c r="R542" s="1256"/>
      <c r="S542" s="1256"/>
      <c r="T542" s="1256"/>
      <c r="U542" s="1256"/>
      <c r="V542" s="1256"/>
      <c r="W542" s="1256"/>
      <c r="X542" s="1256"/>
      <c r="Y542" s="1256"/>
      <c r="Z542" s="1256"/>
      <c r="AA542" s="1256"/>
      <c r="AB542" s="1256"/>
      <c r="AC542" s="1256"/>
      <c r="AD542" s="1256"/>
      <c r="AE542" s="1257"/>
      <c r="AF542" s="1179" t="s">
        <v>1725</v>
      </c>
      <c r="AG542" s="1179"/>
      <c r="AH542" s="1179"/>
      <c r="AI542" s="1255" t="s">
        <v>1726</v>
      </c>
      <c r="AJ542" s="1256"/>
      <c r="AK542" s="1966"/>
      <c r="AL542"/>
      <c r="AM542"/>
      <c r="AN542"/>
      <c r="AO542"/>
      <c r="AP542"/>
      <c r="AQ542"/>
      <c r="AR542"/>
      <c r="AS542"/>
      <c r="AT542"/>
      <c r="AU542"/>
      <c r="AV542"/>
      <c r="AW542"/>
      <c r="AX542"/>
      <c r="AY542"/>
      <c r="AZ542"/>
      <c r="BA542"/>
    </row>
    <row r="543" spans="1:208" s="981" customFormat="1" ht="12.95" customHeight="1">
      <c r="A543" s="1952" t="s">
        <v>1727</v>
      </c>
      <c r="B543" s="1666"/>
      <c r="C543" s="1666"/>
      <c r="D543" s="1666"/>
      <c r="E543" s="1666"/>
      <c r="F543" s="1666"/>
      <c r="G543" s="1666"/>
      <c r="H543" s="1666"/>
      <c r="I543" s="990" t="s">
        <v>73</v>
      </c>
      <c r="J543" s="194" t="s">
        <v>11</v>
      </c>
      <c r="K543" s="194"/>
      <c r="L543" s="194"/>
      <c r="M543" s="194"/>
      <c r="N543" s="194"/>
      <c r="O543" s="194"/>
      <c r="P543" s="194"/>
      <c r="Q543" s="194"/>
      <c r="R543" s="194"/>
      <c r="S543" s="194"/>
      <c r="T543" s="194"/>
      <c r="U543" s="194"/>
      <c r="V543" s="194"/>
      <c r="W543" s="194"/>
      <c r="X543" s="194"/>
      <c r="Y543" s="194"/>
      <c r="Z543" s="194"/>
      <c r="AA543" s="194"/>
      <c r="AB543" s="194"/>
      <c r="AC543" s="194"/>
      <c r="AD543" s="194"/>
      <c r="AE543" s="225"/>
      <c r="AF543" s="1008" t="s">
        <v>73</v>
      </c>
      <c r="AG543" s="1236" t="s">
        <v>1728</v>
      </c>
      <c r="AH543" s="1236"/>
      <c r="AI543" s="193"/>
      <c r="AJ543" s="194"/>
      <c r="AK543" s="307"/>
      <c r="AL543"/>
      <c r="AM543"/>
      <c r="AN543"/>
      <c r="AO543"/>
      <c r="AP543"/>
      <c r="AQ543"/>
      <c r="AR543"/>
      <c r="AS543"/>
      <c r="AT543"/>
      <c r="AU543"/>
      <c r="AV543"/>
      <c r="AW543"/>
      <c r="AX543"/>
      <c r="AY543"/>
      <c r="AZ543"/>
      <c r="BA543"/>
    </row>
    <row r="544" spans="1:208" s="981" customFormat="1" ht="12.95" customHeight="1" thickBot="1">
      <c r="A544" s="509"/>
      <c r="B544" s="235"/>
      <c r="C544" s="235"/>
      <c r="D544" s="235"/>
      <c r="E544" s="235"/>
      <c r="F544" s="235"/>
      <c r="G544" s="235"/>
      <c r="H544" s="235"/>
      <c r="I544" s="990" t="s">
        <v>73</v>
      </c>
      <c r="J544" s="1967" t="s">
        <v>1729</v>
      </c>
      <c r="K544" s="1967"/>
      <c r="L544" s="1967"/>
      <c r="M544" s="1967"/>
      <c r="N544" s="1967"/>
      <c r="O544" s="1967"/>
      <c r="P544" s="1967"/>
      <c r="Q544" s="1967"/>
      <c r="R544" s="1967"/>
      <c r="S544" s="1967"/>
      <c r="T544" s="1967"/>
      <c r="U544" s="1967"/>
      <c r="V544" s="1967"/>
      <c r="W544" s="1967"/>
      <c r="X544" s="1967"/>
      <c r="Y544" s="1967"/>
      <c r="Z544" s="1967"/>
      <c r="AA544" s="1967"/>
      <c r="AB544" s="1967"/>
      <c r="AC544" s="1967"/>
      <c r="AD544" s="1967"/>
      <c r="AE544" s="1968"/>
      <c r="AF544" s="1004" t="s">
        <v>73</v>
      </c>
      <c r="AG544" s="1445" t="s">
        <v>1730</v>
      </c>
      <c r="AH544" s="1445"/>
      <c r="AI544" s="230"/>
      <c r="AJ544" s="235"/>
      <c r="AK544" s="324"/>
      <c r="AL544"/>
      <c r="AM544"/>
      <c r="AN544"/>
      <c r="AO544"/>
      <c r="AP544"/>
      <c r="AQ544"/>
      <c r="AR544"/>
      <c r="AS544"/>
      <c r="AT544"/>
      <c r="AU544"/>
      <c r="AV544"/>
      <c r="AW544"/>
      <c r="AX544"/>
      <c r="AY544"/>
      <c r="AZ544"/>
      <c r="BA544"/>
    </row>
    <row r="545" spans="1:208" s="981" customFormat="1" ht="5.0999999999999996" customHeight="1" thickBot="1">
      <c r="A545" s="547"/>
      <c r="B545" s="547"/>
      <c r="C545" s="547"/>
      <c r="D545" s="547"/>
      <c r="E545" s="547"/>
      <c r="F545" s="547"/>
      <c r="G545" s="547"/>
      <c r="H545" s="547"/>
      <c r="I545" s="547"/>
      <c r="J545" s="547"/>
      <c r="K545" s="547"/>
      <c r="L545" s="547"/>
      <c r="M545" s="547"/>
      <c r="N545" s="547"/>
      <c r="O545" s="547"/>
      <c r="P545" s="547"/>
      <c r="Q545" s="547"/>
      <c r="R545" s="547"/>
      <c r="S545" s="547"/>
      <c r="T545" s="547"/>
      <c r="U545" s="547"/>
      <c r="V545" s="547"/>
      <c r="W545" s="547"/>
      <c r="X545" s="547"/>
      <c r="Y545" s="547"/>
      <c r="Z545" s="547"/>
      <c r="AA545" s="547"/>
      <c r="AB545" s="547"/>
      <c r="AC545" s="547"/>
      <c r="AD545" s="547"/>
      <c r="AE545" s="547"/>
      <c r="AF545" s="547"/>
      <c r="AG545" s="547"/>
      <c r="AH545" s="547"/>
      <c r="AI545" s="547"/>
      <c r="AJ545" s="547"/>
      <c r="AK545" s="547"/>
      <c r="AL545"/>
      <c r="AM545"/>
      <c r="AN545"/>
      <c r="AO545"/>
      <c r="AP545"/>
      <c r="AQ545"/>
      <c r="AR545"/>
      <c r="AS545"/>
      <c r="AT545"/>
      <c r="AU545"/>
      <c r="AV545"/>
      <c r="AW545"/>
      <c r="AX545"/>
      <c r="AY545"/>
      <c r="AZ545"/>
      <c r="BA545"/>
    </row>
    <row r="546" spans="1:208" s="981" customFormat="1" ht="12.95" customHeight="1">
      <c r="A546" s="1869" t="s">
        <v>1731</v>
      </c>
      <c r="B546" s="1256"/>
      <c r="C546" s="1256"/>
      <c r="D546" s="1256"/>
      <c r="E546" s="1255" t="s">
        <v>1732</v>
      </c>
      <c r="F546" s="1256"/>
      <c r="G546" s="1256"/>
      <c r="H546" s="1257"/>
      <c r="I546" s="1256" t="s">
        <v>1733</v>
      </c>
      <c r="J546" s="1256"/>
      <c r="K546" s="1256"/>
      <c r="L546" s="1256"/>
      <c r="M546" s="1256"/>
      <c r="N546" s="1256"/>
      <c r="O546" s="1256"/>
      <c r="P546" s="1256"/>
      <c r="Q546" s="1256"/>
      <c r="R546" s="1256"/>
      <c r="S546" s="1256"/>
      <c r="T546" s="1256"/>
      <c r="U546" s="1256"/>
      <c r="V546" s="1256"/>
      <c r="W546" s="1256"/>
      <c r="X546" s="1256"/>
      <c r="Y546" s="1256"/>
      <c r="Z546" s="1256"/>
      <c r="AA546" s="1256"/>
      <c r="AB546" s="1256"/>
      <c r="AC546" s="1256"/>
      <c r="AD546" s="1256"/>
      <c r="AE546" s="1256"/>
      <c r="AF546" s="1256"/>
      <c r="AG546" s="1256"/>
      <c r="AH546" s="1256"/>
      <c r="AI546" s="1327" t="s">
        <v>1734</v>
      </c>
      <c r="AJ546" s="1328"/>
      <c r="AK546" s="1871"/>
      <c r="AL546"/>
      <c r="AM546"/>
      <c r="AN546"/>
      <c r="AO546"/>
      <c r="AP546"/>
      <c r="AQ546"/>
      <c r="AR546"/>
      <c r="AS546"/>
      <c r="AT546"/>
      <c r="AU546"/>
      <c r="AV546"/>
      <c r="AW546"/>
      <c r="AX546"/>
      <c r="AY546"/>
      <c r="AZ546"/>
      <c r="BA546"/>
    </row>
    <row r="547" spans="1:208" s="981" customFormat="1" ht="12.95" customHeight="1" thickBot="1">
      <c r="A547" s="1870"/>
      <c r="B547" s="1259"/>
      <c r="C547" s="1259"/>
      <c r="D547" s="1259"/>
      <c r="E547" s="1258"/>
      <c r="F547" s="1259"/>
      <c r="G547" s="1259"/>
      <c r="H547" s="1260"/>
      <c r="I547" s="1187" t="s">
        <v>328</v>
      </c>
      <c r="J547" s="1187"/>
      <c r="K547" s="1187"/>
      <c r="L547" s="1187"/>
      <c r="M547" s="1187"/>
      <c r="N547" s="1187"/>
      <c r="O547" s="1187"/>
      <c r="P547" s="1186" t="s">
        <v>329</v>
      </c>
      <c r="Q547" s="1187"/>
      <c r="R547" s="1187"/>
      <c r="S547" s="1187"/>
      <c r="T547" s="1187"/>
      <c r="U547" s="1187"/>
      <c r="V547" s="1187"/>
      <c r="W547" s="1187"/>
      <c r="X547" s="1187"/>
      <c r="Y547" s="1187"/>
      <c r="Z547" s="1187"/>
      <c r="AA547" s="1187"/>
      <c r="AB547" s="1187"/>
      <c r="AC547" s="1187"/>
      <c r="AD547" s="1187"/>
      <c r="AE547" s="1188"/>
      <c r="AF547" s="607" t="s">
        <v>330</v>
      </c>
      <c r="AG547" s="607"/>
      <c r="AH547" s="608"/>
      <c r="AI547" s="1330"/>
      <c r="AJ547" s="1331"/>
      <c r="AK547" s="1872"/>
      <c r="AL547"/>
      <c r="AM547"/>
      <c r="AN547"/>
      <c r="AO547"/>
      <c r="AP547"/>
      <c r="AQ547"/>
      <c r="AR547"/>
      <c r="AS547"/>
      <c r="AT547"/>
      <c r="AU547"/>
      <c r="AV547"/>
      <c r="AW547"/>
      <c r="AX547"/>
      <c r="AY547"/>
      <c r="AZ547"/>
      <c r="BA547"/>
    </row>
    <row r="548" spans="1:208" s="981" customFormat="1" ht="12.95" customHeight="1">
      <c r="A548" s="531" t="s">
        <v>2505</v>
      </c>
      <c r="B548" s="957"/>
      <c r="C548" s="957"/>
      <c r="D548" s="957"/>
      <c r="E548" s="1615" t="s">
        <v>1736</v>
      </c>
      <c r="F548" s="1556"/>
      <c r="G548" s="1556"/>
      <c r="H548" s="1557"/>
      <c r="I548" s="957" t="s">
        <v>1737</v>
      </c>
      <c r="J548" s="957"/>
      <c r="K548" s="957"/>
      <c r="L548" s="957"/>
      <c r="M548" s="957"/>
      <c r="N548" s="957"/>
      <c r="O548" s="957"/>
      <c r="P548" s="988" t="s">
        <v>73</v>
      </c>
      <c r="Q548" s="957" t="s">
        <v>1738</v>
      </c>
      <c r="R548" s="957"/>
      <c r="S548" s="957"/>
      <c r="T548" s="1045" t="s">
        <v>73</v>
      </c>
      <c r="U548" s="957" t="s">
        <v>1739</v>
      </c>
      <c r="V548" s="957"/>
      <c r="W548" s="957"/>
      <c r="X548" s="1045" t="s">
        <v>73</v>
      </c>
      <c r="Y548" s="957" t="s">
        <v>1740</v>
      </c>
      <c r="Z548" s="957"/>
      <c r="AA548" s="957"/>
      <c r="AB548" s="1045" t="s">
        <v>73</v>
      </c>
      <c r="AC548" s="957" t="s">
        <v>1741</v>
      </c>
      <c r="AD548" s="957"/>
      <c r="AE548" s="958"/>
      <c r="AF548" s="1045" t="s">
        <v>73</v>
      </c>
      <c r="AG548" s="1556" t="s">
        <v>1742</v>
      </c>
      <c r="AH548" s="1557"/>
      <c r="AI548" s="959"/>
      <c r="AJ548" s="957"/>
      <c r="AK548" s="290"/>
      <c r="AL548"/>
      <c r="AM548"/>
      <c r="AN548"/>
      <c r="AO548"/>
      <c r="AP548"/>
      <c r="AQ548"/>
      <c r="AR548"/>
      <c r="AS548"/>
      <c r="AT548"/>
      <c r="AU548"/>
      <c r="AV548"/>
      <c r="AW548"/>
      <c r="AX548"/>
      <c r="AY548"/>
      <c r="AZ548"/>
      <c r="BA548"/>
    </row>
    <row r="549" spans="1:208" s="981" customFormat="1" ht="12.95" customHeight="1">
      <c r="A549" s="531"/>
      <c r="B549" s="957" t="s">
        <v>2506</v>
      </c>
      <c r="C549" s="957"/>
      <c r="D549" s="957"/>
      <c r="E549" s="1189" t="s">
        <v>1745</v>
      </c>
      <c r="F549" s="1190"/>
      <c r="G549" s="1190"/>
      <c r="H549" s="1191"/>
      <c r="I549" s="957"/>
      <c r="J549" s="957"/>
      <c r="K549" s="957"/>
      <c r="L549" s="957"/>
      <c r="M549" s="957"/>
      <c r="N549" s="957"/>
      <c r="O549" s="957"/>
      <c r="P549" s="988" t="s">
        <v>73</v>
      </c>
      <c r="Q549" s="957" t="s">
        <v>1746</v>
      </c>
      <c r="R549" s="957"/>
      <c r="S549" s="957"/>
      <c r="T549" s="1045" t="s">
        <v>73</v>
      </c>
      <c r="U549" s="957" t="s">
        <v>1747</v>
      </c>
      <c r="V549" s="957"/>
      <c r="W549" s="957"/>
      <c r="X549" s="1045" t="s">
        <v>73</v>
      </c>
      <c r="Y549" s="957" t="s">
        <v>1748</v>
      </c>
      <c r="Z549" s="957"/>
      <c r="AA549" s="957"/>
      <c r="AB549" s="1045" t="s">
        <v>73</v>
      </c>
      <c r="AC549" s="957" t="s">
        <v>1749</v>
      </c>
      <c r="AD549" s="957"/>
      <c r="AE549" s="958"/>
      <c r="AF549" s="1045" t="s">
        <v>73</v>
      </c>
      <c r="AG549" s="1190" t="s">
        <v>691</v>
      </c>
      <c r="AH549" s="1191"/>
      <c r="AI549" s="959"/>
      <c r="AJ549" s="957"/>
      <c r="AK549" s="290"/>
      <c r="AL549"/>
      <c r="AM549"/>
      <c r="AN549"/>
      <c r="AO549"/>
      <c r="AP549"/>
      <c r="AQ549"/>
      <c r="AR549"/>
      <c r="AS549"/>
      <c r="AT549"/>
      <c r="AU549"/>
      <c r="AV549"/>
      <c r="AW549"/>
      <c r="AX549"/>
      <c r="AY549"/>
      <c r="AZ549"/>
      <c r="BA549"/>
    </row>
    <row r="550" spans="1:208" s="981" customFormat="1" ht="12.95" customHeight="1">
      <c r="A550" s="531"/>
      <c r="B550" s="957"/>
      <c r="C550" s="957"/>
      <c r="D550" s="957"/>
      <c r="E550" s="959"/>
      <c r="F550" s="957"/>
      <c r="G550" s="957"/>
      <c r="H550" s="958"/>
      <c r="I550" s="193" t="s">
        <v>1751</v>
      </c>
      <c r="J550" s="194"/>
      <c r="K550" s="194"/>
      <c r="L550" s="194"/>
      <c r="M550" s="194"/>
      <c r="N550" s="194"/>
      <c r="O550" s="194"/>
      <c r="P550" s="990" t="s">
        <v>73</v>
      </c>
      <c r="Q550" s="194" t="s">
        <v>1752</v>
      </c>
      <c r="R550" s="194"/>
      <c r="S550" s="194"/>
      <c r="T550" s="194" t="s">
        <v>148</v>
      </c>
      <c r="U550" s="1008" t="s">
        <v>73</v>
      </c>
      <c r="V550" s="194" t="s">
        <v>1753</v>
      </c>
      <c r="W550" s="194"/>
      <c r="X550" s="194"/>
      <c r="Y550" s="194"/>
      <c r="Z550" s="194"/>
      <c r="AA550" s="1008" t="s">
        <v>73</v>
      </c>
      <c r="AB550" s="194" t="s">
        <v>1754</v>
      </c>
      <c r="AC550" s="194"/>
      <c r="AD550" s="194"/>
      <c r="AE550" s="225" t="s">
        <v>238</v>
      </c>
      <c r="AF550" s="1045" t="s">
        <v>73</v>
      </c>
      <c r="AG550" s="1190" t="s">
        <v>451</v>
      </c>
      <c r="AH550" s="1191"/>
      <c r="AI550" s="959"/>
      <c r="AJ550" s="957"/>
      <c r="AK550" s="290"/>
      <c r="AL550"/>
      <c r="AM550"/>
      <c r="AN550"/>
      <c r="AO550"/>
      <c r="AP550"/>
      <c r="AQ550"/>
      <c r="AR550"/>
      <c r="AS550"/>
      <c r="AT550"/>
      <c r="AU550"/>
      <c r="AV550"/>
      <c r="AW550"/>
      <c r="AX550"/>
      <c r="AY550"/>
      <c r="AZ550"/>
      <c r="BA550"/>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7"/>
      <c r="EI550" s="117"/>
      <c r="EJ550" s="117"/>
      <c r="EK550" s="117"/>
      <c r="EL550" s="117"/>
      <c r="EM550" s="117"/>
      <c r="EN550" s="117"/>
      <c r="EO550" s="117"/>
      <c r="EP550" s="117"/>
      <c r="EQ550" s="117"/>
      <c r="ER550" s="117"/>
      <c r="ES550" s="117"/>
      <c r="ET550" s="117"/>
      <c r="EU550" s="117"/>
      <c r="EV550" s="117"/>
      <c r="EW550" s="117"/>
      <c r="EX550" s="117"/>
      <c r="EY550" s="117"/>
      <c r="EZ550" s="117"/>
      <c r="FA550" s="117"/>
      <c r="FB550" s="117"/>
      <c r="FC550" s="117"/>
      <c r="FD550" s="117"/>
      <c r="FE550" s="117"/>
      <c r="FF550" s="117"/>
      <c r="FG550" s="117"/>
      <c r="FH550" s="117"/>
      <c r="FI550" s="117"/>
      <c r="FJ550" s="117"/>
      <c r="FK550" s="117"/>
      <c r="FL550" s="117"/>
      <c r="FM550" s="117"/>
      <c r="FN550" s="117"/>
      <c r="FO550" s="117"/>
      <c r="FP550" s="117"/>
      <c r="FQ550" s="117"/>
      <c r="FR550" s="117"/>
      <c r="FS550" s="117"/>
      <c r="FT550" s="117"/>
      <c r="FU550" s="117"/>
      <c r="FV550" s="117"/>
      <c r="FW550" s="117"/>
      <c r="FX550" s="117"/>
      <c r="FY550" s="117"/>
      <c r="FZ550" s="117"/>
      <c r="GA550" s="117"/>
      <c r="GB550" s="117"/>
      <c r="GC550" s="117"/>
      <c r="GD550" s="117"/>
      <c r="GE550" s="117"/>
      <c r="GF550" s="117"/>
      <c r="GG550" s="117"/>
      <c r="GH550" s="117"/>
      <c r="GI550" s="117"/>
      <c r="GJ550" s="117"/>
      <c r="GK550" s="117"/>
      <c r="GL550" s="117"/>
      <c r="GM550" s="117"/>
      <c r="GN550" s="117"/>
      <c r="GO550" s="117"/>
      <c r="GP550" s="117"/>
      <c r="GQ550" s="117"/>
      <c r="GR550" s="117"/>
      <c r="GS550" s="117"/>
      <c r="GT550" s="117"/>
      <c r="GU550" s="117"/>
      <c r="GV550" s="117"/>
      <c r="GW550" s="117"/>
      <c r="GX550" s="117"/>
      <c r="GY550" s="117"/>
      <c r="GZ550" s="117"/>
    </row>
    <row r="551" spans="1:208" s="981" customFormat="1" ht="12.95" customHeight="1">
      <c r="A551" s="531"/>
      <c r="B551" s="957"/>
      <c r="C551" s="957"/>
      <c r="D551" s="957"/>
      <c r="E551" s="959"/>
      <c r="F551" s="957"/>
      <c r="G551" s="957"/>
      <c r="H551" s="958"/>
      <c r="I551" s="959"/>
      <c r="J551" s="957"/>
      <c r="K551" s="957"/>
      <c r="L551" s="957"/>
      <c r="M551" s="957"/>
      <c r="N551" s="957"/>
      <c r="O551" s="957"/>
      <c r="P551" s="988" t="s">
        <v>73</v>
      </c>
      <c r="Q551" s="957" t="s">
        <v>1756</v>
      </c>
      <c r="R551" s="957"/>
      <c r="S551" s="957"/>
      <c r="T551" s="957"/>
      <c r="U551" s="957"/>
      <c r="V551" s="957"/>
      <c r="W551" s="957"/>
      <c r="X551" s="957"/>
      <c r="Y551" s="957"/>
      <c r="Z551" s="957"/>
      <c r="AA551" s="957"/>
      <c r="AB551" s="957"/>
      <c r="AC551" s="957"/>
      <c r="AD551" s="957"/>
      <c r="AE551" s="958"/>
      <c r="AF551" s="988" t="s">
        <v>73</v>
      </c>
      <c r="AG551" s="1190" t="s">
        <v>510</v>
      </c>
      <c r="AH551" s="1191"/>
      <c r="AI551" s="959"/>
      <c r="AJ551" s="957"/>
      <c r="AK551" s="290"/>
      <c r="AL551"/>
      <c r="AM551"/>
      <c r="AN551"/>
      <c r="AO551"/>
      <c r="AP551"/>
      <c r="AQ551"/>
      <c r="AR551"/>
      <c r="AS551"/>
      <c r="AT551"/>
      <c r="AU551"/>
      <c r="AV551"/>
      <c r="AW551"/>
      <c r="AX551"/>
      <c r="AY551"/>
      <c r="AZ551"/>
      <c r="BA551"/>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7"/>
      <c r="EI551" s="117"/>
      <c r="EJ551" s="117"/>
      <c r="EK551" s="117"/>
      <c r="EL551" s="117"/>
      <c r="EM551" s="117"/>
      <c r="EN551" s="117"/>
      <c r="EO551" s="117"/>
      <c r="EP551" s="117"/>
      <c r="EQ551" s="117"/>
      <c r="ER551" s="117"/>
      <c r="ES551" s="117"/>
      <c r="ET551" s="117"/>
      <c r="EU551" s="117"/>
      <c r="EV551" s="117"/>
      <c r="EW551" s="117"/>
      <c r="EX551" s="117"/>
      <c r="EY551" s="117"/>
      <c r="EZ551" s="117"/>
      <c r="FA551" s="117"/>
      <c r="FB551" s="117"/>
      <c r="FC551" s="117"/>
      <c r="FD551" s="117"/>
      <c r="FE551" s="117"/>
      <c r="FF551" s="117"/>
      <c r="FG551" s="117"/>
      <c r="FH551" s="117"/>
      <c r="FI551" s="117"/>
      <c r="FJ551" s="117"/>
      <c r="FK551" s="117"/>
      <c r="FL551" s="117"/>
      <c r="FM551" s="117"/>
      <c r="FN551" s="117"/>
      <c r="FO551" s="117"/>
      <c r="FP551" s="117"/>
      <c r="FQ551" s="117"/>
      <c r="FR551" s="117"/>
      <c r="FS551" s="117"/>
      <c r="FT551" s="117"/>
      <c r="FU551" s="117"/>
      <c r="FV551" s="117"/>
      <c r="FW551" s="117"/>
      <c r="FX551" s="117"/>
      <c r="FY551" s="117"/>
      <c r="FZ551" s="117"/>
      <c r="GA551" s="117"/>
      <c r="GB551" s="117"/>
      <c r="GC551" s="117"/>
      <c r="GD551" s="117"/>
      <c r="GE551" s="117"/>
      <c r="GF551" s="117"/>
      <c r="GG551" s="117"/>
      <c r="GH551" s="117"/>
      <c r="GI551" s="117"/>
      <c r="GJ551" s="117"/>
      <c r="GK551" s="117"/>
      <c r="GL551" s="117"/>
      <c r="GM551" s="117"/>
      <c r="GN551" s="117"/>
      <c r="GO551" s="117"/>
      <c r="GP551" s="117"/>
      <c r="GQ551" s="117"/>
      <c r="GR551" s="117"/>
      <c r="GS551" s="117"/>
      <c r="GT551" s="117"/>
      <c r="GU551" s="117"/>
      <c r="GV551" s="117"/>
      <c r="GW551" s="117"/>
      <c r="GX551" s="117"/>
      <c r="GY551" s="117"/>
      <c r="GZ551" s="117"/>
    </row>
    <row r="552" spans="1:208" s="981" customFormat="1" ht="12.95" customHeight="1">
      <c r="A552" s="531"/>
      <c r="B552" s="957"/>
      <c r="C552" s="957"/>
      <c r="D552" s="957"/>
      <c r="E552" s="959"/>
      <c r="F552" s="957"/>
      <c r="G552" s="957"/>
      <c r="H552" s="958"/>
      <c r="I552" s="957"/>
      <c r="J552" s="957"/>
      <c r="K552" s="957"/>
      <c r="L552" s="957"/>
      <c r="M552" s="957"/>
      <c r="N552" s="957"/>
      <c r="O552" s="957"/>
      <c r="P552" s="988" t="s">
        <v>73</v>
      </c>
      <c r="Q552" s="957" t="s">
        <v>1758</v>
      </c>
      <c r="R552" s="957"/>
      <c r="S552" s="957"/>
      <c r="T552" s="957"/>
      <c r="U552" s="957"/>
      <c r="V552" s="957"/>
      <c r="W552" s="957"/>
      <c r="X552" s="957"/>
      <c r="Y552" s="957"/>
      <c r="Z552" s="957"/>
      <c r="AA552" s="957"/>
      <c r="AB552" s="957"/>
      <c r="AC552" s="957"/>
      <c r="AD552" s="957"/>
      <c r="AE552" s="958"/>
      <c r="AF552" s="1045" t="s">
        <v>73</v>
      </c>
      <c r="AG552" s="1190" t="s">
        <v>2507</v>
      </c>
      <c r="AH552" s="1191"/>
      <c r="AI552" s="959"/>
      <c r="AJ552" s="957"/>
      <c r="AK552" s="290"/>
      <c r="AL552"/>
      <c r="AM552"/>
      <c r="AN552"/>
      <c r="AO552"/>
      <c r="AP552"/>
      <c r="AQ552"/>
      <c r="AR552"/>
      <c r="AS552"/>
      <c r="AT552"/>
      <c r="AU552"/>
      <c r="AV552"/>
      <c r="AW552"/>
      <c r="AX552"/>
      <c r="AY552"/>
      <c r="AZ552"/>
      <c r="BA552"/>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7"/>
      <c r="EI552" s="117"/>
      <c r="EJ552" s="117"/>
      <c r="EK552" s="117"/>
      <c r="EL552" s="117"/>
      <c r="EM552" s="117"/>
      <c r="EN552" s="117"/>
      <c r="EO552" s="117"/>
      <c r="EP552" s="117"/>
      <c r="EQ552" s="117"/>
      <c r="ER552" s="117"/>
      <c r="ES552" s="117"/>
      <c r="ET552" s="117"/>
      <c r="EU552" s="117"/>
      <c r="EV552" s="117"/>
      <c r="EW552" s="117"/>
      <c r="EX552" s="117"/>
      <c r="EY552" s="117"/>
      <c r="EZ552" s="117"/>
      <c r="FA552" s="117"/>
      <c r="FB552" s="117"/>
      <c r="FC552" s="117"/>
      <c r="FD552" s="117"/>
      <c r="FE552" s="117"/>
      <c r="FF552" s="117"/>
      <c r="FG552" s="117"/>
      <c r="FH552" s="117"/>
      <c r="FI552" s="117"/>
      <c r="FJ552" s="117"/>
      <c r="FK552" s="117"/>
      <c r="FL552" s="117"/>
      <c r="FM552" s="117"/>
      <c r="FN552" s="117"/>
      <c r="FO552" s="117"/>
      <c r="FP552" s="117"/>
      <c r="FQ552" s="117"/>
      <c r="FR552" s="117"/>
      <c r="FS552" s="117"/>
      <c r="FT552" s="117"/>
      <c r="FU552" s="117"/>
      <c r="FV552" s="117"/>
      <c r="FW552" s="117"/>
      <c r="FX552" s="117"/>
      <c r="FY552" s="117"/>
      <c r="FZ552" s="117"/>
      <c r="GA552" s="117"/>
      <c r="GB552" s="117"/>
      <c r="GC552" s="117"/>
      <c r="GD552" s="117"/>
      <c r="GE552" s="117"/>
      <c r="GF552" s="117"/>
      <c r="GG552" s="117"/>
      <c r="GH552" s="117"/>
      <c r="GI552" s="117"/>
      <c r="GJ552" s="117"/>
      <c r="GK552" s="117"/>
      <c r="GL552" s="117"/>
      <c r="GM552" s="117"/>
      <c r="GN552" s="117"/>
      <c r="GO552" s="117"/>
      <c r="GP552" s="117"/>
      <c r="GQ552" s="117"/>
      <c r="GR552" s="117"/>
      <c r="GS552" s="117"/>
      <c r="GT552" s="117"/>
      <c r="GU552" s="117"/>
      <c r="GV552" s="117"/>
      <c r="GW552" s="117"/>
      <c r="GX552" s="117"/>
      <c r="GY552" s="117"/>
      <c r="GZ552" s="117"/>
    </row>
    <row r="553" spans="1:208" s="981" customFormat="1" ht="12.95" customHeight="1">
      <c r="A553" s="531"/>
      <c r="B553" s="957"/>
      <c r="C553" s="957"/>
      <c r="D553" s="957"/>
      <c r="E553" s="959"/>
      <c r="F553" s="957"/>
      <c r="G553" s="957"/>
      <c r="H553" s="958"/>
      <c r="I553" s="957"/>
      <c r="J553" s="957"/>
      <c r="K553" s="957"/>
      <c r="L553" s="957"/>
      <c r="M553" s="957"/>
      <c r="N553" s="957"/>
      <c r="O553" s="957"/>
      <c r="P553" s="988" t="s">
        <v>73</v>
      </c>
      <c r="Q553" s="957" t="s">
        <v>28</v>
      </c>
      <c r="R553" s="957"/>
      <c r="S553" s="957"/>
      <c r="T553" s="957" t="s">
        <v>148</v>
      </c>
      <c r="U553" s="1171"/>
      <c r="V553" s="1171"/>
      <c r="W553" s="1171"/>
      <c r="X553" s="1171"/>
      <c r="Y553" s="1171"/>
      <c r="Z553" s="1171"/>
      <c r="AA553" s="1171"/>
      <c r="AB553" s="1171"/>
      <c r="AC553" s="1171"/>
      <c r="AD553" s="1171"/>
      <c r="AE553" s="958" t="s">
        <v>238</v>
      </c>
      <c r="AF553" s="1045" t="s">
        <v>73</v>
      </c>
      <c r="AG553" s="1190"/>
      <c r="AH553" s="1191"/>
      <c r="AI553" s="959"/>
      <c r="AJ553" s="957"/>
      <c r="AK553" s="290"/>
      <c r="AL553"/>
      <c r="AM553"/>
      <c r="AN553"/>
      <c r="AO553"/>
      <c r="AP553"/>
      <c r="AQ553"/>
      <c r="AR553"/>
      <c r="AS553"/>
      <c r="AT553"/>
      <c r="AU553"/>
      <c r="AV553"/>
      <c r="AW553"/>
      <c r="AX553"/>
      <c r="AY553"/>
      <c r="AZ553"/>
      <c r="BA553"/>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7"/>
      <c r="EI553" s="117"/>
      <c r="EJ553" s="117"/>
      <c r="EK553" s="117"/>
      <c r="EL553" s="117"/>
      <c r="EM553" s="117"/>
      <c r="EN553" s="117"/>
      <c r="EO553" s="117"/>
      <c r="EP553" s="117"/>
      <c r="EQ553" s="117"/>
      <c r="ER553" s="117"/>
      <c r="ES553" s="117"/>
      <c r="ET553" s="117"/>
      <c r="EU553" s="117"/>
      <c r="EV553" s="117"/>
      <c r="EW553" s="117"/>
      <c r="EX553" s="117"/>
      <c r="EY553" s="117"/>
      <c r="EZ553" s="117"/>
      <c r="FA553" s="117"/>
      <c r="FB553" s="117"/>
      <c r="FC553" s="117"/>
      <c r="FD553" s="117"/>
      <c r="FE553" s="117"/>
      <c r="FF553" s="117"/>
      <c r="FG553" s="117"/>
      <c r="FH553" s="117"/>
      <c r="FI553" s="117"/>
      <c r="FJ553" s="117"/>
      <c r="FK553" s="117"/>
      <c r="FL553" s="117"/>
      <c r="FM553" s="117"/>
      <c r="FN553" s="117"/>
      <c r="FO553" s="117"/>
      <c r="FP553" s="117"/>
      <c r="FQ553" s="117"/>
      <c r="FR553" s="117"/>
      <c r="FS553" s="117"/>
      <c r="FT553" s="117"/>
      <c r="FU553" s="117"/>
      <c r="FV553" s="117"/>
      <c r="FW553" s="117"/>
      <c r="FX553" s="117"/>
      <c r="FY553" s="117"/>
      <c r="FZ553" s="117"/>
      <c r="GA553" s="117"/>
      <c r="GB553" s="117"/>
      <c r="GC553" s="117"/>
      <c r="GD553" s="117"/>
      <c r="GE553" s="117"/>
      <c r="GF553" s="117"/>
      <c r="GG553" s="117"/>
      <c r="GH553" s="117"/>
      <c r="GI553" s="117"/>
      <c r="GJ553" s="117"/>
      <c r="GK553" s="117"/>
      <c r="GL553" s="117"/>
      <c r="GM553" s="117"/>
      <c r="GN553" s="117"/>
      <c r="GO553" s="117"/>
      <c r="GP553" s="117"/>
      <c r="GQ553" s="117"/>
      <c r="GR553" s="117"/>
      <c r="GS553" s="117"/>
      <c r="GT553" s="117"/>
      <c r="GU553" s="117"/>
      <c r="GV553" s="117"/>
      <c r="GW553" s="117"/>
      <c r="GX553" s="117"/>
      <c r="GY553" s="117"/>
      <c r="GZ553" s="117"/>
    </row>
    <row r="554" spans="1:208" s="981" customFormat="1" ht="12.95" customHeight="1">
      <c r="A554" s="531"/>
      <c r="B554" s="957"/>
      <c r="C554" s="957"/>
      <c r="D554" s="957"/>
      <c r="E554" s="1056"/>
      <c r="F554" s="1057"/>
      <c r="G554" s="1057"/>
      <c r="H554" s="1058"/>
      <c r="I554" s="987" t="s">
        <v>73</v>
      </c>
      <c r="J554" s="1814" t="s">
        <v>2508</v>
      </c>
      <c r="K554" s="1814"/>
      <c r="L554" s="1815"/>
      <c r="M554" s="1888" t="s">
        <v>2034</v>
      </c>
      <c r="N554" s="1889"/>
      <c r="O554" s="1890"/>
      <c r="P554" s="193" t="s">
        <v>2509</v>
      </c>
      <c r="Q554" s="1030"/>
      <c r="R554" s="1030"/>
      <c r="S554" s="1030"/>
      <c r="T554" s="1030"/>
      <c r="U554" s="1030"/>
      <c r="V554" s="1030"/>
      <c r="W554" s="1030"/>
      <c r="X554" s="194"/>
      <c r="Y554" s="1030"/>
      <c r="Z554" s="1030"/>
      <c r="AA554" s="1030"/>
      <c r="AB554" s="194"/>
      <c r="AC554" s="194"/>
      <c r="AD554" s="194"/>
      <c r="AE554" s="225"/>
      <c r="AF554" s="1047" t="s">
        <v>73</v>
      </c>
      <c r="AG554" s="1190"/>
      <c r="AH554" s="1191"/>
      <c r="AI554" s="959"/>
      <c r="AJ554" s="957"/>
      <c r="AK554" s="290"/>
      <c r="AL554"/>
      <c r="AM554"/>
      <c r="AN554"/>
      <c r="AO554"/>
      <c r="AP554"/>
      <c r="AQ554"/>
      <c r="AR554"/>
      <c r="AS554"/>
      <c r="AT554"/>
      <c r="AU554"/>
      <c r="AV554"/>
      <c r="AW554"/>
      <c r="AX554"/>
      <c r="AY554"/>
      <c r="AZ554"/>
      <c r="BA554"/>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7"/>
      <c r="EI554" s="117"/>
      <c r="EJ554" s="117"/>
      <c r="EK554" s="117"/>
      <c r="EL554" s="117"/>
      <c r="EM554" s="117"/>
      <c r="EN554" s="117"/>
      <c r="EO554" s="117"/>
      <c r="EP554" s="117"/>
      <c r="EQ554" s="117"/>
      <c r="ER554" s="117"/>
      <c r="ES554" s="117"/>
      <c r="ET554" s="117"/>
      <c r="EU554" s="117"/>
      <c r="EV554" s="117"/>
      <c r="EW554" s="117"/>
      <c r="EX554" s="117"/>
      <c r="EY554" s="117"/>
      <c r="EZ554" s="117"/>
      <c r="FA554" s="117"/>
      <c r="FB554" s="117"/>
      <c r="FC554" s="117"/>
      <c r="FD554" s="117"/>
      <c r="FE554" s="117"/>
      <c r="FF554" s="117"/>
      <c r="FG554" s="117"/>
      <c r="FH554" s="117"/>
      <c r="FI554" s="117"/>
      <c r="FJ554" s="117"/>
      <c r="FK554" s="117"/>
      <c r="FL554" s="117"/>
      <c r="FM554" s="117"/>
      <c r="FN554" s="117"/>
      <c r="FO554" s="117"/>
      <c r="FP554" s="117"/>
      <c r="FQ554" s="117"/>
      <c r="FR554" s="117"/>
      <c r="FS554" s="117"/>
      <c r="FT554" s="117"/>
      <c r="FU554" s="117"/>
      <c r="FV554" s="117"/>
      <c r="FW554" s="117"/>
      <c r="FX554" s="117"/>
      <c r="FY554" s="117"/>
      <c r="FZ554" s="117"/>
      <c r="GA554" s="117"/>
      <c r="GB554" s="117"/>
      <c r="GC554" s="117"/>
      <c r="GD554" s="117"/>
      <c r="GE554" s="117"/>
      <c r="GF554" s="117"/>
      <c r="GG554" s="117"/>
      <c r="GH554" s="117"/>
      <c r="GI554" s="117"/>
      <c r="GJ554" s="117"/>
      <c r="GK554" s="117"/>
      <c r="GL554" s="117"/>
      <c r="GM554" s="117"/>
      <c r="GN554" s="117"/>
      <c r="GO554" s="117"/>
      <c r="GP554" s="117"/>
      <c r="GQ554" s="117"/>
      <c r="GR554" s="117"/>
      <c r="GS554" s="117"/>
      <c r="GT554" s="117"/>
      <c r="GU554" s="117"/>
      <c r="GV554" s="117"/>
      <c r="GW554" s="117"/>
      <c r="GX554" s="117"/>
      <c r="GY554" s="117"/>
      <c r="GZ554" s="117"/>
    </row>
    <row r="555" spans="1:208" s="981" customFormat="1" ht="12.95" customHeight="1">
      <c r="A555" s="531"/>
      <c r="B555" s="957"/>
      <c r="C555" s="957"/>
      <c r="D555" s="957"/>
      <c r="E555" s="1056"/>
      <c r="F555" s="1057"/>
      <c r="G555" s="1057"/>
      <c r="H555" s="1058"/>
      <c r="I555" s="183"/>
      <c r="J555" s="1425"/>
      <c r="K555" s="1425"/>
      <c r="L555" s="1426"/>
      <c r="M555" s="1891"/>
      <c r="N555" s="1892"/>
      <c r="O555" s="1893"/>
      <c r="P555" s="772"/>
      <c r="Q555" s="1041"/>
      <c r="R555" s="1041"/>
      <c r="S555" s="1041"/>
      <c r="T555" s="1041"/>
      <c r="U555" s="211"/>
      <c r="V555" s="211" t="s">
        <v>148</v>
      </c>
      <c r="W555" s="1842"/>
      <c r="X555" s="1842"/>
      <c r="Y555" s="1842"/>
      <c r="Z555" s="1842"/>
      <c r="AA555" s="211" t="s">
        <v>238</v>
      </c>
      <c r="AB555" s="1894" t="s">
        <v>2510</v>
      </c>
      <c r="AC555" s="1894"/>
      <c r="AD555" s="1894"/>
      <c r="AE555" s="1895"/>
      <c r="AF555" s="957"/>
      <c r="AG555" s="957"/>
      <c r="AH555" s="957"/>
      <c r="AI555" s="959"/>
      <c r="AJ555" s="957"/>
      <c r="AK555" s="290"/>
      <c r="AL555"/>
      <c r="AM555"/>
      <c r="AN555"/>
      <c r="AO555"/>
      <c r="AP555"/>
      <c r="AQ555"/>
      <c r="AR555"/>
      <c r="AS555"/>
      <c r="AT555"/>
      <c r="AU555"/>
      <c r="AV555"/>
      <c r="AW555"/>
      <c r="AX555"/>
      <c r="AY555"/>
      <c r="AZ555"/>
      <c r="BA555"/>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7"/>
      <c r="EI555" s="117"/>
      <c r="EJ555" s="117"/>
      <c r="EK555" s="117"/>
      <c r="EL555" s="117"/>
      <c r="EM555" s="117"/>
      <c r="EN555" s="117"/>
      <c r="EO555" s="117"/>
      <c r="EP555" s="117"/>
      <c r="EQ555" s="117"/>
      <c r="ER555" s="117"/>
      <c r="ES555" s="117"/>
      <c r="ET555" s="117"/>
      <c r="EU555" s="117"/>
      <c r="EV555" s="117"/>
      <c r="EW555" s="117"/>
      <c r="EX555" s="117"/>
      <c r="EY555" s="117"/>
      <c r="EZ555" s="117"/>
      <c r="FA555" s="117"/>
      <c r="FB555" s="117"/>
      <c r="FC555" s="117"/>
      <c r="FD555" s="117"/>
      <c r="FE555" s="117"/>
      <c r="FF555" s="117"/>
      <c r="FG555" s="117"/>
      <c r="FH555" s="117"/>
      <c r="FI555" s="117"/>
      <c r="FJ555" s="117"/>
      <c r="FK555" s="117"/>
      <c r="FL555" s="117"/>
      <c r="FM555" s="117"/>
      <c r="FN555" s="117"/>
      <c r="FO555" s="117"/>
      <c r="FP555" s="117"/>
      <c r="FQ555" s="117"/>
      <c r="FR555" s="117"/>
      <c r="FS555" s="117"/>
      <c r="FT555" s="117"/>
      <c r="FU555" s="117"/>
      <c r="FV555" s="117"/>
      <c r="FW555" s="117"/>
      <c r="FX555" s="117"/>
      <c r="FY555" s="117"/>
      <c r="FZ555" s="117"/>
      <c r="GA555" s="117"/>
      <c r="GB555" s="117"/>
      <c r="GC555" s="117"/>
      <c r="GD555" s="117"/>
      <c r="GE555" s="117"/>
      <c r="GF555" s="117"/>
      <c r="GG555" s="117"/>
      <c r="GH555" s="117"/>
      <c r="GI555" s="117"/>
      <c r="GJ555" s="117"/>
      <c r="GK555" s="117"/>
      <c r="GL555" s="117"/>
      <c r="GM555" s="117"/>
      <c r="GN555" s="117"/>
      <c r="GO555" s="117"/>
      <c r="GP555" s="117"/>
      <c r="GQ555" s="117"/>
      <c r="GR555" s="117"/>
      <c r="GS555" s="117"/>
      <c r="GT555" s="117"/>
      <c r="GU555" s="117"/>
      <c r="GV555" s="117"/>
      <c r="GW555" s="117"/>
      <c r="GX555" s="117"/>
      <c r="GY555" s="117"/>
      <c r="GZ555" s="117"/>
    </row>
    <row r="556" spans="1:208" s="981" customFormat="1" ht="12.95" customHeight="1">
      <c r="A556" s="531"/>
      <c r="B556" s="957"/>
      <c r="C556" s="957"/>
      <c r="D556" s="957"/>
      <c r="E556" s="1056"/>
      <c r="F556" s="1057"/>
      <c r="G556" s="1057"/>
      <c r="H556" s="1058"/>
      <c r="I556" s="183"/>
      <c r="J556" s="1425"/>
      <c r="K556" s="1425"/>
      <c r="L556" s="1426"/>
      <c r="M556" s="1813" t="s">
        <v>2511</v>
      </c>
      <c r="N556" s="1814"/>
      <c r="O556" s="1815"/>
      <c r="P556" s="730" t="s">
        <v>2512</v>
      </c>
      <c r="Q556" s="1030"/>
      <c r="R556" s="1030"/>
      <c r="S556" s="1030"/>
      <c r="T556" s="1030"/>
      <c r="U556" s="957"/>
      <c r="V556" s="957"/>
      <c r="W556" s="957"/>
      <c r="X556" s="194" t="s">
        <v>148</v>
      </c>
      <c r="Y556" s="1896"/>
      <c r="Z556" s="1896"/>
      <c r="AA556" s="1896"/>
      <c r="AB556" s="1896"/>
      <c r="AC556" s="957" t="s">
        <v>238</v>
      </c>
      <c r="AD556" s="1799" t="s">
        <v>2513</v>
      </c>
      <c r="AE556" s="1567"/>
      <c r="AF556" s="957"/>
      <c r="AG556" s="957"/>
      <c r="AH556" s="957"/>
      <c r="AI556" s="959"/>
      <c r="AJ556" s="957"/>
      <c r="AK556" s="290"/>
      <c r="AL556"/>
      <c r="AM556"/>
      <c r="AN556"/>
      <c r="AO556"/>
      <c r="AP556"/>
      <c r="AQ556"/>
      <c r="AR556"/>
      <c r="AS556"/>
      <c r="AT556"/>
      <c r="AU556"/>
      <c r="AV556"/>
      <c r="AW556"/>
      <c r="AX556"/>
      <c r="AY556"/>
      <c r="AZ556"/>
      <c r="BA556"/>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7"/>
      <c r="EI556" s="117"/>
      <c r="EJ556" s="117"/>
      <c r="EK556" s="117"/>
      <c r="EL556" s="117"/>
      <c r="EM556" s="117"/>
      <c r="EN556" s="117"/>
      <c r="EO556" s="117"/>
      <c r="EP556" s="117"/>
      <c r="EQ556" s="117"/>
      <c r="ER556" s="117"/>
      <c r="ES556" s="117"/>
      <c r="ET556" s="117"/>
      <c r="EU556" s="117"/>
      <c r="EV556" s="117"/>
      <c r="EW556" s="117"/>
      <c r="EX556" s="117"/>
      <c r="EY556" s="117"/>
      <c r="EZ556" s="117"/>
      <c r="FA556" s="117"/>
      <c r="FB556" s="117"/>
      <c r="FC556" s="117"/>
      <c r="FD556" s="117"/>
      <c r="FE556" s="117"/>
      <c r="FF556" s="117"/>
      <c r="FG556" s="117"/>
      <c r="FH556" s="117"/>
      <c r="FI556" s="117"/>
      <c r="FJ556" s="117"/>
      <c r="FK556" s="117"/>
      <c r="FL556" s="117"/>
      <c r="FM556" s="117"/>
      <c r="FN556" s="117"/>
      <c r="FO556" s="117"/>
      <c r="FP556" s="117"/>
      <c r="FQ556" s="117"/>
      <c r="FR556" s="117"/>
      <c r="FS556" s="117"/>
      <c r="FT556" s="117"/>
      <c r="FU556" s="117"/>
      <c r="FV556" s="117"/>
      <c r="FW556" s="117"/>
      <c r="FX556" s="117"/>
      <c r="FY556" s="117"/>
      <c r="FZ556" s="117"/>
      <c r="GA556" s="117"/>
      <c r="GB556" s="117"/>
      <c r="GC556" s="117"/>
      <c r="GD556" s="117"/>
      <c r="GE556" s="117"/>
      <c r="GF556" s="117"/>
      <c r="GG556" s="117"/>
      <c r="GH556" s="117"/>
      <c r="GI556" s="117"/>
      <c r="GJ556" s="117"/>
      <c r="GK556" s="117"/>
      <c r="GL556" s="117"/>
      <c r="GM556" s="117"/>
      <c r="GN556" s="117"/>
      <c r="GO556" s="117"/>
      <c r="GP556" s="117"/>
      <c r="GQ556" s="117"/>
      <c r="GR556" s="117"/>
      <c r="GS556" s="117"/>
      <c r="GT556" s="117"/>
      <c r="GU556" s="117"/>
      <c r="GV556" s="117"/>
      <c r="GW556" s="117"/>
      <c r="GX556" s="117"/>
      <c r="GY556" s="117"/>
      <c r="GZ556" s="117"/>
    </row>
    <row r="557" spans="1:208" s="981" customFormat="1" ht="12.95" customHeight="1">
      <c r="A557" s="531"/>
      <c r="B557" s="957"/>
      <c r="C557" s="957"/>
      <c r="D557" s="957"/>
      <c r="E557" s="1056"/>
      <c r="F557" s="1057"/>
      <c r="G557" s="1057"/>
      <c r="H557" s="1058"/>
      <c r="I557" s="183"/>
      <c r="J557" s="1425"/>
      <c r="K557" s="1425"/>
      <c r="L557" s="1426"/>
      <c r="M557" s="1816"/>
      <c r="N557" s="1817"/>
      <c r="O557" s="1818"/>
      <c r="P557" s="730" t="s">
        <v>2514</v>
      </c>
      <c r="Q557" s="1031"/>
      <c r="R557" s="1031"/>
      <c r="S557" s="1031"/>
      <c r="T557" s="1031"/>
      <c r="U557" s="957"/>
      <c r="V557" s="957"/>
      <c r="W557" s="957"/>
      <c r="X557" s="957" t="s">
        <v>148</v>
      </c>
      <c r="Y557" s="1897"/>
      <c r="Z557" s="1897"/>
      <c r="AA557" s="1897"/>
      <c r="AB557" s="1897"/>
      <c r="AC557" s="957" t="s">
        <v>238</v>
      </c>
      <c r="AD557" s="1345" t="s">
        <v>2513</v>
      </c>
      <c r="AE557" s="1346"/>
      <c r="AF557" s="957"/>
      <c r="AG557" s="957"/>
      <c r="AH557" s="957"/>
      <c r="AI557" s="959"/>
      <c r="AJ557" s="957"/>
      <c r="AK557" s="290"/>
      <c r="AL557"/>
      <c r="AM557"/>
      <c r="AN557"/>
      <c r="AO557"/>
      <c r="AP557"/>
      <c r="AQ557"/>
      <c r="AR557"/>
      <c r="AS557"/>
      <c r="AT557"/>
      <c r="AU557"/>
      <c r="AV557"/>
      <c r="AW557"/>
      <c r="AX557"/>
      <c r="AY557"/>
      <c r="AZ557"/>
      <c r="BA55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7"/>
      <c r="EI557" s="117"/>
      <c r="EJ557" s="117"/>
      <c r="EK557" s="117"/>
      <c r="EL557" s="117"/>
      <c r="EM557" s="117"/>
      <c r="EN557" s="117"/>
      <c r="EO557" s="117"/>
      <c r="EP557" s="117"/>
      <c r="EQ557" s="117"/>
      <c r="ER557" s="117"/>
      <c r="ES557" s="117"/>
      <c r="ET557" s="117"/>
      <c r="EU557" s="117"/>
      <c r="EV557" s="117"/>
      <c r="EW557" s="117"/>
      <c r="EX557" s="117"/>
      <c r="EY557" s="117"/>
      <c r="EZ557" s="117"/>
      <c r="FA557" s="117"/>
      <c r="FB557" s="117"/>
      <c r="FC557" s="117"/>
      <c r="FD557" s="117"/>
      <c r="FE557" s="117"/>
      <c r="FF557" s="117"/>
      <c r="FG557" s="117"/>
      <c r="FH557" s="117"/>
      <c r="FI557" s="117"/>
      <c r="FJ557" s="117"/>
      <c r="FK557" s="117"/>
      <c r="FL557" s="117"/>
      <c r="FM557" s="117"/>
      <c r="FN557" s="117"/>
      <c r="FO557" s="117"/>
      <c r="FP557" s="117"/>
      <c r="FQ557" s="117"/>
      <c r="FR557" s="117"/>
      <c r="FS557" s="117"/>
      <c r="FT557" s="117"/>
      <c r="FU557" s="117"/>
      <c r="FV557" s="117"/>
      <c r="FW557" s="117"/>
      <c r="FX557" s="117"/>
      <c r="FY557" s="117"/>
      <c r="FZ557" s="117"/>
      <c r="GA557" s="117"/>
      <c r="GB557" s="117"/>
      <c r="GC557" s="117"/>
      <c r="GD557" s="117"/>
      <c r="GE557" s="117"/>
      <c r="GF557" s="117"/>
      <c r="GG557" s="117"/>
      <c r="GH557" s="117"/>
      <c r="GI557" s="117"/>
      <c r="GJ557" s="117"/>
      <c r="GK557" s="117"/>
      <c r="GL557" s="117"/>
      <c r="GM557" s="117"/>
      <c r="GN557" s="117"/>
      <c r="GO557" s="117"/>
      <c r="GP557" s="117"/>
      <c r="GQ557" s="117"/>
      <c r="GR557" s="117"/>
      <c r="GS557" s="117"/>
      <c r="GT557" s="117"/>
      <c r="GU557" s="117"/>
      <c r="GV557" s="117"/>
      <c r="GW557" s="117"/>
      <c r="GX557" s="117"/>
      <c r="GY557" s="117"/>
      <c r="GZ557" s="117"/>
    </row>
    <row r="558" spans="1:208" s="981" customFormat="1" ht="12.95" customHeight="1">
      <c r="A558" s="531"/>
      <c r="B558" s="957"/>
      <c r="C558" s="957"/>
      <c r="D558" s="957"/>
      <c r="E558" s="1056"/>
      <c r="F558" s="1057"/>
      <c r="G558" s="1057"/>
      <c r="H558" s="1058"/>
      <c r="I558" s="987" t="s">
        <v>73</v>
      </c>
      <c r="J558" s="1814" t="s">
        <v>2515</v>
      </c>
      <c r="K558" s="1814"/>
      <c r="L558" s="1815"/>
      <c r="M558" s="1813" t="s">
        <v>2516</v>
      </c>
      <c r="N558" s="1814"/>
      <c r="O558" s="1815"/>
      <c r="P558" s="987" t="s">
        <v>73</v>
      </c>
      <c r="Q558" s="194" t="s">
        <v>2517</v>
      </c>
      <c r="R558" s="194"/>
      <c r="S558" s="194"/>
      <c r="T558" s="194"/>
      <c r="U558" s="194"/>
      <c r="V558" s="194"/>
      <c r="W558" s="194"/>
      <c r="X558" s="194"/>
      <c r="Y558" s="194"/>
      <c r="Z558" s="194"/>
      <c r="AA558" s="194"/>
      <c r="AB558" s="194"/>
      <c r="AC558" s="194"/>
      <c r="AD558" s="194"/>
      <c r="AE558" s="225"/>
      <c r="AF558" s="957"/>
      <c r="AG558" s="957"/>
      <c r="AH558" s="957"/>
      <c r="AI558" s="959"/>
      <c r="AJ558" s="957"/>
      <c r="AK558" s="290"/>
      <c r="AL558"/>
      <c r="AM558"/>
      <c r="AN558"/>
      <c r="AO558"/>
      <c r="AP558"/>
      <c r="AQ558"/>
      <c r="AR558"/>
      <c r="AS558"/>
      <c r="AT558"/>
      <c r="AU558"/>
      <c r="AV558"/>
      <c r="AW558"/>
      <c r="AX558"/>
      <c r="AY558"/>
      <c r="AZ558"/>
      <c r="BA558"/>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7"/>
      <c r="EI558" s="117"/>
      <c r="EJ558" s="117"/>
      <c r="EK558" s="117"/>
      <c r="EL558" s="117"/>
      <c r="EM558" s="117"/>
      <c r="EN558" s="117"/>
      <c r="EO558" s="117"/>
      <c r="EP558" s="117"/>
      <c r="EQ558" s="117"/>
      <c r="ER558" s="117"/>
      <c r="ES558" s="117"/>
      <c r="ET558" s="117"/>
      <c r="EU558" s="117"/>
      <c r="EV558" s="117"/>
      <c r="EW558" s="117"/>
      <c r="EX558" s="117"/>
      <c r="EY558" s="117"/>
      <c r="EZ558" s="117"/>
      <c r="FA558" s="117"/>
      <c r="FB558" s="117"/>
      <c r="FC558" s="117"/>
      <c r="FD558" s="117"/>
      <c r="FE558" s="117"/>
      <c r="FF558" s="117"/>
      <c r="FG558" s="117"/>
      <c r="FH558" s="117"/>
      <c r="FI558" s="117"/>
      <c r="FJ558" s="117"/>
      <c r="FK558" s="117"/>
      <c r="FL558" s="117"/>
      <c r="FM558" s="117"/>
      <c r="FN558" s="117"/>
      <c r="FO558" s="117"/>
      <c r="FP558" s="117"/>
      <c r="FQ558" s="117"/>
      <c r="FR558" s="117"/>
      <c r="FS558" s="117"/>
      <c r="FT558" s="117"/>
      <c r="FU558" s="117"/>
      <c r="FV558" s="117"/>
      <c r="FW558" s="117"/>
      <c r="FX558" s="117"/>
      <c r="FY558" s="117"/>
      <c r="FZ558" s="117"/>
      <c r="GA558" s="117"/>
      <c r="GB558" s="117"/>
      <c r="GC558" s="117"/>
      <c r="GD558" s="117"/>
      <c r="GE558" s="117"/>
      <c r="GF558" s="117"/>
      <c r="GG558" s="117"/>
      <c r="GH558" s="117"/>
      <c r="GI558" s="117"/>
      <c r="GJ558" s="117"/>
      <c r="GK558" s="117"/>
      <c r="GL558" s="117"/>
      <c r="GM558" s="117"/>
      <c r="GN558" s="117"/>
      <c r="GO558" s="117"/>
      <c r="GP558" s="117"/>
      <c r="GQ558" s="117"/>
      <c r="GR558" s="117"/>
      <c r="GS558" s="117"/>
      <c r="GT558" s="117"/>
      <c r="GU558" s="117"/>
      <c r="GV558" s="117"/>
      <c r="GW558" s="117"/>
      <c r="GX558" s="117"/>
      <c r="GY558" s="117"/>
      <c r="GZ558" s="117"/>
    </row>
    <row r="559" spans="1:208" s="981" customFormat="1" ht="12.95" customHeight="1">
      <c r="A559" s="531"/>
      <c r="B559" s="957"/>
      <c r="C559" s="957"/>
      <c r="D559" s="957"/>
      <c r="E559" s="1056"/>
      <c r="F559" s="1057"/>
      <c r="G559" s="1057"/>
      <c r="H559" s="1058"/>
      <c r="I559" s="183"/>
      <c r="J559" s="1425"/>
      <c r="K559" s="1425"/>
      <c r="L559" s="1426"/>
      <c r="M559" s="1424"/>
      <c r="N559" s="1425"/>
      <c r="O559" s="1426"/>
      <c r="P559" s="986" t="s">
        <v>73</v>
      </c>
      <c r="Q559" s="957" t="s">
        <v>2518</v>
      </c>
      <c r="R559" s="957"/>
      <c r="S559" s="957"/>
      <c r="T559" s="957"/>
      <c r="U559" s="957"/>
      <c r="V559" s="957"/>
      <c r="W559" s="957"/>
      <c r="X559" s="957"/>
      <c r="Y559" s="957"/>
      <c r="Z559" s="957"/>
      <c r="AA559" s="957"/>
      <c r="AB559" s="957"/>
      <c r="AC559" s="957"/>
      <c r="AD559" s="957"/>
      <c r="AE559" s="958"/>
      <c r="AF559" s="957"/>
      <c r="AG559" s="957"/>
      <c r="AH559" s="957"/>
      <c r="AI559" s="959"/>
      <c r="AJ559" s="957"/>
      <c r="AK559" s="290"/>
      <c r="AL559"/>
      <c r="AM559"/>
      <c r="AN559"/>
      <c r="AO559"/>
      <c r="AP559"/>
      <c r="AQ559"/>
      <c r="AR559"/>
      <c r="AS559"/>
      <c r="AT559"/>
      <c r="AU559"/>
      <c r="AV559"/>
      <c r="AW559"/>
      <c r="AX559"/>
      <c r="AY559"/>
      <c r="AZ559"/>
      <c r="BA559"/>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7"/>
      <c r="EI559" s="117"/>
      <c r="EJ559" s="117"/>
      <c r="EK559" s="117"/>
      <c r="EL559" s="117"/>
      <c r="EM559" s="117"/>
      <c r="EN559" s="117"/>
      <c r="EO559" s="117"/>
      <c r="EP559" s="117"/>
      <c r="EQ559" s="117"/>
      <c r="ER559" s="117"/>
      <c r="ES559" s="117"/>
      <c r="ET559" s="117"/>
      <c r="EU559" s="117"/>
      <c r="EV559" s="117"/>
      <c r="EW559" s="117"/>
      <c r="EX559" s="117"/>
      <c r="EY559" s="117"/>
      <c r="EZ559" s="117"/>
      <c r="FA559" s="117"/>
      <c r="FB559" s="117"/>
      <c r="FC559" s="117"/>
      <c r="FD559" s="117"/>
      <c r="FE559" s="117"/>
      <c r="FF559" s="117"/>
      <c r="FG559" s="117"/>
      <c r="FH559" s="117"/>
      <c r="FI559" s="117"/>
      <c r="FJ559" s="117"/>
      <c r="FK559" s="117"/>
      <c r="FL559" s="117"/>
      <c r="FM559" s="117"/>
      <c r="FN559" s="117"/>
      <c r="FO559" s="117"/>
      <c r="FP559" s="117"/>
      <c r="FQ559" s="117"/>
      <c r="FR559" s="117"/>
      <c r="FS559" s="117"/>
      <c r="FT559" s="117"/>
      <c r="FU559" s="117"/>
      <c r="FV559" s="117"/>
      <c r="FW559" s="117"/>
      <c r="FX559" s="117"/>
      <c r="FY559" s="117"/>
      <c r="FZ559" s="117"/>
      <c r="GA559" s="117"/>
      <c r="GB559" s="117"/>
      <c r="GC559" s="117"/>
      <c r="GD559" s="117"/>
      <c r="GE559" s="117"/>
      <c r="GF559" s="117"/>
      <c r="GG559" s="117"/>
      <c r="GH559" s="117"/>
      <c r="GI559" s="117"/>
      <c r="GJ559" s="117"/>
      <c r="GK559" s="117"/>
      <c r="GL559" s="117"/>
      <c r="GM559" s="117"/>
      <c r="GN559" s="117"/>
      <c r="GO559" s="117"/>
      <c r="GP559" s="117"/>
      <c r="GQ559" s="117"/>
      <c r="GR559" s="117"/>
      <c r="GS559" s="117"/>
      <c r="GT559" s="117"/>
      <c r="GU559" s="117"/>
      <c r="GV559" s="117"/>
      <c r="GW559" s="117"/>
      <c r="GX559" s="117"/>
      <c r="GY559" s="117"/>
      <c r="GZ559" s="117"/>
    </row>
    <row r="560" spans="1:208" s="981" customFormat="1" ht="12.95" customHeight="1">
      <c r="A560" s="531"/>
      <c r="B560" s="957"/>
      <c r="C560" s="957"/>
      <c r="D560" s="957"/>
      <c r="E560" s="959"/>
      <c r="F560" s="957"/>
      <c r="G560" s="957"/>
      <c r="H560" s="958"/>
      <c r="I560" s="183"/>
      <c r="J560" s="1425"/>
      <c r="K560" s="1425"/>
      <c r="L560" s="1426"/>
      <c r="M560" s="1424"/>
      <c r="N560" s="1425"/>
      <c r="O560" s="1426"/>
      <c r="P560" s="986" t="s">
        <v>73</v>
      </c>
      <c r="Q560" s="211" t="s">
        <v>2519</v>
      </c>
      <c r="R560" s="211"/>
      <c r="S560" s="211"/>
      <c r="T560" s="211"/>
      <c r="U560" s="211"/>
      <c r="V560" s="211"/>
      <c r="W560" s="211"/>
      <c r="X560" s="211"/>
      <c r="Y560" s="211"/>
      <c r="Z560" s="211"/>
      <c r="AA560" s="211"/>
      <c r="AB560" s="211"/>
      <c r="AC560" s="211"/>
      <c r="AD560" s="211"/>
      <c r="AE560" s="246"/>
      <c r="AF560" s="957"/>
      <c r="AG560" s="957"/>
      <c r="AH560" s="957"/>
      <c r="AI560" s="959"/>
      <c r="AJ560" s="957"/>
      <c r="AK560" s="290"/>
      <c r="AL560"/>
      <c r="AM560"/>
      <c r="AN560"/>
      <c r="AO560"/>
      <c r="AP560"/>
      <c r="AQ560"/>
      <c r="AR560"/>
      <c r="AS560"/>
      <c r="AT560"/>
      <c r="AU560"/>
      <c r="AV560"/>
      <c r="AW560"/>
      <c r="AX560"/>
      <c r="AY560"/>
      <c r="AZ560"/>
      <c r="BA560"/>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7"/>
      <c r="EI560" s="117"/>
      <c r="EJ560" s="117"/>
      <c r="EK560" s="117"/>
      <c r="EL560" s="117"/>
      <c r="EM560" s="117"/>
      <c r="EN560" s="117"/>
      <c r="EO560" s="117"/>
      <c r="EP560" s="117"/>
      <c r="EQ560" s="117"/>
      <c r="ER560" s="117"/>
      <c r="ES560" s="117"/>
      <c r="ET560" s="117"/>
      <c r="EU560" s="117"/>
      <c r="EV560" s="117"/>
      <c r="EW560" s="117"/>
      <c r="EX560" s="117"/>
      <c r="EY560" s="117"/>
      <c r="EZ560" s="117"/>
      <c r="FA560" s="117"/>
      <c r="FB560" s="117"/>
      <c r="FC560" s="117"/>
      <c r="FD560" s="117"/>
      <c r="FE560" s="117"/>
      <c r="FF560" s="117"/>
      <c r="FG560" s="117"/>
      <c r="FH560" s="117"/>
      <c r="FI560" s="117"/>
      <c r="FJ560" s="117"/>
      <c r="FK560" s="117"/>
      <c r="FL560" s="117"/>
      <c r="FM560" s="117"/>
      <c r="FN560" s="117"/>
      <c r="FO560" s="117"/>
      <c r="FP560" s="117"/>
      <c r="FQ560" s="117"/>
      <c r="FR560" s="117"/>
      <c r="FS560" s="117"/>
      <c r="FT560" s="117"/>
      <c r="FU560" s="117"/>
      <c r="FV560" s="117"/>
      <c r="FW560" s="117"/>
      <c r="FX560" s="117"/>
      <c r="FY560" s="117"/>
      <c r="FZ560" s="117"/>
      <c r="GA560" s="117"/>
      <c r="GB560" s="117"/>
      <c r="GC560" s="117"/>
      <c r="GD560" s="117"/>
      <c r="GE560" s="117"/>
      <c r="GF560" s="117"/>
      <c r="GG560" s="117"/>
      <c r="GH560" s="117"/>
      <c r="GI560" s="117"/>
      <c r="GJ560" s="117"/>
      <c r="GK560" s="117"/>
      <c r="GL560" s="117"/>
      <c r="GM560" s="117"/>
      <c r="GN560" s="117"/>
      <c r="GO560" s="117"/>
      <c r="GP560" s="117"/>
      <c r="GQ560" s="117"/>
      <c r="GR560" s="117"/>
      <c r="GS560" s="117"/>
      <c r="GT560" s="117"/>
      <c r="GU560" s="117"/>
      <c r="GV560" s="117"/>
      <c r="GW560" s="117"/>
      <c r="GX560" s="117"/>
      <c r="GY560" s="117"/>
      <c r="GZ560" s="117"/>
    </row>
    <row r="561" spans="1:208" s="981" customFormat="1" ht="12.95" customHeight="1">
      <c r="A561" s="531"/>
      <c r="B561" s="957"/>
      <c r="C561" s="957"/>
      <c r="D561" s="957"/>
      <c r="E561" s="959"/>
      <c r="F561" s="957"/>
      <c r="G561" s="957"/>
      <c r="H561" s="958"/>
      <c r="I561" s="183"/>
      <c r="J561" s="1425"/>
      <c r="K561" s="1425"/>
      <c r="L561" s="1426"/>
      <c r="M561" s="1813" t="s">
        <v>2520</v>
      </c>
      <c r="N561" s="1814"/>
      <c r="O561" s="1815"/>
      <c r="P561" s="193" t="s">
        <v>2521</v>
      </c>
      <c r="Q561" s="957"/>
      <c r="R561" s="957"/>
      <c r="S561" s="957"/>
      <c r="T561" s="957"/>
      <c r="U561" s="957"/>
      <c r="V561" s="194" t="s">
        <v>148</v>
      </c>
      <c r="W561" s="1887"/>
      <c r="X561" s="1887"/>
      <c r="Y561" s="1887"/>
      <c r="Z561" s="1887"/>
      <c r="AA561" s="1887"/>
      <c r="AB561" s="1887"/>
      <c r="AC561" s="1887"/>
      <c r="AD561" s="1887"/>
      <c r="AE561" s="958" t="s">
        <v>4</v>
      </c>
      <c r="AF561" s="957"/>
      <c r="AG561" s="957"/>
      <c r="AH561" s="957"/>
      <c r="AI561" s="959"/>
      <c r="AJ561" s="957"/>
      <c r="AK561" s="290"/>
      <c r="AL561"/>
      <c r="AM561"/>
      <c r="AN561"/>
      <c r="AO561"/>
      <c r="AP561"/>
      <c r="AQ561"/>
      <c r="AR561"/>
      <c r="AS561"/>
      <c r="AT561"/>
      <c r="AU561"/>
      <c r="AV561"/>
      <c r="AW561"/>
      <c r="AX561"/>
      <c r="AY561"/>
      <c r="AZ561"/>
      <c r="BA561"/>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7"/>
      <c r="EI561" s="117"/>
      <c r="EJ561" s="117"/>
      <c r="EK561" s="117"/>
      <c r="EL561" s="117"/>
      <c r="EM561" s="117"/>
      <c r="EN561" s="117"/>
      <c r="EO561" s="117"/>
      <c r="EP561" s="117"/>
      <c r="EQ561" s="117"/>
      <c r="ER561" s="117"/>
      <c r="ES561" s="117"/>
      <c r="ET561" s="117"/>
      <c r="EU561" s="117"/>
      <c r="EV561" s="117"/>
      <c r="EW561" s="117"/>
      <c r="EX561" s="117"/>
      <c r="EY561" s="117"/>
      <c r="EZ561" s="117"/>
      <c r="FA561" s="117"/>
      <c r="FB561" s="117"/>
      <c r="FC561" s="117"/>
      <c r="FD561" s="117"/>
      <c r="FE561" s="117"/>
      <c r="FF561" s="117"/>
      <c r="FG561" s="117"/>
      <c r="FH561" s="117"/>
      <c r="FI561" s="117"/>
      <c r="FJ561" s="117"/>
      <c r="FK561" s="117"/>
      <c r="FL561" s="117"/>
      <c r="FM561" s="117"/>
      <c r="FN561" s="117"/>
      <c r="FO561" s="117"/>
      <c r="FP561" s="117"/>
      <c r="FQ561" s="117"/>
      <c r="FR561" s="117"/>
      <c r="FS561" s="117"/>
      <c r="FT561" s="117"/>
      <c r="FU561" s="117"/>
      <c r="FV561" s="117"/>
      <c r="FW561" s="117"/>
      <c r="FX561" s="117"/>
      <c r="FY561" s="117"/>
      <c r="FZ561" s="117"/>
      <c r="GA561" s="117"/>
      <c r="GB561" s="117"/>
      <c r="GC561" s="117"/>
      <c r="GD561" s="117"/>
      <c r="GE561" s="117"/>
      <c r="GF561" s="117"/>
      <c r="GG561" s="117"/>
      <c r="GH561" s="117"/>
      <c r="GI561" s="117"/>
      <c r="GJ561" s="117"/>
      <c r="GK561" s="117"/>
      <c r="GL561" s="117"/>
      <c r="GM561" s="117"/>
      <c r="GN561" s="117"/>
      <c r="GO561" s="117"/>
      <c r="GP561" s="117"/>
      <c r="GQ561" s="117"/>
      <c r="GR561" s="117"/>
      <c r="GS561" s="117"/>
      <c r="GT561" s="117"/>
      <c r="GU561" s="117"/>
      <c r="GV561" s="117"/>
      <c r="GW561" s="117"/>
      <c r="GX561" s="117"/>
      <c r="GY561" s="117"/>
      <c r="GZ561" s="117"/>
    </row>
    <row r="562" spans="1:208" s="981" customFormat="1" ht="12.95" customHeight="1">
      <c r="A562" s="531"/>
      <c r="B562" s="957"/>
      <c r="C562" s="957"/>
      <c r="D562" s="957"/>
      <c r="E562" s="959"/>
      <c r="F562" s="957"/>
      <c r="G562" s="957"/>
      <c r="H562" s="958"/>
      <c r="I562" s="183"/>
      <c r="J562" s="1425"/>
      <c r="K562" s="1425"/>
      <c r="L562" s="1426"/>
      <c r="M562" s="1424"/>
      <c r="N562" s="1425"/>
      <c r="O562" s="1426"/>
      <c r="P562" s="959" t="s">
        <v>2522</v>
      </c>
      <c r="Q562" s="957"/>
      <c r="R562" s="957"/>
      <c r="S562" s="957"/>
      <c r="T562" s="957" t="s">
        <v>764</v>
      </c>
      <c r="U562" s="1883"/>
      <c r="V562" s="1883"/>
      <c r="W562" s="1883"/>
      <c r="X562" s="1883"/>
      <c r="Y562" s="1883"/>
      <c r="Z562" s="1883"/>
      <c r="AA562" s="1883"/>
      <c r="AB562" s="1883"/>
      <c r="AC562" s="1883"/>
      <c r="AD562" s="1883"/>
      <c r="AE562" s="958" t="s">
        <v>4</v>
      </c>
      <c r="AF562" s="957"/>
      <c r="AG562" s="957"/>
      <c r="AH562" s="957"/>
      <c r="AI562" s="959"/>
      <c r="AJ562" s="957"/>
      <c r="AK562" s="290"/>
      <c r="AL562"/>
      <c r="AM562"/>
      <c r="AN562"/>
      <c r="AO562"/>
      <c r="AP562"/>
      <c r="AQ562"/>
      <c r="AR562"/>
      <c r="AS562"/>
      <c r="AT562"/>
      <c r="AU562"/>
      <c r="AV562"/>
      <c r="AW562"/>
      <c r="AX562"/>
      <c r="AY562"/>
      <c r="AZ562"/>
      <c r="BA562"/>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7"/>
      <c r="EI562" s="117"/>
      <c r="EJ562" s="117"/>
      <c r="EK562" s="117"/>
      <c r="EL562" s="117"/>
      <c r="EM562" s="117"/>
      <c r="EN562" s="117"/>
      <c r="EO562" s="117"/>
      <c r="EP562" s="117"/>
      <c r="EQ562" s="117"/>
      <c r="ER562" s="117"/>
      <c r="ES562" s="117"/>
      <c r="ET562" s="117"/>
      <c r="EU562" s="117"/>
      <c r="EV562" s="117"/>
      <c r="EW562" s="117"/>
      <c r="EX562" s="117"/>
      <c r="EY562" s="117"/>
      <c r="EZ562" s="117"/>
      <c r="FA562" s="117"/>
      <c r="FB562" s="117"/>
      <c r="FC562" s="117"/>
      <c r="FD562" s="117"/>
      <c r="FE562" s="117"/>
      <c r="FF562" s="117"/>
      <c r="FG562" s="117"/>
      <c r="FH562" s="117"/>
      <c r="FI562" s="117"/>
      <c r="FJ562" s="117"/>
      <c r="FK562" s="117"/>
      <c r="FL562" s="117"/>
      <c r="FM562" s="117"/>
      <c r="FN562" s="117"/>
      <c r="FO562" s="117"/>
      <c r="FP562" s="117"/>
      <c r="FQ562" s="117"/>
      <c r="FR562" s="117"/>
      <c r="FS562" s="117"/>
      <c r="FT562" s="117"/>
      <c r="FU562" s="117"/>
      <c r="FV562" s="117"/>
      <c r="FW562" s="117"/>
      <c r="FX562" s="117"/>
      <c r="FY562" s="117"/>
      <c r="FZ562" s="117"/>
      <c r="GA562" s="117"/>
      <c r="GB562" s="117"/>
      <c r="GC562" s="117"/>
      <c r="GD562" s="117"/>
      <c r="GE562" s="117"/>
      <c r="GF562" s="117"/>
      <c r="GG562" s="117"/>
      <c r="GH562" s="117"/>
      <c r="GI562" s="117"/>
      <c r="GJ562" s="117"/>
      <c r="GK562" s="117"/>
      <c r="GL562" s="117"/>
      <c r="GM562" s="117"/>
      <c r="GN562" s="117"/>
      <c r="GO562" s="117"/>
      <c r="GP562" s="117"/>
      <c r="GQ562" s="117"/>
      <c r="GR562" s="117"/>
      <c r="GS562" s="117"/>
      <c r="GT562" s="117"/>
      <c r="GU562" s="117"/>
      <c r="GV562" s="117"/>
      <c r="GW562" s="117"/>
      <c r="GX562" s="117"/>
      <c r="GY562" s="117"/>
      <c r="GZ562" s="117"/>
    </row>
    <row r="563" spans="1:208" s="981" customFormat="1" ht="12.95" customHeight="1">
      <c r="A563" s="531"/>
      <c r="B563" s="957"/>
      <c r="C563" s="957"/>
      <c r="D563" s="957"/>
      <c r="E563" s="959"/>
      <c r="F563" s="957"/>
      <c r="G563" s="957"/>
      <c r="H563" s="958"/>
      <c r="I563" s="957"/>
      <c r="J563" s="1425"/>
      <c r="K563" s="1425"/>
      <c r="L563" s="1426"/>
      <c r="M563" s="1424"/>
      <c r="N563" s="1425"/>
      <c r="O563" s="1426"/>
      <c r="P563" s="959"/>
      <c r="Q563" s="957" t="s">
        <v>2523</v>
      </c>
      <c r="R563" s="271"/>
      <c r="S563" s="957"/>
      <c r="T563" s="957"/>
      <c r="U563" s="957"/>
      <c r="V563" s="957"/>
      <c r="W563" s="957" t="s">
        <v>764</v>
      </c>
      <c r="X563" s="1842"/>
      <c r="Y563" s="1842"/>
      <c r="Z563" s="1842"/>
      <c r="AA563" s="1842"/>
      <c r="AB563" s="1842"/>
      <c r="AC563" s="1842"/>
      <c r="AD563" s="1842"/>
      <c r="AE563" s="958" t="s">
        <v>4</v>
      </c>
      <c r="AF563" s="957"/>
      <c r="AG563" s="957"/>
      <c r="AH563" s="957"/>
      <c r="AI563" s="959"/>
      <c r="AJ563" s="957"/>
      <c r="AK563" s="290"/>
      <c r="AL563"/>
      <c r="AM563"/>
      <c r="AN563"/>
      <c r="AO563"/>
      <c r="AP563"/>
      <c r="AQ563"/>
      <c r="AR563"/>
      <c r="AS563"/>
      <c r="AT563"/>
      <c r="AU563"/>
      <c r="AV563"/>
      <c r="AW563"/>
      <c r="AX563"/>
      <c r="AY563"/>
      <c r="AZ563"/>
      <c r="BA563"/>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7"/>
      <c r="EI563" s="117"/>
      <c r="EJ563" s="117"/>
      <c r="EK563" s="117"/>
      <c r="EL563" s="117"/>
      <c r="EM563" s="117"/>
      <c r="EN563" s="117"/>
      <c r="EO563" s="117"/>
      <c r="EP563" s="117"/>
      <c r="EQ563" s="117"/>
      <c r="ER563" s="117"/>
      <c r="ES563" s="117"/>
      <c r="ET563" s="117"/>
      <c r="EU563" s="117"/>
      <c r="EV563" s="117"/>
      <c r="EW563" s="117"/>
      <c r="EX563" s="117"/>
      <c r="EY563" s="117"/>
      <c r="EZ563" s="117"/>
      <c r="FA563" s="117"/>
      <c r="FB563" s="117"/>
      <c r="FC563" s="117"/>
      <c r="FD563" s="117"/>
      <c r="FE563" s="117"/>
      <c r="FF563" s="117"/>
      <c r="FG563" s="117"/>
      <c r="FH563" s="117"/>
      <c r="FI563" s="117"/>
      <c r="FJ563" s="117"/>
      <c r="FK563" s="117"/>
      <c r="FL563" s="117"/>
      <c r="FM563" s="117"/>
      <c r="FN563" s="117"/>
      <c r="FO563" s="117"/>
      <c r="FP563" s="117"/>
      <c r="FQ563" s="117"/>
      <c r="FR563" s="117"/>
      <c r="FS563" s="117"/>
      <c r="FT563" s="117"/>
      <c r="FU563" s="117"/>
      <c r="FV563" s="117"/>
      <c r="FW563" s="117"/>
      <c r="FX563" s="117"/>
      <c r="FY563" s="117"/>
      <c r="FZ563" s="117"/>
      <c r="GA563" s="117"/>
      <c r="GB563" s="117"/>
      <c r="GC563" s="117"/>
      <c r="GD563" s="117"/>
      <c r="GE563" s="117"/>
      <c r="GF563" s="117"/>
      <c r="GG563" s="117"/>
      <c r="GH563" s="117"/>
      <c r="GI563" s="117"/>
      <c r="GJ563" s="117"/>
      <c r="GK563" s="117"/>
      <c r="GL563" s="117"/>
      <c r="GM563" s="117"/>
      <c r="GN563" s="117"/>
      <c r="GO563" s="117"/>
      <c r="GP563" s="117"/>
      <c r="GQ563" s="117"/>
      <c r="GR563" s="117"/>
      <c r="GS563" s="117"/>
      <c r="GT563" s="117"/>
      <c r="GU563" s="117"/>
      <c r="GV563" s="117"/>
      <c r="GW563" s="117"/>
      <c r="GX563" s="117"/>
      <c r="GY563" s="117"/>
      <c r="GZ563" s="117"/>
    </row>
    <row r="564" spans="1:208" s="981" customFormat="1" ht="12.95" customHeight="1">
      <c r="A564" s="531"/>
      <c r="B564" s="957"/>
      <c r="C564" s="957"/>
      <c r="D564" s="957"/>
      <c r="E564" s="959"/>
      <c r="F564" s="957"/>
      <c r="G564" s="957"/>
      <c r="H564" s="958"/>
      <c r="I564" s="957"/>
      <c r="J564" s="1425"/>
      <c r="K564" s="1425"/>
      <c r="L564" s="1426"/>
      <c r="M564" s="1424"/>
      <c r="N564" s="1425"/>
      <c r="O564" s="1426"/>
      <c r="P564" s="987" t="s">
        <v>73</v>
      </c>
      <c r="Q564" s="194" t="s">
        <v>2524</v>
      </c>
      <c r="R564" s="194"/>
      <c r="S564" s="194"/>
      <c r="T564" s="194"/>
      <c r="U564" s="194"/>
      <c r="V564" s="194"/>
      <c r="W564" s="194"/>
      <c r="X564" s="1008" t="s">
        <v>73</v>
      </c>
      <c r="Y564" s="1843" t="s">
        <v>2538</v>
      </c>
      <c r="Z564" s="1843"/>
      <c r="AA564" s="1843"/>
      <c r="AB564" s="1843"/>
      <c r="AC564" s="1843"/>
      <c r="AD564" s="1843"/>
      <c r="AE564" s="1844"/>
      <c r="AF564" s="957"/>
      <c r="AG564" s="957"/>
      <c r="AH564" s="957"/>
      <c r="AI564" s="959"/>
      <c r="AJ564" s="957"/>
      <c r="AK564" s="290"/>
      <c r="AL564"/>
      <c r="AM564"/>
      <c r="AN564"/>
      <c r="AO564"/>
      <c r="AP564"/>
      <c r="AQ564"/>
      <c r="AR564"/>
      <c r="AS564"/>
      <c r="AT564"/>
      <c r="AU564"/>
      <c r="AV564"/>
      <c r="AW564"/>
      <c r="AX564"/>
      <c r="AY564"/>
      <c r="AZ564"/>
      <c r="BA564"/>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7"/>
      <c r="EI564" s="117"/>
      <c r="EJ564" s="117"/>
      <c r="EK564" s="117"/>
      <c r="EL564" s="117"/>
      <c r="EM564" s="117"/>
      <c r="EN564" s="117"/>
      <c r="EO564" s="117"/>
      <c r="EP564" s="117"/>
      <c r="EQ564" s="117"/>
      <c r="ER564" s="117"/>
      <c r="ES564" s="117"/>
      <c r="ET564" s="117"/>
      <c r="EU564" s="117"/>
      <c r="EV564" s="117"/>
      <c r="EW564" s="117"/>
      <c r="EX564" s="117"/>
      <c r="EY564" s="117"/>
      <c r="EZ564" s="117"/>
      <c r="FA564" s="117"/>
      <c r="FB564" s="117"/>
      <c r="FC564" s="117"/>
      <c r="FD564" s="117"/>
      <c r="FE564" s="117"/>
      <c r="FF564" s="117"/>
      <c r="FG564" s="117"/>
      <c r="FH564" s="117"/>
      <c r="FI564" s="117"/>
      <c r="FJ564" s="117"/>
      <c r="FK564" s="117"/>
      <c r="FL564" s="117"/>
      <c r="FM564" s="117"/>
      <c r="FN564" s="117"/>
      <c r="FO564" s="117"/>
      <c r="FP564" s="117"/>
      <c r="FQ564" s="117"/>
      <c r="FR564" s="117"/>
      <c r="FS564" s="117"/>
      <c r="FT564" s="117"/>
      <c r="FU564" s="117"/>
      <c r="FV564" s="117"/>
      <c r="FW564" s="117"/>
      <c r="FX564" s="117"/>
      <c r="FY564" s="117"/>
      <c r="FZ564" s="117"/>
      <c r="GA564" s="117"/>
      <c r="GB564" s="117"/>
      <c r="GC564" s="117"/>
      <c r="GD564" s="117"/>
      <c r="GE564" s="117"/>
      <c r="GF564" s="117"/>
      <c r="GG564" s="117"/>
      <c r="GH564" s="117"/>
      <c r="GI564" s="117"/>
      <c r="GJ564" s="117"/>
      <c r="GK564" s="117"/>
      <c r="GL564" s="117"/>
      <c r="GM564" s="117"/>
      <c r="GN564" s="117"/>
      <c r="GO564" s="117"/>
      <c r="GP564" s="117"/>
      <c r="GQ564" s="117"/>
      <c r="GR564" s="117"/>
      <c r="GS564" s="117"/>
      <c r="GT564" s="117"/>
      <c r="GU564" s="117"/>
      <c r="GV564" s="117"/>
      <c r="GW564" s="117"/>
      <c r="GX564" s="117"/>
      <c r="GY564" s="117"/>
      <c r="GZ564" s="117"/>
    </row>
    <row r="565" spans="1:208" s="981" customFormat="1" ht="12.95" customHeight="1" thickBot="1">
      <c r="A565" s="531"/>
      <c r="B565" s="957"/>
      <c r="C565" s="957"/>
      <c r="D565" s="957"/>
      <c r="E565" s="959"/>
      <c r="F565" s="957"/>
      <c r="G565" s="957"/>
      <c r="H565" s="958"/>
      <c r="I565" s="957"/>
      <c r="J565" s="1884"/>
      <c r="K565" s="1884"/>
      <c r="L565" s="1885"/>
      <c r="M565" s="1886"/>
      <c r="N565" s="1884"/>
      <c r="O565" s="1885"/>
      <c r="P565" s="230"/>
      <c r="Q565" s="1004" t="s">
        <v>73</v>
      </c>
      <c r="R565" s="1845" t="s">
        <v>2525</v>
      </c>
      <c r="S565" s="1845"/>
      <c r="T565" s="1845"/>
      <c r="U565" s="1845"/>
      <c r="V565" s="1845"/>
      <c r="W565" s="1845"/>
      <c r="X565" s="1004" t="s">
        <v>73</v>
      </c>
      <c r="Y565" s="1845" t="s">
        <v>2539</v>
      </c>
      <c r="Z565" s="1845"/>
      <c r="AA565" s="1845"/>
      <c r="AB565" s="1845"/>
      <c r="AC565" s="1845"/>
      <c r="AD565" s="1845"/>
      <c r="AE565" s="1846"/>
      <c r="AF565" s="230"/>
      <c r="AG565" s="957"/>
      <c r="AH565" s="957"/>
      <c r="AI565" s="959"/>
      <c r="AJ565" s="957"/>
      <c r="AK565" s="290"/>
      <c r="AL565"/>
      <c r="AM565"/>
      <c r="AN565"/>
      <c r="AO565"/>
      <c r="AP565"/>
      <c r="AQ565"/>
      <c r="AR565"/>
      <c r="AS565"/>
      <c r="AT565"/>
      <c r="AU565"/>
      <c r="AV565"/>
      <c r="AW565"/>
      <c r="AX565"/>
      <c r="AY565"/>
      <c r="AZ565"/>
      <c r="BA565"/>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7"/>
      <c r="EI565" s="117"/>
      <c r="EJ565" s="117"/>
      <c r="EK565" s="117"/>
      <c r="EL565" s="117"/>
      <c r="EM565" s="117"/>
      <c r="EN565" s="117"/>
      <c r="EO565" s="117"/>
      <c r="EP565" s="117"/>
      <c r="EQ565" s="117"/>
      <c r="ER565" s="117"/>
      <c r="ES565" s="117"/>
      <c r="ET565" s="117"/>
      <c r="EU565" s="117"/>
      <c r="EV565" s="117"/>
      <c r="EW565" s="117"/>
      <c r="EX565" s="117"/>
      <c r="EY565" s="117"/>
      <c r="EZ565" s="117"/>
      <c r="FA565" s="117"/>
      <c r="FB565" s="117"/>
      <c r="FC565" s="117"/>
      <c r="FD565" s="117"/>
      <c r="FE565" s="117"/>
      <c r="FF565" s="117"/>
      <c r="FG565" s="117"/>
      <c r="FH565" s="117"/>
      <c r="FI565" s="117"/>
      <c r="FJ565" s="117"/>
      <c r="FK565" s="117"/>
      <c r="FL565" s="117"/>
      <c r="FM565" s="117"/>
      <c r="FN565" s="117"/>
      <c r="FO565" s="117"/>
      <c r="FP565" s="117"/>
      <c r="FQ565" s="117"/>
      <c r="FR565" s="117"/>
      <c r="FS565" s="117"/>
      <c r="FT565" s="117"/>
      <c r="FU565" s="117"/>
      <c r="FV565" s="117"/>
      <c r="FW565" s="117"/>
      <c r="FX565" s="117"/>
      <c r="FY565" s="117"/>
      <c r="FZ565" s="117"/>
      <c r="GA565" s="117"/>
      <c r="GB565" s="117"/>
      <c r="GC565" s="117"/>
      <c r="GD565" s="117"/>
      <c r="GE565" s="117"/>
      <c r="GF565" s="117"/>
      <c r="GG565" s="117"/>
      <c r="GH565" s="117"/>
      <c r="GI565" s="117"/>
      <c r="GJ565" s="117"/>
      <c r="GK565" s="117"/>
      <c r="GL565" s="117"/>
      <c r="GM565" s="117"/>
      <c r="GN565" s="117"/>
      <c r="GO565" s="117"/>
      <c r="GP565" s="117"/>
      <c r="GQ565" s="117"/>
      <c r="GR565" s="117"/>
      <c r="GS565" s="117"/>
      <c r="GT565" s="117"/>
      <c r="GU565" s="117"/>
      <c r="GV565" s="117"/>
      <c r="GW565" s="117"/>
      <c r="GX565" s="117"/>
      <c r="GY565" s="117"/>
      <c r="GZ565" s="117"/>
    </row>
    <row r="566" spans="1:208" s="981" customFormat="1" ht="12.95" customHeight="1">
      <c r="A566" s="507" t="s">
        <v>2458</v>
      </c>
      <c r="B566" s="282"/>
      <c r="C566" s="282"/>
      <c r="D566" s="282"/>
      <c r="E566" s="1650" t="s">
        <v>1775</v>
      </c>
      <c r="F566" s="1384"/>
      <c r="G566" s="1384"/>
      <c r="H566" s="1651"/>
      <c r="I566" s="1556" t="s">
        <v>1776</v>
      </c>
      <c r="J566" s="1556"/>
      <c r="K566" s="1556"/>
      <c r="L566" s="1556"/>
      <c r="M566" s="1556"/>
      <c r="N566" s="1556"/>
      <c r="O566" s="1556"/>
      <c r="P566" s="986" t="s">
        <v>73</v>
      </c>
      <c r="Q566" s="282" t="s">
        <v>2459</v>
      </c>
      <c r="R566" s="282"/>
      <c r="S566" s="282"/>
      <c r="T566" s="282"/>
      <c r="U566" s="282"/>
      <c r="V566" s="282"/>
      <c r="W566" s="282" t="s">
        <v>148</v>
      </c>
      <c r="X566" s="1179" t="s">
        <v>2460</v>
      </c>
      <c r="Y566" s="1179"/>
      <c r="Z566" s="1179"/>
      <c r="AA566" s="1179"/>
      <c r="AB566" s="1179"/>
      <c r="AC566" s="1179"/>
      <c r="AD566" s="1179"/>
      <c r="AE566" s="283" t="s">
        <v>238</v>
      </c>
      <c r="AF566" s="1045" t="s">
        <v>73</v>
      </c>
      <c r="AG566" s="1556" t="s">
        <v>2461</v>
      </c>
      <c r="AH566" s="1557"/>
      <c r="AI566" s="281"/>
      <c r="AJ566" s="282"/>
      <c r="AK566" s="286"/>
      <c r="AL566"/>
      <c r="AM566"/>
      <c r="AN566"/>
      <c r="AO566"/>
      <c r="AP566"/>
      <c r="AQ566"/>
      <c r="AR566"/>
      <c r="AS566"/>
      <c r="AT566"/>
      <c r="AU566"/>
      <c r="AV566"/>
      <c r="AW566"/>
      <c r="AX566"/>
      <c r="AY566"/>
      <c r="AZ566"/>
      <c r="BA566"/>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7"/>
      <c r="EI566" s="117"/>
      <c r="EJ566" s="117"/>
      <c r="EK566" s="117"/>
      <c r="EL566" s="117"/>
      <c r="EM566" s="117"/>
      <c r="EN566" s="117"/>
      <c r="EO566" s="117"/>
      <c r="EP566" s="117"/>
      <c r="EQ566" s="117"/>
      <c r="ER566" s="117"/>
      <c r="ES566" s="117"/>
      <c r="ET566" s="117"/>
      <c r="EU566" s="117"/>
      <c r="EV566" s="117"/>
      <c r="EW566" s="117"/>
      <c r="EX566" s="117"/>
      <c r="EY566" s="117"/>
      <c r="EZ566" s="117"/>
      <c r="FA566" s="117"/>
      <c r="FB566" s="117"/>
      <c r="FC566" s="117"/>
      <c r="FD566" s="117"/>
      <c r="FE566" s="117"/>
      <c r="FF566" s="117"/>
      <c r="FG566" s="117"/>
      <c r="FH566" s="117"/>
      <c r="FI566" s="117"/>
      <c r="FJ566" s="117"/>
      <c r="FK566" s="117"/>
      <c r="FL566" s="117"/>
      <c r="FM566" s="117"/>
      <c r="FN566" s="117"/>
      <c r="FO566" s="117"/>
      <c r="FP566" s="117"/>
      <c r="FQ566" s="117"/>
      <c r="FR566" s="117"/>
      <c r="FS566" s="117"/>
      <c r="FT566" s="117"/>
      <c r="FU566" s="117"/>
      <c r="FV566" s="117"/>
      <c r="FW566" s="117"/>
      <c r="FX566" s="117"/>
      <c r="FY566" s="117"/>
      <c r="FZ566" s="117"/>
      <c r="GA566" s="117"/>
      <c r="GB566" s="117"/>
      <c r="GC566" s="117"/>
      <c r="GD566" s="117"/>
      <c r="GE566" s="117"/>
      <c r="GF566" s="117"/>
      <c r="GG566" s="117"/>
      <c r="GH566" s="117"/>
      <c r="GI566" s="117"/>
      <c r="GJ566" s="117"/>
      <c r="GK566" s="117"/>
      <c r="GL566" s="117"/>
      <c r="GM566" s="117"/>
      <c r="GN566" s="117"/>
      <c r="GO566" s="117"/>
      <c r="GP566" s="117"/>
      <c r="GQ566" s="117"/>
      <c r="GR566" s="117"/>
      <c r="GS566" s="117"/>
      <c r="GT566" s="117"/>
      <c r="GU566" s="117"/>
      <c r="GV566" s="117"/>
      <c r="GW566" s="117"/>
      <c r="GX566" s="117"/>
      <c r="GY566" s="117"/>
      <c r="GZ566" s="117"/>
    </row>
    <row r="567" spans="1:208" s="981" customFormat="1" ht="12.95" customHeight="1">
      <c r="A567" s="531"/>
      <c r="B567" s="957" t="s">
        <v>2462</v>
      </c>
      <c r="C567" s="957"/>
      <c r="D567" s="957"/>
      <c r="E567" s="959"/>
      <c r="F567" s="957"/>
      <c r="G567" s="957"/>
      <c r="H567" s="958"/>
      <c r="I567" s="957"/>
      <c r="J567" s="957"/>
      <c r="K567" s="957"/>
      <c r="L567" s="957"/>
      <c r="M567" s="957"/>
      <c r="N567" s="957"/>
      <c r="O567" s="957"/>
      <c r="P567" s="986" t="s">
        <v>73</v>
      </c>
      <c r="Q567" s="957" t="s">
        <v>2463</v>
      </c>
      <c r="R567" s="957"/>
      <c r="S567" s="957"/>
      <c r="T567" s="957"/>
      <c r="U567" s="957"/>
      <c r="V567" s="957"/>
      <c r="W567" s="957" t="s">
        <v>148</v>
      </c>
      <c r="X567" s="1181" t="s">
        <v>2460</v>
      </c>
      <c r="Y567" s="1181"/>
      <c r="Z567" s="1181"/>
      <c r="AA567" s="1181"/>
      <c r="AB567" s="1181"/>
      <c r="AC567" s="1181"/>
      <c r="AD567" s="1181"/>
      <c r="AE567" s="958" t="s">
        <v>238</v>
      </c>
      <c r="AF567" s="1045" t="s">
        <v>73</v>
      </c>
      <c r="AG567" s="1190"/>
      <c r="AH567" s="1191"/>
      <c r="AI567" s="959"/>
      <c r="AJ567" s="957"/>
      <c r="AK567" s="290"/>
      <c r="AL567"/>
      <c r="AM567"/>
      <c r="AN567"/>
      <c r="AO567"/>
      <c r="AP567"/>
      <c r="AQ567"/>
      <c r="AR567"/>
      <c r="AS567"/>
      <c r="AT567"/>
      <c r="AU567"/>
      <c r="AV567"/>
      <c r="AW567"/>
      <c r="AX567"/>
      <c r="AY567"/>
      <c r="AZ567"/>
      <c r="BA56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7"/>
      <c r="EI567" s="117"/>
      <c r="EJ567" s="117"/>
      <c r="EK567" s="117"/>
      <c r="EL567" s="117"/>
      <c r="EM567" s="117"/>
      <c r="EN567" s="117"/>
      <c r="EO567" s="117"/>
      <c r="EP567" s="117"/>
      <c r="EQ567" s="117"/>
      <c r="ER567" s="117"/>
      <c r="ES567" s="117"/>
      <c r="ET567" s="117"/>
      <c r="EU567" s="117"/>
      <c r="EV567" s="117"/>
      <c r="EW567" s="117"/>
      <c r="EX567" s="117"/>
      <c r="EY567" s="117"/>
      <c r="EZ567" s="117"/>
      <c r="FA567" s="117"/>
      <c r="FB567" s="117"/>
      <c r="FC567" s="117"/>
      <c r="FD567" s="117"/>
      <c r="FE567" s="117"/>
      <c r="FF567" s="117"/>
      <c r="FG567" s="117"/>
      <c r="FH567" s="117"/>
      <c r="FI567" s="117"/>
      <c r="FJ567" s="117"/>
      <c r="FK567" s="117"/>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row>
    <row r="568" spans="1:208" s="981" customFormat="1" ht="12.95" customHeight="1">
      <c r="A568" s="531"/>
      <c r="B568" s="957" t="s">
        <v>2464</v>
      </c>
      <c r="C568" s="957"/>
      <c r="D568" s="957"/>
      <c r="E568" s="959"/>
      <c r="F568" s="957"/>
      <c r="G568" s="957"/>
      <c r="H568" s="958"/>
      <c r="I568" s="957"/>
      <c r="J568" s="957"/>
      <c r="K568" s="957"/>
      <c r="L568" s="957"/>
      <c r="M568" s="957"/>
      <c r="N568" s="957"/>
      <c r="O568" s="957"/>
      <c r="P568" s="986" t="s">
        <v>73</v>
      </c>
      <c r="Q568" s="957" t="s">
        <v>2465</v>
      </c>
      <c r="R568" s="957"/>
      <c r="S568" s="957"/>
      <c r="T568" s="957"/>
      <c r="U568" s="957"/>
      <c r="V568" s="957"/>
      <c r="W568" s="957" t="s">
        <v>148</v>
      </c>
      <c r="X568" s="1181" t="s">
        <v>2466</v>
      </c>
      <c r="Y568" s="1181"/>
      <c r="Z568" s="1181"/>
      <c r="AA568" s="1181"/>
      <c r="AB568" s="1181"/>
      <c r="AC568" s="1181"/>
      <c r="AD568" s="1181"/>
      <c r="AE568" s="958" t="s">
        <v>238</v>
      </c>
      <c r="AF568" s="957"/>
      <c r="AG568" s="957"/>
      <c r="AH568" s="957"/>
      <c r="AI568" s="959"/>
      <c r="AJ568" s="957"/>
      <c r="AK568" s="290"/>
      <c r="AL568"/>
      <c r="AM568"/>
      <c r="AN568"/>
      <c r="AO568"/>
      <c r="AP568"/>
      <c r="AQ568"/>
      <c r="AR568"/>
      <c r="AS568"/>
      <c r="AT568"/>
      <c r="AU568"/>
      <c r="AV568"/>
      <c r="AW568"/>
      <c r="AX568"/>
      <c r="AY568"/>
      <c r="AZ568"/>
      <c r="BA568"/>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7"/>
      <c r="EI568" s="117"/>
      <c r="EJ568" s="117"/>
      <c r="EK568" s="117"/>
      <c r="EL568" s="117"/>
      <c r="EM568" s="117"/>
      <c r="EN568" s="117"/>
      <c r="EO568" s="117"/>
      <c r="EP568" s="117"/>
      <c r="EQ568" s="117"/>
      <c r="ER568" s="117"/>
      <c r="ES568" s="117"/>
      <c r="ET568" s="117"/>
      <c r="EU568" s="117"/>
      <c r="EV568" s="117"/>
      <c r="EW568" s="117"/>
      <c r="EX568" s="117"/>
      <c r="EY568" s="117"/>
      <c r="EZ568" s="117"/>
      <c r="FA568" s="117"/>
      <c r="FB568" s="117"/>
      <c r="FC568" s="117"/>
      <c r="FD568" s="117"/>
      <c r="FE568" s="117"/>
      <c r="FF568" s="117"/>
      <c r="FG568" s="117"/>
      <c r="FH568" s="117"/>
      <c r="FI568" s="117"/>
      <c r="FJ568" s="117"/>
      <c r="FK568" s="117"/>
      <c r="FL568" s="117"/>
      <c r="FM568" s="117"/>
      <c r="FN568" s="117"/>
      <c r="FO568" s="117"/>
      <c r="FP568" s="117"/>
      <c r="FQ568" s="117"/>
      <c r="FR568" s="117"/>
      <c r="FS568" s="117"/>
      <c r="FT568" s="117"/>
      <c r="FU568" s="117"/>
      <c r="FV568" s="117"/>
      <c r="FW568" s="117"/>
      <c r="FX568" s="117"/>
      <c r="FY568" s="117"/>
      <c r="FZ568" s="117"/>
      <c r="GA568" s="117"/>
      <c r="GB568" s="117"/>
      <c r="GC568" s="117"/>
      <c r="GD568" s="117"/>
      <c r="GE568" s="117"/>
      <c r="GF568" s="117"/>
      <c r="GG568" s="117"/>
      <c r="GH568" s="117"/>
      <c r="GI568" s="117"/>
      <c r="GJ568" s="117"/>
      <c r="GK568" s="117"/>
      <c r="GL568" s="117"/>
      <c r="GM568" s="117"/>
      <c r="GN568" s="117"/>
      <c r="GO568" s="117"/>
      <c r="GP568" s="117"/>
      <c r="GQ568" s="117"/>
      <c r="GR568" s="117"/>
      <c r="GS568" s="117"/>
      <c r="GT568" s="117"/>
      <c r="GU568" s="117"/>
      <c r="GV568" s="117"/>
      <c r="GW568" s="117"/>
      <c r="GX568" s="117"/>
      <c r="GY568" s="117"/>
      <c r="GZ568" s="117"/>
    </row>
    <row r="569" spans="1:208" s="981" customFormat="1" ht="12.95" customHeight="1">
      <c r="A569" s="531"/>
      <c r="B569" s="957"/>
      <c r="C569" s="957"/>
      <c r="D569" s="957"/>
      <c r="E569" s="959"/>
      <c r="F569" s="957"/>
      <c r="G569" s="957"/>
      <c r="H569" s="958"/>
      <c r="I569" s="957"/>
      <c r="J569" s="957"/>
      <c r="K569" s="957"/>
      <c r="L569" s="957"/>
      <c r="M569" s="957"/>
      <c r="N569" s="957"/>
      <c r="O569" s="957"/>
      <c r="P569" s="187"/>
      <c r="Q569" s="957"/>
      <c r="R569" s="957"/>
      <c r="S569" s="957"/>
      <c r="T569" s="957"/>
      <c r="U569" s="957"/>
      <c r="V569" s="957"/>
      <c r="W569" s="957"/>
      <c r="X569" s="1028"/>
      <c r="Y569" s="1028"/>
      <c r="Z569" s="1028"/>
      <c r="AA569" s="1028"/>
      <c r="AB569" s="1028"/>
      <c r="AC569" s="1028"/>
      <c r="AD569" s="1028"/>
      <c r="AE569" s="958"/>
      <c r="AF569" s="957"/>
      <c r="AG569" s="957"/>
      <c r="AH569" s="957"/>
      <c r="AI569" s="959"/>
      <c r="AJ569" s="957"/>
      <c r="AK569" s="290"/>
      <c r="AL569"/>
      <c r="AM569"/>
      <c r="AN569"/>
      <c r="AO569"/>
      <c r="AP569"/>
      <c r="AQ569"/>
      <c r="AR569"/>
      <c r="AS569"/>
      <c r="AT569"/>
      <c r="AU569"/>
      <c r="AV569"/>
      <c r="AW569"/>
      <c r="AX569"/>
      <c r="AY569"/>
      <c r="AZ569"/>
      <c r="BA569"/>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7"/>
      <c r="EI569" s="117"/>
      <c r="EJ569" s="117"/>
      <c r="EK569" s="117"/>
      <c r="EL569" s="117"/>
      <c r="EM569" s="117"/>
      <c r="EN569" s="117"/>
      <c r="EO569" s="117"/>
      <c r="EP569" s="117"/>
      <c r="EQ569" s="117"/>
      <c r="ER569" s="117"/>
      <c r="ES569" s="117"/>
      <c r="ET569" s="117"/>
      <c r="EU569" s="117"/>
      <c r="EV569" s="117"/>
      <c r="EW569" s="117"/>
      <c r="EX569" s="117"/>
      <c r="EY569" s="117"/>
      <c r="EZ569" s="117"/>
      <c r="FA569" s="117"/>
      <c r="FB569" s="117"/>
      <c r="FC569" s="117"/>
      <c r="FD569" s="117"/>
      <c r="FE569" s="117"/>
      <c r="FF569" s="117"/>
      <c r="FG569" s="117"/>
      <c r="FH569" s="117"/>
      <c r="FI569" s="117"/>
      <c r="FJ569" s="117"/>
      <c r="FK569" s="117"/>
      <c r="FL569" s="117"/>
      <c r="FM569" s="117"/>
      <c r="FN569" s="117"/>
      <c r="FO569" s="117"/>
      <c r="FP569" s="117"/>
      <c r="FQ569" s="117"/>
      <c r="FR569" s="117"/>
      <c r="FS569" s="117"/>
      <c r="FT569" s="117"/>
      <c r="FU569" s="117"/>
      <c r="FV569" s="117"/>
      <c r="FW569" s="117"/>
      <c r="FX569" s="117"/>
      <c r="FY569" s="117"/>
      <c r="FZ569" s="117"/>
      <c r="GA569" s="117"/>
      <c r="GB569" s="117"/>
      <c r="GC569" s="117"/>
      <c r="GD569" s="117"/>
      <c r="GE569" s="117"/>
      <c r="GF569" s="117"/>
      <c r="GG569" s="117"/>
      <c r="GH569" s="117"/>
      <c r="GI569" s="117"/>
      <c r="GJ569" s="117"/>
      <c r="GK569" s="117"/>
      <c r="GL569" s="117"/>
      <c r="GM569" s="117"/>
      <c r="GN569" s="117"/>
      <c r="GO569" s="117"/>
      <c r="GP569" s="117"/>
      <c r="GQ569" s="117"/>
      <c r="GR569" s="117"/>
      <c r="GS569" s="117"/>
      <c r="GT569" s="117"/>
      <c r="GU569" s="117"/>
      <c r="GV569" s="117"/>
      <c r="GW569" s="117"/>
      <c r="GX569" s="117"/>
      <c r="GY569" s="117"/>
      <c r="GZ569" s="117"/>
    </row>
    <row r="570" spans="1:208" s="981" customFormat="1" ht="12.95" customHeight="1">
      <c r="A570" s="531"/>
      <c r="B570" s="957"/>
      <c r="C570" s="957"/>
      <c r="D570" s="957"/>
      <c r="E570" s="187"/>
      <c r="F570" s="184"/>
      <c r="G570" s="184"/>
      <c r="H570" s="185"/>
      <c r="I570" s="987" t="s">
        <v>73</v>
      </c>
      <c r="J570" s="1814" t="s">
        <v>2526</v>
      </c>
      <c r="K570" s="1814"/>
      <c r="L570" s="1815"/>
      <c r="M570" s="1874" t="s">
        <v>2527</v>
      </c>
      <c r="N570" s="1875"/>
      <c r="O570" s="1876"/>
      <c r="P570" s="764" t="s">
        <v>529</v>
      </c>
      <c r="Q570" s="194" t="s">
        <v>2528</v>
      </c>
      <c r="R570" s="194"/>
      <c r="S570" s="194"/>
      <c r="T570" s="194"/>
      <c r="U570" s="194"/>
      <c r="V570" s="194"/>
      <c r="W570" s="194"/>
      <c r="X570" s="1029"/>
      <c r="Y570" s="1029"/>
      <c r="Z570" s="1029"/>
      <c r="AA570" s="1029"/>
      <c r="AB570" s="1029"/>
      <c r="AC570" s="1029"/>
      <c r="AD570" s="1029"/>
      <c r="AE570" s="225"/>
      <c r="AF570" s="990" t="s">
        <v>73</v>
      </c>
      <c r="AG570" s="1236" t="s">
        <v>451</v>
      </c>
      <c r="AH570" s="1237"/>
      <c r="AI570" s="959"/>
      <c r="AJ570" s="957"/>
      <c r="AK570" s="290"/>
      <c r="AL570"/>
      <c r="AM570"/>
      <c r="AN570"/>
      <c r="AO570"/>
      <c r="AP570"/>
      <c r="AQ570"/>
      <c r="AR570"/>
      <c r="AS570"/>
      <c r="AT570"/>
      <c r="AU570"/>
      <c r="AV570"/>
      <c r="AW570"/>
      <c r="AX570"/>
      <c r="AY570"/>
      <c r="AZ570"/>
      <c r="BA570"/>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7"/>
      <c r="EI570" s="117"/>
      <c r="EJ570" s="117"/>
      <c r="EK570" s="117"/>
      <c r="EL570" s="117"/>
      <c r="EM570" s="117"/>
      <c r="EN570" s="117"/>
      <c r="EO570" s="117"/>
      <c r="EP570" s="117"/>
      <c r="EQ570" s="117"/>
      <c r="ER570" s="117"/>
      <c r="ES570" s="117"/>
      <c r="ET570" s="117"/>
      <c r="EU570" s="117"/>
      <c r="EV570" s="117"/>
      <c r="EW570" s="117"/>
      <c r="EX570" s="117"/>
      <c r="EY570" s="117"/>
      <c r="EZ570" s="117"/>
      <c r="FA570" s="117"/>
      <c r="FB570" s="117"/>
      <c r="FC570" s="117"/>
      <c r="FD570" s="117"/>
      <c r="FE570" s="117"/>
      <c r="FF570" s="117"/>
      <c r="FG570" s="117"/>
      <c r="FH570" s="117"/>
      <c r="FI570" s="117"/>
      <c r="FJ570" s="117"/>
      <c r="FK570" s="117"/>
      <c r="FL570" s="117"/>
      <c r="FM570" s="117"/>
      <c r="FN570" s="117"/>
      <c r="FO570" s="117"/>
      <c r="FP570" s="117"/>
      <c r="FQ570" s="117"/>
      <c r="FR570" s="117"/>
      <c r="FS570" s="117"/>
      <c r="FT570" s="117"/>
      <c r="FU570" s="117"/>
      <c r="FV570" s="117"/>
      <c r="FW570" s="117"/>
      <c r="FX570" s="117"/>
      <c r="FY570" s="117"/>
      <c r="FZ570" s="117"/>
      <c r="GA570" s="117"/>
      <c r="GB570" s="117"/>
      <c r="GC570" s="117"/>
      <c r="GD570" s="117"/>
      <c r="GE570" s="117"/>
      <c r="GF570" s="117"/>
      <c r="GG570" s="117"/>
      <c r="GH570" s="117"/>
      <c r="GI570" s="117"/>
      <c r="GJ570" s="117"/>
      <c r="GK570" s="117"/>
      <c r="GL570" s="117"/>
      <c r="GM570" s="117"/>
      <c r="GN570" s="117"/>
      <c r="GO570" s="117"/>
      <c r="GP570" s="117"/>
      <c r="GQ570" s="117"/>
      <c r="GR570" s="117"/>
      <c r="GS570" s="117"/>
      <c r="GT570" s="117"/>
      <c r="GU570" s="117"/>
      <c r="GV570" s="117"/>
      <c r="GW570" s="117"/>
      <c r="GX570" s="117"/>
      <c r="GY570" s="117"/>
      <c r="GZ570" s="117"/>
    </row>
    <row r="571" spans="1:208" s="981" customFormat="1" ht="12.95" customHeight="1">
      <c r="A571" s="531"/>
      <c r="B571" s="957"/>
      <c r="C571" s="957"/>
      <c r="D571" s="957"/>
      <c r="E571" s="183"/>
      <c r="F571" s="184"/>
      <c r="G571" s="184"/>
      <c r="H571" s="185"/>
      <c r="I571" s="183"/>
      <c r="J571" s="1425"/>
      <c r="K571" s="1425"/>
      <c r="L571" s="1426"/>
      <c r="M571" s="1877"/>
      <c r="N571" s="1878"/>
      <c r="O571" s="1879"/>
      <c r="P571" s="187"/>
      <c r="Q571" s="957" t="s">
        <v>764</v>
      </c>
      <c r="R571" s="1883"/>
      <c r="S571" s="1883"/>
      <c r="T571" s="1883"/>
      <c r="U571" s="1883"/>
      <c r="V571" s="1883"/>
      <c r="W571" s="1883"/>
      <c r="X571" s="1883"/>
      <c r="Y571" s="1883"/>
      <c r="Z571" s="1883"/>
      <c r="AA571" s="1883"/>
      <c r="AB571" s="1883"/>
      <c r="AC571" s="1883"/>
      <c r="AD571" s="1883"/>
      <c r="AE571" s="958" t="s">
        <v>4</v>
      </c>
      <c r="AF571" s="1045" t="s">
        <v>73</v>
      </c>
      <c r="AG571" s="1181" t="s">
        <v>648</v>
      </c>
      <c r="AH571" s="1182"/>
      <c r="AI571" s="959"/>
      <c r="AJ571" s="957"/>
      <c r="AK571" s="290"/>
      <c r="AL571"/>
      <c r="AM571"/>
      <c r="AN571"/>
      <c r="AO571"/>
      <c r="AP571"/>
      <c r="AQ571"/>
      <c r="AR571"/>
      <c r="AS571"/>
      <c r="AT571"/>
      <c r="AU571"/>
      <c r="AV571"/>
      <c r="AW571"/>
      <c r="AX571"/>
      <c r="AY571"/>
      <c r="AZ571"/>
      <c r="BA571"/>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7"/>
      <c r="EI571" s="117"/>
      <c r="EJ571" s="117"/>
      <c r="EK571" s="117"/>
      <c r="EL571" s="117"/>
      <c r="EM571" s="117"/>
      <c r="EN571" s="117"/>
      <c r="EO571" s="117"/>
      <c r="EP571" s="117"/>
      <c r="EQ571" s="117"/>
      <c r="ER571" s="117"/>
      <c r="ES571" s="117"/>
      <c r="ET571" s="117"/>
      <c r="EU571" s="117"/>
      <c r="EV571" s="117"/>
      <c r="EW571" s="117"/>
      <c r="EX571" s="117"/>
      <c r="EY571" s="117"/>
      <c r="EZ571" s="117"/>
      <c r="FA571" s="117"/>
      <c r="FB571" s="117"/>
      <c r="FC571" s="117"/>
      <c r="FD571" s="117"/>
      <c r="FE571" s="117"/>
      <c r="FF571" s="117"/>
      <c r="FG571" s="117"/>
      <c r="FH571" s="117"/>
      <c r="FI571" s="117"/>
      <c r="FJ571" s="117"/>
      <c r="FK571" s="117"/>
      <c r="FL571" s="117"/>
      <c r="FM571" s="117"/>
      <c r="FN571" s="117"/>
      <c r="FO571" s="117"/>
      <c r="FP571" s="117"/>
      <c r="FQ571" s="117"/>
      <c r="FR571" s="117"/>
      <c r="FS571" s="117"/>
      <c r="FT571" s="117"/>
      <c r="FU571" s="117"/>
      <c r="FV571" s="117"/>
      <c r="FW571" s="117"/>
      <c r="FX571" s="117"/>
      <c r="FY571" s="117"/>
      <c r="FZ571" s="117"/>
      <c r="GA571" s="117"/>
      <c r="GB571" s="117"/>
      <c r="GC571" s="117"/>
      <c r="GD571" s="117"/>
      <c r="GE571" s="117"/>
      <c r="GF571" s="117"/>
      <c r="GG571" s="117"/>
      <c r="GH571" s="117"/>
      <c r="GI571" s="117"/>
      <c r="GJ571" s="117"/>
      <c r="GK571" s="117"/>
      <c r="GL571" s="117"/>
      <c r="GM571" s="117"/>
      <c r="GN571" s="117"/>
      <c r="GO571" s="117"/>
      <c r="GP571" s="117"/>
      <c r="GQ571" s="117"/>
      <c r="GR571" s="117"/>
      <c r="GS571" s="117"/>
      <c r="GT571" s="117"/>
      <c r="GU571" s="117"/>
      <c r="GV571" s="117"/>
      <c r="GW571" s="117"/>
      <c r="GX571" s="117"/>
      <c r="GY571" s="117"/>
      <c r="GZ571" s="117"/>
    </row>
    <row r="572" spans="1:208" s="981" customFormat="1" ht="12.95" customHeight="1">
      <c r="A572" s="531"/>
      <c r="B572" s="957"/>
      <c r="C572" s="957"/>
      <c r="D572" s="957"/>
      <c r="E572" s="1035"/>
      <c r="F572" s="184"/>
      <c r="G572" s="184"/>
      <c r="H572" s="185"/>
      <c r="I572" s="1035"/>
      <c r="J572" s="1425"/>
      <c r="K572" s="1425"/>
      <c r="L572" s="1426"/>
      <c r="M572" s="1877"/>
      <c r="N572" s="1878"/>
      <c r="O572" s="1879"/>
      <c r="P572" s="187" t="s">
        <v>529</v>
      </c>
      <c r="Q572" s="957" t="s">
        <v>2529</v>
      </c>
      <c r="R572" s="957"/>
      <c r="S572" s="957"/>
      <c r="T572" s="957"/>
      <c r="U572" s="957"/>
      <c r="V572" s="957"/>
      <c r="W572" s="957"/>
      <c r="X572" s="1028"/>
      <c r="Y572" s="1028"/>
      <c r="Z572" s="1028"/>
      <c r="AA572" s="1028"/>
      <c r="AB572" s="1028"/>
      <c r="AC572" s="1028"/>
      <c r="AD572" s="1028"/>
      <c r="AE572" s="958"/>
      <c r="AF572" s="1045" t="s">
        <v>73</v>
      </c>
      <c r="AG572" s="1190" t="s">
        <v>691</v>
      </c>
      <c r="AH572" s="1191"/>
      <c r="AI572" s="959"/>
      <c r="AJ572" s="957"/>
      <c r="AK572" s="290"/>
      <c r="AL572"/>
      <c r="AM572"/>
      <c r="AN572"/>
      <c r="AO572"/>
      <c r="AP572"/>
      <c r="AQ572"/>
      <c r="AR572"/>
      <c r="AS572"/>
      <c r="AT572"/>
      <c r="AU572"/>
      <c r="AV572"/>
      <c r="AW572"/>
      <c r="AX572"/>
      <c r="AY572"/>
      <c r="AZ572"/>
      <c r="BA572"/>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7"/>
      <c r="EI572" s="117"/>
      <c r="EJ572" s="117"/>
      <c r="EK572" s="117"/>
      <c r="EL572" s="117"/>
      <c r="EM572" s="117"/>
      <c r="EN572" s="117"/>
      <c r="EO572" s="117"/>
      <c r="EP572" s="117"/>
      <c r="EQ572" s="117"/>
      <c r="ER572" s="117"/>
      <c r="ES572" s="117"/>
      <c r="ET572" s="117"/>
      <c r="EU572" s="117"/>
      <c r="EV572" s="117"/>
      <c r="EW572" s="117"/>
      <c r="EX572" s="117"/>
      <c r="EY572" s="117"/>
      <c r="EZ572" s="117"/>
      <c r="FA572" s="117"/>
      <c r="FB572" s="117"/>
      <c r="FC572" s="117"/>
      <c r="FD572" s="117"/>
      <c r="FE572" s="117"/>
      <c r="FF572" s="117"/>
      <c r="FG572" s="117"/>
      <c r="FH572" s="117"/>
      <c r="FI572" s="117"/>
      <c r="FJ572" s="117"/>
      <c r="FK572" s="117"/>
      <c r="FL572" s="117"/>
      <c r="FM572" s="117"/>
      <c r="FN572" s="117"/>
      <c r="FO572" s="117"/>
      <c r="FP572" s="117"/>
      <c r="FQ572" s="117"/>
      <c r="FR572" s="117"/>
      <c r="FS572" s="117"/>
      <c r="FT572" s="117"/>
      <c r="FU572" s="117"/>
      <c r="FV572" s="117"/>
      <c r="FW572" s="117"/>
      <c r="FX572" s="117"/>
      <c r="FY572" s="117"/>
      <c r="FZ572" s="117"/>
      <c r="GA572" s="117"/>
      <c r="GB572" s="117"/>
      <c r="GC572" s="117"/>
      <c r="GD572" s="117"/>
      <c r="GE572" s="117"/>
      <c r="GF572" s="117"/>
      <c r="GG572" s="117"/>
      <c r="GH572" s="117"/>
      <c r="GI572" s="117"/>
      <c r="GJ572" s="117"/>
      <c r="GK572" s="117"/>
      <c r="GL572" s="117"/>
      <c r="GM572" s="117"/>
      <c r="GN572" s="117"/>
      <c r="GO572" s="117"/>
      <c r="GP572" s="117"/>
      <c r="GQ572" s="117"/>
      <c r="GR572" s="117"/>
      <c r="GS572" s="117"/>
      <c r="GT572" s="117"/>
      <c r="GU572" s="117"/>
      <c r="GV572" s="117"/>
      <c r="GW572" s="117"/>
      <c r="GX572" s="117"/>
      <c r="GY572" s="117"/>
      <c r="GZ572" s="117"/>
    </row>
    <row r="573" spans="1:208" s="981" customFormat="1" ht="12.95" customHeight="1">
      <c r="A573" s="531"/>
      <c r="B573" s="957"/>
      <c r="C573" s="957"/>
      <c r="D573" s="957"/>
      <c r="E573" s="1035"/>
      <c r="F573" s="184"/>
      <c r="G573" s="184"/>
      <c r="H573" s="185"/>
      <c r="I573" s="1035"/>
      <c r="J573" s="1425"/>
      <c r="K573" s="1425"/>
      <c r="L573" s="1426"/>
      <c r="M573" s="1877"/>
      <c r="N573" s="1878"/>
      <c r="O573" s="1879"/>
      <c r="P573" s="187"/>
      <c r="Q573" s="957" t="s">
        <v>764</v>
      </c>
      <c r="R573" s="1883"/>
      <c r="S573" s="1883"/>
      <c r="T573" s="1883"/>
      <c r="U573" s="1883"/>
      <c r="V573" s="1883"/>
      <c r="W573" s="1883"/>
      <c r="X573" s="1883"/>
      <c r="Y573" s="1883"/>
      <c r="Z573" s="1883"/>
      <c r="AA573" s="1883"/>
      <c r="AB573" s="1883"/>
      <c r="AC573" s="1883"/>
      <c r="AD573" s="1883"/>
      <c r="AE573" s="958" t="s">
        <v>4</v>
      </c>
      <c r="AF573" s="988" t="s">
        <v>73</v>
      </c>
      <c r="AG573" s="1190" t="s">
        <v>862</v>
      </c>
      <c r="AH573" s="1191"/>
      <c r="AI573" s="959"/>
      <c r="AJ573" s="957"/>
      <c r="AK573" s="290"/>
      <c r="AL573"/>
      <c r="AM573"/>
      <c r="AN573"/>
      <c r="AO573"/>
      <c r="AP573"/>
      <c r="AQ573"/>
      <c r="AR573"/>
      <c r="AS573"/>
      <c r="AT573"/>
      <c r="AU573"/>
      <c r="AV573"/>
      <c r="AW573"/>
      <c r="AX573"/>
      <c r="AY573"/>
      <c r="AZ573"/>
      <c r="BA573"/>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7"/>
      <c r="EI573" s="117"/>
      <c r="EJ573" s="117"/>
      <c r="EK573" s="117"/>
      <c r="EL573" s="117"/>
      <c r="EM573" s="117"/>
      <c r="EN573" s="117"/>
      <c r="EO573" s="117"/>
      <c r="EP573" s="117"/>
      <c r="EQ573" s="117"/>
      <c r="ER573" s="117"/>
      <c r="ES573" s="117"/>
      <c r="ET573" s="117"/>
      <c r="EU573" s="117"/>
      <c r="EV573" s="117"/>
      <c r="EW573" s="117"/>
      <c r="EX573" s="117"/>
      <c r="EY573" s="117"/>
      <c r="EZ573" s="117"/>
      <c r="FA573" s="117"/>
      <c r="FB573" s="117"/>
      <c r="FC573" s="117"/>
      <c r="FD573" s="117"/>
      <c r="FE573" s="117"/>
      <c r="FF573" s="117"/>
      <c r="FG573" s="117"/>
      <c r="FH573" s="117"/>
      <c r="FI573" s="117"/>
      <c r="FJ573" s="117"/>
      <c r="FK573" s="117"/>
      <c r="FL573" s="117"/>
      <c r="FM573" s="117"/>
      <c r="FN573" s="117"/>
      <c r="FO573" s="117"/>
      <c r="FP573" s="117"/>
      <c r="FQ573" s="117"/>
      <c r="FR573" s="117"/>
      <c r="FS573" s="117"/>
      <c r="FT573" s="117"/>
      <c r="FU573" s="117"/>
      <c r="FV573" s="117"/>
      <c r="FW573" s="117"/>
      <c r="FX573" s="117"/>
      <c r="FY573" s="117"/>
      <c r="FZ573" s="117"/>
      <c r="GA573" s="117"/>
      <c r="GB573" s="117"/>
      <c r="GC573" s="117"/>
      <c r="GD573" s="117"/>
      <c r="GE573" s="117"/>
      <c r="GF573" s="117"/>
      <c r="GG573" s="117"/>
      <c r="GH573" s="117"/>
      <c r="GI573" s="117"/>
      <c r="GJ573" s="117"/>
      <c r="GK573" s="117"/>
      <c r="GL573" s="117"/>
      <c r="GM573" s="117"/>
      <c r="GN573" s="117"/>
      <c r="GO573" s="117"/>
      <c r="GP573" s="117"/>
      <c r="GQ573" s="117"/>
      <c r="GR573" s="117"/>
      <c r="GS573" s="117"/>
      <c r="GT573" s="117"/>
      <c r="GU573" s="117"/>
      <c r="GV573" s="117"/>
      <c r="GW573" s="117"/>
      <c r="GX573" s="117"/>
      <c r="GY573" s="117"/>
      <c r="GZ573" s="117"/>
    </row>
    <row r="574" spans="1:208" s="981" customFormat="1" ht="12.95" customHeight="1">
      <c r="A574" s="531"/>
      <c r="B574" s="957"/>
      <c r="C574" s="957"/>
      <c r="D574" s="957"/>
      <c r="E574" s="1035"/>
      <c r="F574" s="184"/>
      <c r="G574" s="184"/>
      <c r="H574" s="185"/>
      <c r="I574" s="1035"/>
      <c r="J574" s="1425"/>
      <c r="K574" s="1425"/>
      <c r="L574" s="1426"/>
      <c r="M574" s="1877"/>
      <c r="N574" s="1878"/>
      <c r="O574" s="1879"/>
      <c r="P574" s="187" t="s">
        <v>529</v>
      </c>
      <c r="Q574" s="957" t="s">
        <v>2530</v>
      </c>
      <c r="R574" s="957"/>
      <c r="S574" s="957"/>
      <c r="T574" s="957"/>
      <c r="U574" s="957"/>
      <c r="V574" s="957"/>
      <c r="W574" s="957"/>
      <c r="X574" s="1028"/>
      <c r="Y574" s="1028"/>
      <c r="Z574" s="1028"/>
      <c r="AA574" s="1028"/>
      <c r="AB574" s="1028"/>
      <c r="AC574" s="1028"/>
      <c r="AD574" s="1028"/>
      <c r="AE574" s="958"/>
      <c r="AF574" s="1045" t="s">
        <v>73</v>
      </c>
      <c r="AG574" s="1191"/>
      <c r="AH574" s="1873"/>
      <c r="AI574" s="959"/>
      <c r="AJ574" s="957"/>
      <c r="AK574" s="290"/>
      <c r="AL574"/>
      <c r="AM574"/>
      <c r="AN574"/>
      <c r="AO574"/>
      <c r="AP574"/>
      <c r="AQ574"/>
      <c r="AR574"/>
      <c r="AS574"/>
      <c r="AT574"/>
      <c r="AU574"/>
      <c r="AV574"/>
      <c r="AW574"/>
      <c r="AX574"/>
      <c r="AY574"/>
      <c r="AZ574"/>
      <c r="BA574"/>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7"/>
      <c r="EI574" s="117"/>
      <c r="EJ574" s="117"/>
      <c r="EK574" s="117"/>
      <c r="EL574" s="117"/>
      <c r="EM574" s="117"/>
      <c r="EN574" s="117"/>
      <c r="EO574" s="117"/>
      <c r="EP574" s="117"/>
      <c r="EQ574" s="117"/>
      <c r="ER574" s="117"/>
      <c r="ES574" s="117"/>
      <c r="ET574" s="117"/>
      <c r="EU574" s="117"/>
      <c r="EV574" s="117"/>
      <c r="EW574" s="117"/>
      <c r="EX574" s="117"/>
      <c r="EY574" s="117"/>
      <c r="EZ574" s="117"/>
      <c r="FA574" s="117"/>
      <c r="FB574" s="117"/>
      <c r="FC574" s="117"/>
      <c r="FD574" s="117"/>
      <c r="FE574" s="117"/>
      <c r="FF574" s="117"/>
      <c r="FG574" s="117"/>
      <c r="FH574" s="117"/>
      <c r="FI574" s="117"/>
      <c r="FJ574" s="117"/>
      <c r="FK574" s="117"/>
      <c r="FL574" s="117"/>
      <c r="FM574" s="117"/>
      <c r="FN574" s="117"/>
      <c r="FO574" s="117"/>
      <c r="FP574" s="117"/>
      <c r="FQ574" s="117"/>
      <c r="FR574" s="117"/>
      <c r="FS574" s="117"/>
      <c r="FT574" s="117"/>
      <c r="FU574" s="117"/>
      <c r="FV574" s="117"/>
      <c r="FW574" s="117"/>
      <c r="FX574" s="117"/>
      <c r="FY574" s="117"/>
      <c r="FZ574" s="117"/>
      <c r="GA574" s="117"/>
      <c r="GB574" s="117"/>
      <c r="GC574" s="117"/>
      <c r="GD574" s="117"/>
      <c r="GE574" s="117"/>
      <c r="GF574" s="117"/>
      <c r="GG574" s="117"/>
      <c r="GH574" s="117"/>
      <c r="GI574" s="117"/>
      <c r="GJ574" s="117"/>
      <c r="GK574" s="117"/>
      <c r="GL574" s="117"/>
      <c r="GM574" s="117"/>
      <c r="GN574" s="117"/>
      <c r="GO574" s="117"/>
      <c r="GP574" s="117"/>
      <c r="GQ574" s="117"/>
      <c r="GR574" s="117"/>
      <c r="GS574" s="117"/>
      <c r="GT574" s="117"/>
      <c r="GU574" s="117"/>
      <c r="GV574" s="117"/>
      <c r="GW574" s="117"/>
      <c r="GX574" s="117"/>
      <c r="GY574" s="117"/>
      <c r="GZ574" s="117"/>
    </row>
    <row r="575" spans="1:208" s="981" customFormat="1" ht="12.95" customHeight="1">
      <c r="A575" s="531"/>
      <c r="B575" s="957"/>
      <c r="C575" s="957"/>
      <c r="D575" s="957"/>
      <c r="E575" s="1035"/>
      <c r="F575" s="184"/>
      <c r="G575" s="184"/>
      <c r="H575" s="185"/>
      <c r="I575" s="1035"/>
      <c r="J575" s="1425"/>
      <c r="K575" s="1425"/>
      <c r="L575" s="1426"/>
      <c r="M575" s="1877"/>
      <c r="N575" s="1878"/>
      <c r="O575" s="1879"/>
      <c r="P575" s="187"/>
      <c r="Q575" s="957" t="s">
        <v>764</v>
      </c>
      <c r="R575" s="1883"/>
      <c r="S575" s="1883"/>
      <c r="T575" s="1883"/>
      <c r="U575" s="1883"/>
      <c r="V575" s="1883"/>
      <c r="W575" s="1883"/>
      <c r="X575" s="1883"/>
      <c r="Y575" s="1883"/>
      <c r="Z575" s="1883"/>
      <c r="AA575" s="1883"/>
      <c r="AB575" s="1883"/>
      <c r="AC575" s="1883"/>
      <c r="AD575" s="1883"/>
      <c r="AE575" s="958" t="s">
        <v>4</v>
      </c>
      <c r="AF575" s="988" t="s">
        <v>73</v>
      </c>
      <c r="AG575" s="1190"/>
      <c r="AH575" s="1191"/>
      <c r="AI575" s="959"/>
      <c r="AJ575" s="957"/>
      <c r="AK575" s="290"/>
      <c r="AL575"/>
      <c r="AM575"/>
      <c r="AN575"/>
      <c r="AO575"/>
      <c r="AP575"/>
      <c r="AQ575"/>
      <c r="AR575"/>
      <c r="AS575"/>
      <c r="AT575"/>
      <c r="AU575"/>
      <c r="AV575"/>
      <c r="AW575"/>
      <c r="AX575"/>
      <c r="AY575"/>
      <c r="AZ575"/>
      <c r="BA575"/>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7"/>
      <c r="EI575" s="117"/>
      <c r="EJ575" s="117"/>
      <c r="EK575" s="117"/>
      <c r="EL575" s="117"/>
      <c r="EM575" s="117"/>
      <c r="EN575" s="117"/>
      <c r="EO575" s="117"/>
      <c r="EP575" s="117"/>
      <c r="EQ575" s="117"/>
      <c r="ER575" s="117"/>
      <c r="ES575" s="117"/>
      <c r="ET575" s="117"/>
      <c r="EU575" s="117"/>
      <c r="EV575" s="117"/>
      <c r="EW575" s="117"/>
      <c r="EX575" s="117"/>
      <c r="EY575" s="117"/>
      <c r="EZ575" s="117"/>
      <c r="FA575" s="117"/>
      <c r="FB575" s="117"/>
      <c r="FC575" s="117"/>
      <c r="FD575" s="117"/>
      <c r="FE575" s="117"/>
      <c r="FF575" s="117"/>
      <c r="FG575" s="117"/>
      <c r="FH575" s="117"/>
      <c r="FI575" s="117"/>
      <c r="FJ575" s="117"/>
      <c r="FK575" s="117"/>
      <c r="FL575" s="117"/>
      <c r="FM575" s="117"/>
      <c r="FN575" s="117"/>
      <c r="FO575" s="117"/>
      <c r="FP575" s="117"/>
      <c r="FQ575" s="117"/>
      <c r="FR575" s="117"/>
      <c r="FS575" s="117"/>
      <c r="FT575" s="117"/>
      <c r="FU575" s="117"/>
      <c r="FV575" s="117"/>
      <c r="FW575" s="117"/>
      <c r="FX575" s="117"/>
      <c r="FY575" s="117"/>
      <c r="FZ575" s="117"/>
      <c r="GA575" s="117"/>
      <c r="GB575" s="117"/>
      <c r="GC575" s="117"/>
      <c r="GD575" s="117"/>
      <c r="GE575" s="117"/>
      <c r="GF575" s="117"/>
      <c r="GG575" s="117"/>
      <c r="GH575" s="117"/>
      <c r="GI575" s="117"/>
      <c r="GJ575" s="117"/>
      <c r="GK575" s="117"/>
      <c r="GL575" s="117"/>
      <c r="GM575" s="117"/>
      <c r="GN575" s="117"/>
      <c r="GO575" s="117"/>
      <c r="GP575" s="117"/>
      <c r="GQ575" s="117"/>
      <c r="GR575" s="117"/>
      <c r="GS575" s="117"/>
      <c r="GT575" s="117"/>
      <c r="GU575" s="117"/>
      <c r="GV575" s="117"/>
      <c r="GW575" s="117"/>
      <c r="GX575" s="117"/>
      <c r="GY575" s="117"/>
      <c r="GZ575" s="117"/>
    </row>
    <row r="576" spans="1:208" s="981" customFormat="1" ht="12.95" customHeight="1">
      <c r="A576" s="531"/>
      <c r="B576" s="957"/>
      <c r="C576" s="957"/>
      <c r="D576" s="957"/>
      <c r="E576" s="1035"/>
      <c r="F576" s="184"/>
      <c r="G576" s="184"/>
      <c r="H576" s="185"/>
      <c r="I576" s="1035"/>
      <c r="J576" s="1425"/>
      <c r="K576" s="1425"/>
      <c r="L576" s="1426"/>
      <c r="M576" s="1877"/>
      <c r="N576" s="1878"/>
      <c r="O576" s="1879"/>
      <c r="P576" s="187"/>
      <c r="Q576" s="957" t="s">
        <v>2531</v>
      </c>
      <c r="R576" s="1028"/>
      <c r="S576" s="1028"/>
      <c r="T576" s="1028"/>
      <c r="U576" s="1028"/>
      <c r="V576" s="1028"/>
      <c r="W576" s="1028"/>
      <c r="X576" s="1028"/>
      <c r="Y576" s="1044" t="s">
        <v>73</v>
      </c>
      <c r="Z576" s="1028" t="s">
        <v>0</v>
      </c>
      <c r="AA576" s="1028"/>
      <c r="AB576" s="1044" t="s">
        <v>73</v>
      </c>
      <c r="AC576" s="1028" t="s">
        <v>76</v>
      </c>
      <c r="AD576" s="1028"/>
      <c r="AE576" s="958"/>
      <c r="AF576" s="988" t="s">
        <v>73</v>
      </c>
      <c r="AG576" s="1190"/>
      <c r="AH576" s="1191"/>
      <c r="AI576" s="959"/>
      <c r="AJ576" s="957"/>
      <c r="AK576" s="290"/>
      <c r="AL576"/>
      <c r="AM576"/>
      <c r="AN576"/>
      <c r="AO576"/>
      <c r="AP576"/>
      <c r="AQ576"/>
      <c r="AR576"/>
      <c r="AS576"/>
      <c r="AT576"/>
      <c r="AU576"/>
      <c r="AV576"/>
      <c r="AW576"/>
      <c r="AX576"/>
      <c r="AY576"/>
      <c r="AZ576"/>
      <c r="BA576"/>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7"/>
      <c r="EI576" s="117"/>
      <c r="EJ576" s="117"/>
      <c r="EK576" s="117"/>
      <c r="EL576" s="117"/>
      <c r="EM576" s="117"/>
      <c r="EN576" s="117"/>
      <c r="EO576" s="117"/>
      <c r="EP576" s="117"/>
      <c r="EQ576" s="117"/>
      <c r="ER576" s="117"/>
      <c r="ES576" s="117"/>
      <c r="ET576" s="117"/>
      <c r="EU576" s="117"/>
      <c r="EV576" s="117"/>
      <c r="EW576" s="117"/>
      <c r="EX576" s="117"/>
      <c r="EY576" s="117"/>
      <c r="EZ576" s="117"/>
      <c r="FA576" s="117"/>
      <c r="FB576" s="117"/>
      <c r="FC576" s="117"/>
      <c r="FD576" s="117"/>
      <c r="FE576" s="117"/>
      <c r="FF576" s="117"/>
      <c r="FG576" s="117"/>
      <c r="FH576" s="117"/>
      <c r="FI576" s="117"/>
      <c r="FJ576" s="117"/>
      <c r="FK576" s="117"/>
      <c r="FL576" s="117"/>
      <c r="FM576" s="117"/>
      <c r="FN576" s="117"/>
      <c r="FO576" s="117"/>
      <c r="FP576" s="117"/>
      <c r="FQ576" s="117"/>
      <c r="FR576" s="117"/>
      <c r="FS576" s="117"/>
      <c r="FT576" s="117"/>
      <c r="FU576" s="117"/>
      <c r="FV576" s="117"/>
      <c r="FW576" s="117"/>
      <c r="FX576" s="117"/>
      <c r="FY576" s="117"/>
      <c r="FZ576" s="117"/>
      <c r="GA576" s="117"/>
      <c r="GB576" s="117"/>
      <c r="GC576" s="117"/>
      <c r="GD576" s="117"/>
      <c r="GE576" s="117"/>
      <c r="GF576" s="117"/>
      <c r="GG576" s="117"/>
      <c r="GH576" s="117"/>
      <c r="GI576" s="117"/>
      <c r="GJ576" s="117"/>
      <c r="GK576" s="117"/>
      <c r="GL576" s="117"/>
      <c r="GM576" s="117"/>
      <c r="GN576" s="117"/>
      <c r="GO576" s="117"/>
      <c r="GP576" s="117"/>
      <c r="GQ576" s="117"/>
      <c r="GR576" s="117"/>
      <c r="GS576" s="117"/>
      <c r="GT576" s="117"/>
      <c r="GU576" s="117"/>
      <c r="GV576" s="117"/>
      <c r="GW576" s="117"/>
      <c r="GX576" s="117"/>
      <c r="GY576" s="117"/>
      <c r="GZ576" s="117"/>
    </row>
    <row r="577" spans="1:208" s="981" customFormat="1" ht="12.95" customHeight="1">
      <c r="A577" s="531"/>
      <c r="B577" s="957"/>
      <c r="C577" s="957"/>
      <c r="D577" s="957"/>
      <c r="E577" s="1035"/>
      <c r="F577" s="184"/>
      <c r="G577" s="184"/>
      <c r="H577" s="185"/>
      <c r="I577" s="1035"/>
      <c r="J577" s="1425"/>
      <c r="K577" s="1425"/>
      <c r="L577" s="1426"/>
      <c r="M577" s="1877"/>
      <c r="N577" s="1878"/>
      <c r="O577" s="1879"/>
      <c r="P577" s="187" t="s">
        <v>529</v>
      </c>
      <c r="Q577" s="957" t="s">
        <v>2532</v>
      </c>
      <c r="R577" s="957"/>
      <c r="S577" s="957"/>
      <c r="T577" s="957"/>
      <c r="U577" s="957"/>
      <c r="V577" s="957"/>
      <c r="W577" s="957"/>
      <c r="X577" s="1028"/>
      <c r="Y577" s="1028"/>
      <c r="Z577" s="1028"/>
      <c r="AA577" s="1028"/>
      <c r="AB577" s="1028"/>
      <c r="AC577" s="1028"/>
      <c r="AD577" s="1028"/>
      <c r="AE577" s="958"/>
      <c r="AF577" s="988" t="s">
        <v>73</v>
      </c>
      <c r="AG577" s="1190"/>
      <c r="AH577" s="1191"/>
      <c r="AI577" s="959"/>
      <c r="AJ577" s="957"/>
      <c r="AK577" s="290"/>
      <c r="AL577"/>
      <c r="AM577"/>
      <c r="AN577"/>
      <c r="AO577"/>
      <c r="AP577"/>
      <c r="AQ577"/>
      <c r="AR577"/>
      <c r="AS577"/>
      <c r="AT577"/>
      <c r="AU577"/>
      <c r="AV577"/>
      <c r="AW577"/>
      <c r="AX577"/>
      <c r="AY577"/>
      <c r="AZ577"/>
      <c r="BA57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7"/>
      <c r="EI577" s="117"/>
      <c r="EJ577" s="117"/>
      <c r="EK577" s="117"/>
      <c r="EL577" s="117"/>
      <c r="EM577" s="117"/>
      <c r="EN577" s="117"/>
      <c r="EO577" s="117"/>
      <c r="EP577" s="117"/>
      <c r="EQ577" s="117"/>
      <c r="ER577" s="117"/>
      <c r="ES577" s="117"/>
      <c r="ET577" s="117"/>
      <c r="EU577" s="117"/>
      <c r="EV577" s="117"/>
      <c r="EW577" s="117"/>
      <c r="EX577" s="117"/>
      <c r="EY577" s="117"/>
      <c r="EZ577" s="117"/>
      <c r="FA577" s="117"/>
      <c r="FB577" s="117"/>
      <c r="FC577" s="117"/>
      <c r="FD577" s="117"/>
      <c r="FE577" s="117"/>
      <c r="FF577" s="117"/>
      <c r="FG577" s="117"/>
      <c r="FH577" s="117"/>
      <c r="FI577" s="117"/>
      <c r="FJ577" s="117"/>
      <c r="FK577" s="117"/>
      <c r="FL577" s="117"/>
      <c r="FM577" s="117"/>
      <c r="FN577" s="117"/>
      <c r="FO577" s="117"/>
      <c r="FP577" s="117"/>
      <c r="FQ577" s="117"/>
      <c r="FR577" s="117"/>
      <c r="FS577" s="117"/>
      <c r="FT577" s="117"/>
      <c r="FU577" s="117"/>
      <c r="FV577" s="117"/>
      <c r="FW577" s="117"/>
      <c r="FX577" s="117"/>
      <c r="FY577" s="117"/>
      <c r="FZ577" s="117"/>
      <c r="GA577" s="117"/>
      <c r="GB577" s="117"/>
      <c r="GC577" s="117"/>
      <c r="GD577" s="117"/>
      <c r="GE577" s="117"/>
      <c r="GF577" s="117"/>
      <c r="GG577" s="117"/>
      <c r="GH577" s="117"/>
      <c r="GI577" s="117"/>
      <c r="GJ577" s="117"/>
      <c r="GK577" s="117"/>
      <c r="GL577" s="117"/>
      <c r="GM577" s="117"/>
      <c r="GN577" s="117"/>
      <c r="GO577" s="117"/>
      <c r="GP577" s="117"/>
      <c r="GQ577" s="117"/>
      <c r="GR577" s="117"/>
      <c r="GS577" s="117"/>
      <c r="GT577" s="117"/>
      <c r="GU577" s="117"/>
      <c r="GV577" s="117"/>
      <c r="GW577" s="117"/>
      <c r="GX577" s="117"/>
      <c r="GY577" s="117"/>
      <c r="GZ577" s="117"/>
    </row>
    <row r="578" spans="1:208" s="981" customFormat="1" ht="12.95" customHeight="1">
      <c r="A578" s="531"/>
      <c r="B578" s="957"/>
      <c r="C578" s="957"/>
      <c r="D578" s="957"/>
      <c r="E578" s="1035"/>
      <c r="F578" s="184"/>
      <c r="G578" s="184"/>
      <c r="H578" s="185"/>
      <c r="I578" s="1035"/>
      <c r="J578" s="1425"/>
      <c r="K578" s="1425"/>
      <c r="L578" s="1426"/>
      <c r="M578" s="1877"/>
      <c r="N578" s="1878"/>
      <c r="O578" s="1879"/>
      <c r="P578" s="187"/>
      <c r="Q578" s="957" t="s">
        <v>764</v>
      </c>
      <c r="R578" s="1883"/>
      <c r="S578" s="1883"/>
      <c r="T578" s="1883"/>
      <c r="U578" s="1883"/>
      <c r="V578" s="1883"/>
      <c r="W578" s="1883"/>
      <c r="X578" s="1883"/>
      <c r="Y578" s="1883"/>
      <c r="Z578" s="1883"/>
      <c r="AA578" s="1883"/>
      <c r="AB578" s="1883"/>
      <c r="AC578" s="1883"/>
      <c r="AD578" s="1883"/>
      <c r="AE578" s="958" t="s">
        <v>4</v>
      </c>
      <c r="AF578" s="957"/>
      <c r="AG578" s="957"/>
      <c r="AH578" s="957"/>
      <c r="AI578" s="959"/>
      <c r="AJ578" s="957"/>
      <c r="AK578" s="290"/>
      <c r="AL578"/>
      <c r="AM578"/>
      <c r="AN578"/>
      <c r="AO578"/>
      <c r="AP578"/>
      <c r="AQ578"/>
      <c r="AR578"/>
      <c r="AS578"/>
      <c r="AT578"/>
      <c r="AU578"/>
      <c r="AV578"/>
      <c r="AW578"/>
      <c r="AX578"/>
      <c r="AY578"/>
      <c r="AZ578"/>
      <c r="BA578"/>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7"/>
      <c r="EI578" s="117"/>
      <c r="EJ578" s="117"/>
      <c r="EK578" s="117"/>
      <c r="EL578" s="117"/>
      <c r="EM578" s="117"/>
      <c r="EN578" s="117"/>
      <c r="EO578" s="117"/>
      <c r="EP578" s="117"/>
      <c r="EQ578" s="117"/>
      <c r="ER578" s="117"/>
      <c r="ES578" s="117"/>
      <c r="ET578" s="117"/>
      <c r="EU578" s="117"/>
      <c r="EV578" s="117"/>
      <c r="EW578" s="117"/>
      <c r="EX578" s="117"/>
      <c r="EY578" s="117"/>
      <c r="EZ578" s="117"/>
      <c r="FA578" s="117"/>
      <c r="FB578" s="117"/>
      <c r="FC578" s="117"/>
      <c r="FD578" s="117"/>
      <c r="FE578" s="117"/>
      <c r="FF578" s="117"/>
      <c r="FG578" s="117"/>
      <c r="FH578" s="117"/>
      <c r="FI578" s="117"/>
      <c r="FJ578" s="117"/>
      <c r="FK578" s="117"/>
      <c r="FL578" s="117"/>
      <c r="FM578" s="117"/>
      <c r="FN578" s="117"/>
      <c r="FO578" s="117"/>
      <c r="FP578" s="117"/>
      <c r="FQ578" s="117"/>
      <c r="FR578" s="117"/>
      <c r="FS578" s="117"/>
      <c r="FT578" s="117"/>
      <c r="FU578" s="117"/>
      <c r="FV578" s="117"/>
      <c r="FW578" s="117"/>
      <c r="FX578" s="117"/>
      <c r="FY578" s="117"/>
      <c r="FZ578" s="117"/>
      <c r="GA578" s="117"/>
      <c r="GB578" s="117"/>
      <c r="GC578" s="117"/>
      <c r="GD578" s="117"/>
      <c r="GE578" s="117"/>
      <c r="GF578" s="117"/>
      <c r="GG578" s="117"/>
      <c r="GH578" s="117"/>
      <c r="GI578" s="117"/>
      <c r="GJ578" s="117"/>
      <c r="GK578" s="117"/>
      <c r="GL578" s="117"/>
      <c r="GM578" s="117"/>
      <c r="GN578" s="117"/>
      <c r="GO578" s="117"/>
      <c r="GP578" s="117"/>
      <c r="GQ578" s="117"/>
      <c r="GR578" s="117"/>
      <c r="GS578" s="117"/>
      <c r="GT578" s="117"/>
      <c r="GU578" s="117"/>
      <c r="GV578" s="117"/>
      <c r="GW578" s="117"/>
      <c r="GX578" s="117"/>
      <c r="GY578" s="117"/>
      <c r="GZ578" s="117"/>
    </row>
    <row r="579" spans="1:208" s="981" customFormat="1" ht="12.95" customHeight="1">
      <c r="A579" s="531"/>
      <c r="B579" s="957"/>
      <c r="C579" s="957"/>
      <c r="D579" s="957"/>
      <c r="E579" s="1035"/>
      <c r="F579" s="184"/>
      <c r="G579" s="184"/>
      <c r="H579" s="185"/>
      <c r="I579" s="1035"/>
      <c r="J579" s="1425"/>
      <c r="K579" s="1425"/>
      <c r="L579" s="1426"/>
      <c r="M579" s="1877"/>
      <c r="N579" s="1878"/>
      <c r="O579" s="1879"/>
      <c r="P579" s="187" t="s">
        <v>529</v>
      </c>
      <c r="Q579" s="957" t="s">
        <v>2533</v>
      </c>
      <c r="R579" s="957"/>
      <c r="S579" s="957"/>
      <c r="T579" s="957"/>
      <c r="U579" s="957"/>
      <c r="V579" s="957"/>
      <c r="W579" s="957"/>
      <c r="X579" s="1028"/>
      <c r="Y579" s="1028"/>
      <c r="Z579" s="1028"/>
      <c r="AA579" s="1028"/>
      <c r="AB579" s="1028"/>
      <c r="AC579" s="1028"/>
      <c r="AD579" s="1028"/>
      <c r="AE579" s="958"/>
      <c r="AF579" s="957"/>
      <c r="AG579" s="957"/>
      <c r="AH579" s="957"/>
      <c r="AI579" s="959"/>
      <c r="AJ579" s="957"/>
      <c r="AK579" s="290"/>
      <c r="AL579"/>
      <c r="AM579"/>
      <c r="AN579"/>
      <c r="AO579"/>
      <c r="AP579"/>
      <c r="AQ579"/>
      <c r="AR579"/>
      <c r="AS579"/>
      <c r="AT579"/>
      <c r="AU579"/>
      <c r="AV579"/>
      <c r="AW579"/>
      <c r="AX579"/>
      <c r="AY579"/>
      <c r="AZ579"/>
      <c r="BA579"/>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7"/>
      <c r="EI579" s="117"/>
      <c r="EJ579" s="117"/>
      <c r="EK579" s="117"/>
      <c r="EL579" s="117"/>
      <c r="EM579" s="117"/>
      <c r="EN579" s="117"/>
      <c r="EO579" s="117"/>
      <c r="EP579" s="117"/>
      <c r="EQ579" s="117"/>
      <c r="ER579" s="117"/>
      <c r="ES579" s="117"/>
      <c r="ET579" s="117"/>
      <c r="EU579" s="117"/>
      <c r="EV579" s="117"/>
      <c r="EW579" s="117"/>
      <c r="EX579" s="117"/>
      <c r="EY579" s="117"/>
      <c r="EZ579" s="117"/>
      <c r="FA579" s="117"/>
      <c r="FB579" s="117"/>
      <c r="FC579" s="117"/>
      <c r="FD579" s="117"/>
      <c r="FE579" s="117"/>
      <c r="FF579" s="117"/>
      <c r="FG579" s="117"/>
      <c r="FH579" s="117"/>
      <c r="FI579" s="117"/>
      <c r="FJ579" s="117"/>
      <c r="FK579" s="117"/>
      <c r="FL579" s="117"/>
      <c r="FM579" s="117"/>
      <c r="FN579" s="117"/>
      <c r="FO579" s="117"/>
      <c r="FP579" s="117"/>
      <c r="FQ579" s="117"/>
      <c r="FR579" s="117"/>
      <c r="FS579" s="117"/>
      <c r="FT579" s="117"/>
      <c r="FU579" s="117"/>
      <c r="FV579" s="117"/>
      <c r="FW579" s="117"/>
      <c r="FX579" s="117"/>
      <c r="FY579" s="117"/>
      <c r="FZ579" s="117"/>
      <c r="GA579" s="117"/>
      <c r="GB579" s="117"/>
      <c r="GC579" s="117"/>
      <c r="GD579" s="117"/>
      <c r="GE579" s="117"/>
      <c r="GF579" s="117"/>
      <c r="GG579" s="117"/>
      <c r="GH579" s="117"/>
      <c r="GI579" s="117"/>
      <c r="GJ579" s="117"/>
      <c r="GK579" s="117"/>
      <c r="GL579" s="117"/>
      <c r="GM579" s="117"/>
      <c r="GN579" s="117"/>
      <c r="GO579" s="117"/>
      <c r="GP579" s="117"/>
      <c r="GQ579" s="117"/>
      <c r="GR579" s="117"/>
      <c r="GS579" s="117"/>
      <c r="GT579" s="117"/>
      <c r="GU579" s="117"/>
      <c r="GV579" s="117"/>
      <c r="GW579" s="117"/>
      <c r="GX579" s="117"/>
      <c r="GY579" s="117"/>
      <c r="GZ579" s="117"/>
    </row>
    <row r="580" spans="1:208" s="981" customFormat="1" ht="12.95" customHeight="1">
      <c r="A580" s="531"/>
      <c r="B580" s="957"/>
      <c r="C580" s="957"/>
      <c r="D580" s="957"/>
      <c r="E580" s="1035"/>
      <c r="F580" s="213"/>
      <c r="G580" s="213"/>
      <c r="H580" s="214"/>
      <c r="I580" s="1035"/>
      <c r="J580" s="1817"/>
      <c r="K580" s="1817"/>
      <c r="L580" s="1818"/>
      <c r="M580" s="1880"/>
      <c r="N580" s="1881"/>
      <c r="O580" s="1882"/>
      <c r="P580" s="187"/>
      <c r="Q580" s="957" t="s">
        <v>764</v>
      </c>
      <c r="R580" s="1883"/>
      <c r="S580" s="1883"/>
      <c r="T580" s="1883"/>
      <c r="U580" s="1883"/>
      <c r="V580" s="1883"/>
      <c r="W580" s="1883"/>
      <c r="X580" s="1883"/>
      <c r="Y580" s="1883"/>
      <c r="Z580" s="1883"/>
      <c r="AA580" s="1883"/>
      <c r="AB580" s="1883"/>
      <c r="AC580" s="1883"/>
      <c r="AD580" s="1883"/>
      <c r="AE580" s="958" t="s">
        <v>4</v>
      </c>
      <c r="AF580" s="957"/>
      <c r="AG580" s="957"/>
      <c r="AH580" s="957"/>
      <c r="AI580" s="959"/>
      <c r="AJ580" s="957"/>
      <c r="AK580" s="290"/>
      <c r="AL580"/>
      <c r="AM580"/>
      <c r="AN580"/>
      <c r="AO580"/>
      <c r="AP580"/>
      <c r="AQ580"/>
      <c r="AR580"/>
      <c r="AS580"/>
      <c r="AT580"/>
      <c r="AU580"/>
      <c r="AV580"/>
      <c r="AW580"/>
      <c r="AX580"/>
      <c r="AY580"/>
      <c r="AZ580"/>
      <c r="BA580"/>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7"/>
      <c r="EI580" s="117"/>
      <c r="EJ580" s="117"/>
      <c r="EK580" s="117"/>
      <c r="EL580" s="117"/>
      <c r="EM580" s="117"/>
      <c r="EN580" s="117"/>
      <c r="EO580" s="117"/>
      <c r="EP580" s="117"/>
      <c r="EQ580" s="117"/>
      <c r="ER580" s="117"/>
      <c r="ES580" s="117"/>
      <c r="ET580" s="117"/>
      <c r="EU580" s="117"/>
      <c r="EV580" s="117"/>
      <c r="EW580" s="117"/>
      <c r="EX580" s="117"/>
      <c r="EY580" s="117"/>
      <c r="EZ580" s="117"/>
      <c r="FA580" s="117"/>
      <c r="FB580" s="117"/>
      <c r="FC580" s="117"/>
      <c r="FD580" s="117"/>
      <c r="FE580" s="117"/>
      <c r="FF580" s="117"/>
      <c r="FG580" s="117"/>
      <c r="FH580" s="117"/>
      <c r="FI580" s="117"/>
      <c r="FJ580" s="117"/>
      <c r="FK580" s="117"/>
      <c r="FL580" s="117"/>
      <c r="FM580" s="117"/>
      <c r="FN580" s="117"/>
      <c r="FO580" s="117"/>
      <c r="FP580" s="117"/>
      <c r="FQ580" s="117"/>
      <c r="FR580" s="117"/>
      <c r="FS580" s="117"/>
      <c r="FT580" s="117"/>
      <c r="FU580" s="117"/>
      <c r="FV580" s="117"/>
      <c r="FW580" s="117"/>
      <c r="FX580" s="117"/>
      <c r="FY580" s="117"/>
      <c r="FZ580" s="117"/>
      <c r="GA580" s="117"/>
      <c r="GB580" s="117"/>
      <c r="GC580" s="117"/>
      <c r="GD580" s="117"/>
      <c r="GE580" s="117"/>
      <c r="GF580" s="117"/>
      <c r="GG580" s="117"/>
      <c r="GH580" s="117"/>
      <c r="GI580" s="117"/>
      <c r="GJ580" s="117"/>
      <c r="GK580" s="117"/>
      <c r="GL580" s="117"/>
      <c r="GM580" s="117"/>
      <c r="GN580" s="117"/>
      <c r="GO580" s="117"/>
      <c r="GP580" s="117"/>
      <c r="GQ580" s="117"/>
      <c r="GR580" s="117"/>
      <c r="GS580" s="117"/>
      <c r="GT580" s="117"/>
      <c r="GU580" s="117"/>
      <c r="GV580" s="117"/>
      <c r="GW580" s="117"/>
      <c r="GX580" s="117"/>
      <c r="GY580" s="117"/>
      <c r="GZ580" s="117"/>
    </row>
    <row r="581" spans="1:208" s="981" customFormat="1" ht="12.95" customHeight="1">
      <c r="A581" s="531"/>
      <c r="B581" s="957"/>
      <c r="C581" s="957"/>
      <c r="D581" s="957"/>
      <c r="E581" s="193" t="s">
        <v>1784</v>
      </c>
      <c r="F581" s="194"/>
      <c r="G581" s="194"/>
      <c r="H581" s="225"/>
      <c r="I581" s="1214" t="s">
        <v>2467</v>
      </c>
      <c r="J581" s="1215"/>
      <c r="K581" s="1215"/>
      <c r="L581" s="1215"/>
      <c r="M581" s="1215"/>
      <c r="N581" s="1215"/>
      <c r="O581" s="1216"/>
      <c r="P581" s="987" t="s">
        <v>73</v>
      </c>
      <c r="Q581" s="194" t="s">
        <v>148</v>
      </c>
      <c r="R581" s="1236" t="s">
        <v>2466</v>
      </c>
      <c r="S581" s="1236"/>
      <c r="T581" s="1236"/>
      <c r="U581" s="1236"/>
      <c r="V581" s="1236"/>
      <c r="W581" s="1236"/>
      <c r="X581" s="1236"/>
      <c r="Y581" s="194" t="s">
        <v>238</v>
      </c>
      <c r="Z581" s="194"/>
      <c r="AA581" s="194"/>
      <c r="AB581" s="194"/>
      <c r="AC581" s="194"/>
      <c r="AD581" s="194"/>
      <c r="AE581" s="225"/>
      <c r="AF581" s="990" t="s">
        <v>73</v>
      </c>
      <c r="AG581" s="1215" t="s">
        <v>1742</v>
      </c>
      <c r="AH581" s="1216"/>
      <c r="AI581" s="193"/>
      <c r="AJ581" s="194"/>
      <c r="AK581" s="307"/>
      <c r="AL581"/>
      <c r="AM581"/>
      <c r="AN581"/>
      <c r="AO581"/>
      <c r="AP581"/>
      <c r="AQ581"/>
      <c r="AR581"/>
      <c r="AS581"/>
      <c r="AT581"/>
      <c r="AU581"/>
      <c r="AV581"/>
      <c r="AW581"/>
      <c r="AX581"/>
      <c r="AY581"/>
      <c r="AZ581"/>
      <c r="BA581"/>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7"/>
      <c r="EI581" s="117"/>
      <c r="EJ581" s="117"/>
      <c r="EK581" s="117"/>
      <c r="EL581" s="117"/>
      <c r="EM581" s="117"/>
      <c r="EN581" s="117"/>
      <c r="EO581" s="117"/>
      <c r="EP581" s="117"/>
      <c r="EQ581" s="117"/>
      <c r="ER581" s="117"/>
      <c r="ES581" s="117"/>
      <c r="ET581" s="117"/>
      <c r="EU581" s="117"/>
      <c r="EV581" s="117"/>
      <c r="EW581" s="117"/>
      <c r="EX581" s="117"/>
      <c r="EY581" s="117"/>
      <c r="EZ581" s="117"/>
      <c r="FA581" s="117"/>
      <c r="FB581" s="117"/>
      <c r="FC581" s="117"/>
      <c r="FD581" s="117"/>
      <c r="FE581" s="117"/>
      <c r="FF581" s="117"/>
      <c r="FG581" s="117"/>
      <c r="FH581" s="117"/>
      <c r="FI581" s="117"/>
      <c r="FJ581" s="117"/>
      <c r="FK581" s="117"/>
      <c r="FL581" s="117"/>
      <c r="FM581" s="117"/>
      <c r="FN581" s="117"/>
      <c r="FO581" s="117"/>
      <c r="FP581" s="117"/>
      <c r="FQ581" s="117"/>
      <c r="FR581" s="117"/>
      <c r="FS581" s="117"/>
      <c r="FT581" s="117"/>
      <c r="FU581" s="117"/>
      <c r="FV581" s="117"/>
      <c r="FW581" s="117"/>
      <c r="FX581" s="117"/>
      <c r="FY581" s="117"/>
      <c r="FZ581" s="117"/>
      <c r="GA581" s="117"/>
      <c r="GB581" s="117"/>
      <c r="GC581" s="117"/>
      <c r="GD581" s="117"/>
      <c r="GE581" s="117"/>
      <c r="GF581" s="117"/>
      <c r="GG581" s="117"/>
      <c r="GH581" s="117"/>
      <c r="GI581" s="117"/>
      <c r="GJ581" s="117"/>
      <c r="GK581" s="117"/>
      <c r="GL581" s="117"/>
      <c r="GM581" s="117"/>
      <c r="GN581" s="117"/>
      <c r="GO581" s="117"/>
      <c r="GP581" s="117"/>
      <c r="GQ581" s="117"/>
      <c r="GR581" s="117"/>
      <c r="GS581" s="117"/>
      <c r="GT581" s="117"/>
      <c r="GU581" s="117"/>
      <c r="GV581" s="117"/>
      <c r="GW581" s="117"/>
      <c r="GX581" s="117"/>
      <c r="GY581" s="117"/>
      <c r="GZ581" s="117"/>
    </row>
    <row r="582" spans="1:208" s="981" customFormat="1" ht="12.95" customHeight="1">
      <c r="A582" s="531"/>
      <c r="B582" s="957"/>
      <c r="C582" s="957"/>
      <c r="D582" s="957"/>
      <c r="E582" s="959"/>
      <c r="F582" s="957"/>
      <c r="G582" s="957"/>
      <c r="H582" s="958"/>
      <c r="I582" s="1189" t="s">
        <v>2468</v>
      </c>
      <c r="J582" s="1190"/>
      <c r="K582" s="1190"/>
      <c r="L582" s="1190"/>
      <c r="M582" s="1190"/>
      <c r="N582" s="1190"/>
      <c r="O582" s="1191"/>
      <c r="P582" s="959"/>
      <c r="Q582" s="957"/>
      <c r="R582" s="957"/>
      <c r="S582" s="957"/>
      <c r="U582" s="1181"/>
      <c r="V582" s="1181"/>
      <c r="W582" s="1032"/>
      <c r="X582" s="1031"/>
      <c r="Y582" s="1031"/>
      <c r="Z582" s="1031"/>
      <c r="AA582" s="1031"/>
      <c r="AB582" s="1031"/>
      <c r="AC582" s="1031"/>
      <c r="AD582" s="1031"/>
      <c r="AE582" s="958"/>
      <c r="AF582" s="1045" t="s">
        <v>73</v>
      </c>
      <c r="AG582" s="1181" t="s">
        <v>451</v>
      </c>
      <c r="AH582" s="1182"/>
      <c r="AI582" s="959"/>
      <c r="AJ582" s="957"/>
      <c r="AK582" s="290"/>
      <c r="AL582"/>
      <c r="AM582"/>
      <c r="AN582"/>
      <c r="AO582"/>
      <c r="AP582"/>
      <c r="AQ582"/>
      <c r="AR582"/>
      <c r="AS582"/>
      <c r="AT582"/>
      <c r="AU582"/>
      <c r="AV582"/>
      <c r="AW582"/>
      <c r="AX582"/>
      <c r="AY582"/>
      <c r="AZ582"/>
      <c r="BA582"/>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7"/>
      <c r="EI582" s="117"/>
      <c r="EJ582" s="117"/>
      <c r="EK582" s="117"/>
      <c r="EL582" s="117"/>
      <c r="EM582" s="117"/>
      <c r="EN582" s="117"/>
      <c r="EO582" s="117"/>
      <c r="EP582" s="117"/>
      <c r="EQ582" s="117"/>
      <c r="ER582" s="117"/>
      <c r="ES582" s="117"/>
      <c r="ET582" s="117"/>
      <c r="EU582" s="117"/>
      <c r="EV582" s="117"/>
      <c r="EW582" s="117"/>
      <c r="EX582" s="117"/>
      <c r="EY582" s="117"/>
      <c r="EZ582" s="117"/>
      <c r="FA582" s="117"/>
      <c r="FB582" s="117"/>
      <c r="FC582" s="117"/>
      <c r="FD582" s="117"/>
      <c r="FE582" s="117"/>
      <c r="FF582" s="117"/>
      <c r="FG582" s="117"/>
      <c r="FH582" s="117"/>
      <c r="FI582" s="117"/>
      <c r="FJ582" s="117"/>
      <c r="FK582" s="117"/>
      <c r="FL582" s="117"/>
      <c r="FM582" s="117"/>
      <c r="FN582" s="117"/>
      <c r="FO582" s="117"/>
      <c r="FP582" s="117"/>
      <c r="FQ582" s="117"/>
      <c r="FR582" s="117"/>
      <c r="FS582" s="117"/>
      <c r="FT582" s="117"/>
      <c r="FU582" s="117"/>
      <c r="FV582" s="117"/>
      <c r="FW582" s="117"/>
      <c r="FX582" s="117"/>
      <c r="FY582" s="117"/>
      <c r="FZ582" s="117"/>
      <c r="GA582" s="117"/>
      <c r="GB582" s="117"/>
      <c r="GC582" s="117"/>
      <c r="GD582" s="117"/>
      <c r="GE582" s="117"/>
      <c r="GF582" s="117"/>
      <c r="GG582" s="117"/>
      <c r="GH582" s="117"/>
      <c r="GI582" s="117"/>
      <c r="GJ582" s="117"/>
      <c r="GK582" s="117"/>
      <c r="GL582" s="117"/>
      <c r="GM582" s="117"/>
      <c r="GN582" s="117"/>
      <c r="GO582" s="117"/>
      <c r="GP582" s="117"/>
      <c r="GQ582" s="117"/>
      <c r="GR582" s="117"/>
      <c r="GS582" s="117"/>
      <c r="GT582" s="117"/>
      <c r="GU582" s="117"/>
      <c r="GV582" s="117"/>
      <c r="GW582" s="117"/>
      <c r="GX582" s="117"/>
      <c r="GY582" s="117"/>
      <c r="GZ582" s="117"/>
    </row>
    <row r="583" spans="1:208" s="981" customFormat="1" ht="12.95" customHeight="1">
      <c r="A583" s="531"/>
      <c r="B583" s="957"/>
      <c r="C583" s="957"/>
      <c r="D583" s="957"/>
      <c r="E583" s="193" t="s">
        <v>911</v>
      </c>
      <c r="F583" s="194"/>
      <c r="G583" s="194"/>
      <c r="H583" s="225"/>
      <c r="I583" s="194" t="s">
        <v>1383</v>
      </c>
      <c r="J583" s="194"/>
      <c r="K583" s="194"/>
      <c r="L583" s="194"/>
      <c r="M583" s="194"/>
      <c r="N583" s="194"/>
      <c r="O583" s="225"/>
      <c r="P583" s="987" t="s">
        <v>73</v>
      </c>
      <c r="Q583" s="194" t="s">
        <v>148</v>
      </c>
      <c r="R583" s="1236" t="s">
        <v>2466</v>
      </c>
      <c r="S583" s="1236"/>
      <c r="T583" s="1236"/>
      <c r="U583" s="1236"/>
      <c r="V583" s="1236"/>
      <c r="W583" s="1236"/>
      <c r="X583" s="1236"/>
      <c r="Y583" s="194" t="s">
        <v>238</v>
      </c>
      <c r="Z583" s="194"/>
      <c r="AA583" s="194"/>
      <c r="AB583" s="194"/>
      <c r="AC583" s="194"/>
      <c r="AD583" s="194"/>
      <c r="AE583" s="225"/>
      <c r="AF583" s="1045" t="s">
        <v>73</v>
      </c>
      <c r="AG583" s="1181" t="s">
        <v>648</v>
      </c>
      <c r="AH583" s="1182"/>
      <c r="AI583" s="959"/>
      <c r="AJ583" s="957"/>
      <c r="AK583" s="290"/>
      <c r="AL583"/>
      <c r="AM583"/>
      <c r="AN583"/>
      <c r="AO583"/>
      <c r="AP583"/>
      <c r="AQ583"/>
      <c r="AR583"/>
      <c r="AS583"/>
      <c r="AT583"/>
      <c r="AU583"/>
      <c r="AV583"/>
      <c r="AW583"/>
      <c r="AX583"/>
      <c r="AY583"/>
      <c r="AZ583"/>
      <c r="BA583"/>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7"/>
      <c r="EI583" s="117"/>
      <c r="EJ583" s="117"/>
      <c r="EK583" s="117"/>
      <c r="EL583" s="117"/>
      <c r="EM583" s="117"/>
      <c r="EN583" s="117"/>
      <c r="EO583" s="117"/>
      <c r="EP583" s="117"/>
      <c r="EQ583" s="117"/>
      <c r="ER583" s="117"/>
      <c r="ES583" s="117"/>
      <c r="ET583" s="117"/>
      <c r="EU583" s="117"/>
      <c r="EV583" s="117"/>
      <c r="EW583" s="117"/>
      <c r="EX583" s="117"/>
      <c r="EY583" s="117"/>
      <c r="EZ583" s="117"/>
      <c r="FA583" s="117"/>
      <c r="FB583" s="117"/>
      <c r="FC583" s="117"/>
      <c r="FD583" s="117"/>
      <c r="FE583" s="117"/>
      <c r="FF583" s="117"/>
      <c r="FG583" s="117"/>
      <c r="FH583" s="117"/>
      <c r="FI583" s="117"/>
      <c r="FJ583" s="117"/>
      <c r="FK583" s="117"/>
      <c r="FL583" s="117"/>
      <c r="FM583" s="117"/>
      <c r="FN583" s="117"/>
      <c r="FO583" s="117"/>
      <c r="FP583" s="117"/>
      <c r="FQ583" s="117"/>
      <c r="FR583" s="117"/>
      <c r="FS583" s="117"/>
      <c r="FT583" s="117"/>
      <c r="FU583" s="117"/>
      <c r="FV583" s="117"/>
      <c r="FW583" s="117"/>
      <c r="FX583" s="117"/>
      <c r="FY583" s="117"/>
      <c r="FZ583" s="117"/>
      <c r="GA583" s="117"/>
      <c r="GB583" s="117"/>
      <c r="GC583" s="117"/>
      <c r="GD583" s="117"/>
      <c r="GE583" s="117"/>
      <c r="GF583" s="117"/>
      <c r="GG583" s="117"/>
      <c r="GH583" s="117"/>
      <c r="GI583" s="117"/>
      <c r="GJ583" s="117"/>
      <c r="GK583" s="117"/>
      <c r="GL583" s="117"/>
      <c r="GM583" s="117"/>
      <c r="GN583" s="117"/>
      <c r="GO583" s="117"/>
      <c r="GP583" s="117"/>
      <c r="GQ583" s="117"/>
      <c r="GR583" s="117"/>
      <c r="GS583" s="117"/>
      <c r="GT583" s="117"/>
      <c r="GU583" s="117"/>
      <c r="GV583" s="117"/>
      <c r="GW583" s="117"/>
      <c r="GX583" s="117"/>
      <c r="GY583" s="117"/>
      <c r="GZ583" s="117"/>
    </row>
    <row r="584" spans="1:208" s="981" customFormat="1" ht="12.95" customHeight="1">
      <c r="A584" s="531"/>
      <c r="B584" s="957"/>
      <c r="C584" s="957"/>
      <c r="D584" s="957"/>
      <c r="E584" s="210"/>
      <c r="F584" s="211"/>
      <c r="G584" s="211"/>
      <c r="H584" s="246"/>
      <c r="I584" s="211"/>
      <c r="J584" s="211"/>
      <c r="K584" s="211"/>
      <c r="L584" s="211"/>
      <c r="M584" s="211"/>
      <c r="N584" s="211"/>
      <c r="O584" s="246"/>
      <c r="P584" s="959"/>
      <c r="Q584" s="957"/>
      <c r="R584" s="1028"/>
      <c r="S584" s="1028"/>
      <c r="T584" s="1028"/>
      <c r="U584" s="1028"/>
      <c r="V584" s="1028"/>
      <c r="W584" s="1028"/>
      <c r="X584" s="1028"/>
      <c r="Y584" s="957"/>
      <c r="Z584" s="957"/>
      <c r="AA584" s="957"/>
      <c r="AB584" s="957"/>
      <c r="AC584" s="957"/>
      <c r="AD584" s="957"/>
      <c r="AE584" s="958"/>
      <c r="AF584" s="1045" t="s">
        <v>73</v>
      </c>
      <c r="AG584" s="1190" t="s">
        <v>691</v>
      </c>
      <c r="AH584" s="1191"/>
      <c r="AI584" s="959"/>
      <c r="AJ584" s="957"/>
      <c r="AK584" s="290"/>
      <c r="AL584"/>
      <c r="AM584"/>
      <c r="AN584"/>
      <c r="AO584"/>
      <c r="AP584"/>
      <c r="AQ584"/>
      <c r="AR584"/>
      <c r="AS584"/>
      <c r="AT584"/>
      <c r="AU584"/>
      <c r="AV584"/>
      <c r="AW584"/>
      <c r="AX584"/>
      <c r="AY584"/>
      <c r="AZ584"/>
      <c r="BA584"/>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7"/>
      <c r="EI584" s="117"/>
      <c r="EJ584" s="117"/>
      <c r="EK584" s="117"/>
      <c r="EL584" s="117"/>
      <c r="EM584" s="117"/>
      <c r="EN584" s="117"/>
      <c r="EO584" s="117"/>
      <c r="EP584" s="117"/>
      <c r="EQ584" s="117"/>
      <c r="ER584" s="117"/>
      <c r="ES584" s="117"/>
      <c r="ET584" s="117"/>
      <c r="EU584" s="117"/>
      <c r="EV584" s="117"/>
      <c r="EW584" s="117"/>
      <c r="EX584" s="117"/>
      <c r="EY584" s="117"/>
      <c r="EZ584" s="117"/>
      <c r="FA584" s="117"/>
      <c r="FB584" s="117"/>
      <c r="FC584" s="117"/>
      <c r="FD584" s="117"/>
      <c r="FE584" s="117"/>
      <c r="FF584" s="117"/>
      <c r="FG584" s="117"/>
      <c r="FH584" s="117"/>
      <c r="FI584" s="117"/>
      <c r="FJ584" s="117"/>
      <c r="FK584" s="117"/>
      <c r="FL584" s="117"/>
      <c r="FM584" s="117"/>
      <c r="FN584" s="117"/>
      <c r="FO584" s="117"/>
      <c r="FP584" s="117"/>
      <c r="FQ584" s="117"/>
      <c r="FR584" s="117"/>
      <c r="FS584" s="117"/>
      <c r="FT584" s="117"/>
      <c r="FU584" s="117"/>
      <c r="FV584" s="117"/>
      <c r="FW584" s="117"/>
      <c r="FX584" s="117"/>
      <c r="FY584" s="117"/>
      <c r="FZ584" s="117"/>
      <c r="GA584" s="117"/>
      <c r="GB584" s="117"/>
      <c r="GC584" s="117"/>
      <c r="GD584" s="117"/>
      <c r="GE584" s="117"/>
      <c r="GF584" s="117"/>
      <c r="GG584" s="117"/>
      <c r="GH584" s="117"/>
      <c r="GI584" s="117"/>
      <c r="GJ584" s="117"/>
      <c r="GK584" s="117"/>
      <c r="GL584" s="117"/>
      <c r="GM584" s="117"/>
      <c r="GN584" s="117"/>
      <c r="GO584" s="117"/>
      <c r="GP584" s="117"/>
      <c r="GQ584" s="117"/>
      <c r="GR584" s="117"/>
      <c r="GS584" s="117"/>
      <c r="GT584" s="117"/>
      <c r="GU584" s="117"/>
      <c r="GV584" s="117"/>
      <c r="GW584" s="117"/>
      <c r="GX584" s="117"/>
      <c r="GY584" s="117"/>
      <c r="GZ584" s="117"/>
    </row>
    <row r="585" spans="1:208" s="981" customFormat="1" ht="12.95" customHeight="1">
      <c r="A585" s="531"/>
      <c r="B585" s="957"/>
      <c r="C585" s="957"/>
      <c r="D585" s="957"/>
      <c r="E585" s="959" t="s">
        <v>898</v>
      </c>
      <c r="F585" s="957"/>
      <c r="G585" s="957"/>
      <c r="H585" s="958"/>
      <c r="I585" s="957" t="s">
        <v>1790</v>
      </c>
      <c r="J585" s="957"/>
      <c r="K585" s="957"/>
      <c r="L585" s="957"/>
      <c r="M585" s="957"/>
      <c r="N585" s="957"/>
      <c r="O585" s="957"/>
      <c r="P585" s="987" t="s">
        <v>73</v>
      </c>
      <c r="Q585" s="194" t="s">
        <v>148</v>
      </c>
      <c r="R585" s="1236" t="s">
        <v>2466</v>
      </c>
      <c r="S585" s="1236"/>
      <c r="T585" s="1236"/>
      <c r="U585" s="1236"/>
      <c r="V585" s="1236"/>
      <c r="W585" s="1236"/>
      <c r="X585" s="1236"/>
      <c r="Y585" s="194" t="s">
        <v>238</v>
      </c>
      <c r="Z585" s="194"/>
      <c r="AA585" s="194"/>
      <c r="AB585" s="194"/>
      <c r="AC585" s="194"/>
      <c r="AD585" s="194"/>
      <c r="AE585" s="225"/>
      <c r="AF585" s="988" t="s">
        <v>73</v>
      </c>
      <c r="AG585" s="1190" t="s">
        <v>862</v>
      </c>
      <c r="AH585" s="1191"/>
      <c r="AI585" s="959"/>
      <c r="AJ585" s="957"/>
      <c r="AK585" s="290"/>
      <c r="AL585"/>
      <c r="AM585"/>
      <c r="AN585"/>
      <c r="AO585"/>
      <c r="AP585"/>
      <c r="AQ585"/>
      <c r="AR585"/>
      <c r="AS585"/>
      <c r="AT585"/>
      <c r="AU585"/>
      <c r="AV585"/>
      <c r="AW585"/>
      <c r="AX585"/>
      <c r="AY585"/>
      <c r="AZ585"/>
      <c r="BA585"/>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7"/>
      <c r="EI585" s="117"/>
      <c r="EJ585" s="117"/>
      <c r="EK585" s="117"/>
      <c r="EL585" s="117"/>
      <c r="EM585" s="117"/>
      <c r="EN585" s="117"/>
      <c r="EO585" s="117"/>
      <c r="EP585" s="117"/>
      <c r="EQ585" s="117"/>
      <c r="ER585" s="117"/>
      <c r="ES585" s="117"/>
      <c r="ET585" s="117"/>
      <c r="EU585" s="117"/>
      <c r="EV585" s="117"/>
      <c r="EW585" s="117"/>
      <c r="EX585" s="117"/>
      <c r="EY585" s="117"/>
      <c r="EZ585" s="117"/>
      <c r="FA585" s="117"/>
      <c r="FB585" s="117"/>
      <c r="FC585" s="117"/>
      <c r="FD585" s="117"/>
      <c r="FE585" s="117"/>
      <c r="FF585" s="117"/>
      <c r="FG585" s="117"/>
      <c r="FH585" s="117"/>
      <c r="FI585" s="117"/>
      <c r="FJ585" s="117"/>
      <c r="FK585" s="117"/>
      <c r="FL585" s="117"/>
      <c r="FM585" s="117"/>
      <c r="FN585" s="117"/>
      <c r="FO585" s="117"/>
      <c r="FP585" s="117"/>
      <c r="FQ585" s="117"/>
      <c r="FR585" s="117"/>
      <c r="FS585" s="117"/>
      <c r="FT585" s="117"/>
      <c r="FU585" s="117"/>
      <c r="FV585" s="117"/>
      <c r="FW585" s="117"/>
      <c r="FX585" s="117"/>
      <c r="FY585" s="117"/>
      <c r="FZ585" s="117"/>
      <c r="GA585" s="117"/>
      <c r="GB585" s="117"/>
      <c r="GC585" s="117"/>
      <c r="GD585" s="117"/>
      <c r="GE585" s="117"/>
      <c r="GF585" s="117"/>
      <c r="GG585" s="117"/>
      <c r="GH585" s="117"/>
      <c r="GI585" s="117"/>
      <c r="GJ585" s="117"/>
      <c r="GK585" s="117"/>
      <c r="GL585" s="117"/>
      <c r="GM585" s="117"/>
      <c r="GN585" s="117"/>
      <c r="GO585" s="117"/>
      <c r="GP585" s="117"/>
      <c r="GQ585" s="117"/>
      <c r="GR585" s="117"/>
      <c r="GS585" s="117"/>
      <c r="GT585" s="117"/>
      <c r="GU585" s="117"/>
      <c r="GV585" s="117"/>
      <c r="GW585" s="117"/>
      <c r="GX585" s="117"/>
      <c r="GY585" s="117"/>
      <c r="GZ585" s="117"/>
    </row>
    <row r="586" spans="1:208" s="981" customFormat="1" ht="12.95" customHeight="1">
      <c r="A586" s="531"/>
      <c r="B586" s="957"/>
      <c r="C586" s="957"/>
      <c r="D586" s="957"/>
      <c r="E586" s="959"/>
      <c r="F586" s="957"/>
      <c r="G586" s="957"/>
      <c r="H586" s="958"/>
      <c r="I586" s="957"/>
      <c r="J586" s="957"/>
      <c r="K586" s="957"/>
      <c r="L586" s="957"/>
      <c r="M586" s="957"/>
      <c r="N586" s="957"/>
      <c r="O586" s="957"/>
      <c r="P586" s="959"/>
      <c r="Q586" s="957"/>
      <c r="R586" s="1028"/>
      <c r="S586" s="1028"/>
      <c r="T586" s="1028"/>
      <c r="U586" s="1028"/>
      <c r="V586" s="1028"/>
      <c r="W586" s="1028"/>
      <c r="X586" s="1028"/>
      <c r="Y586" s="957"/>
      <c r="Z586" s="957"/>
      <c r="AA586" s="957"/>
      <c r="AB586" s="957"/>
      <c r="AC586" s="957"/>
      <c r="AD586" s="957"/>
      <c r="AE586" s="958"/>
      <c r="AF586" s="1045" t="s">
        <v>73</v>
      </c>
      <c r="AG586" s="1191"/>
      <c r="AH586" s="1873"/>
      <c r="AI586" s="959"/>
      <c r="AJ586" s="957"/>
      <c r="AK586" s="290"/>
      <c r="AL586"/>
      <c r="AM586"/>
      <c r="AN586"/>
      <c r="AO586"/>
      <c r="AP586"/>
      <c r="AQ586"/>
      <c r="AR586"/>
      <c r="AS586"/>
      <c r="AT586"/>
      <c r="AU586"/>
      <c r="AV586"/>
      <c r="AW586"/>
      <c r="AX586"/>
      <c r="AY586"/>
      <c r="AZ586"/>
      <c r="BA586"/>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7"/>
      <c r="EI586" s="117"/>
      <c r="EJ586" s="117"/>
      <c r="EK586" s="117"/>
      <c r="EL586" s="117"/>
      <c r="EM586" s="117"/>
      <c r="EN586" s="117"/>
      <c r="EO586" s="117"/>
      <c r="EP586" s="117"/>
      <c r="EQ586" s="117"/>
      <c r="ER586" s="117"/>
      <c r="ES586" s="117"/>
      <c r="ET586" s="117"/>
      <c r="EU586" s="117"/>
      <c r="EV586" s="117"/>
      <c r="EW586" s="117"/>
      <c r="EX586" s="117"/>
      <c r="EY586" s="117"/>
      <c r="EZ586" s="117"/>
      <c r="FA586" s="117"/>
      <c r="FB586" s="117"/>
      <c r="FC586" s="117"/>
      <c r="FD586" s="117"/>
      <c r="FE586" s="117"/>
      <c r="FF586" s="117"/>
      <c r="FG586" s="117"/>
      <c r="FH586" s="117"/>
      <c r="FI586" s="117"/>
      <c r="FJ586" s="117"/>
      <c r="FK586" s="117"/>
      <c r="FL586" s="117"/>
      <c r="FM586" s="117"/>
      <c r="FN586" s="117"/>
      <c r="FO586" s="117"/>
      <c r="FP586" s="117"/>
      <c r="FQ586" s="117"/>
      <c r="FR586" s="117"/>
      <c r="FS586" s="117"/>
      <c r="FT586" s="117"/>
      <c r="FU586" s="117"/>
      <c r="FV586" s="117"/>
      <c r="FW586" s="117"/>
      <c r="FX586" s="117"/>
      <c r="FY586" s="117"/>
      <c r="FZ586" s="117"/>
      <c r="GA586" s="117"/>
      <c r="GB586" s="117"/>
      <c r="GC586" s="117"/>
      <c r="GD586" s="117"/>
      <c r="GE586" s="117"/>
      <c r="GF586" s="117"/>
      <c r="GG586" s="117"/>
      <c r="GH586" s="117"/>
      <c r="GI586" s="117"/>
      <c r="GJ586" s="117"/>
      <c r="GK586" s="117"/>
      <c r="GL586" s="117"/>
      <c r="GM586" s="117"/>
      <c r="GN586" s="117"/>
      <c r="GO586" s="117"/>
      <c r="GP586" s="117"/>
      <c r="GQ586" s="117"/>
      <c r="GR586" s="117"/>
      <c r="GS586" s="117"/>
      <c r="GT586" s="117"/>
      <c r="GU586" s="117"/>
      <c r="GV586" s="117"/>
      <c r="GW586" s="117"/>
      <c r="GX586" s="117"/>
      <c r="GY586" s="117"/>
      <c r="GZ586" s="117"/>
    </row>
    <row r="587" spans="1:208" s="981" customFormat="1" ht="12.95" customHeight="1">
      <c r="A587" s="531"/>
      <c r="B587" s="957"/>
      <c r="C587" s="957"/>
      <c r="D587" s="957"/>
      <c r="E587" s="193" t="s">
        <v>906</v>
      </c>
      <c r="F587" s="194"/>
      <c r="G587" s="194"/>
      <c r="H587" s="225"/>
      <c r="I587" s="194" t="s">
        <v>1793</v>
      </c>
      <c r="J587" s="194"/>
      <c r="K587" s="194"/>
      <c r="L587" s="194"/>
      <c r="M587" s="194"/>
      <c r="N587" s="194"/>
      <c r="O587" s="194"/>
      <c r="P587" s="987" t="s">
        <v>73</v>
      </c>
      <c r="Q587" s="194" t="s">
        <v>148</v>
      </c>
      <c r="R587" s="1236" t="s">
        <v>2466</v>
      </c>
      <c r="S587" s="1236"/>
      <c r="T587" s="1236"/>
      <c r="U587" s="1236"/>
      <c r="V587" s="1236"/>
      <c r="W587" s="1236"/>
      <c r="X587" s="1236"/>
      <c r="Y587" s="194" t="s">
        <v>238</v>
      </c>
      <c r="Z587" s="194"/>
      <c r="AA587" s="194"/>
      <c r="AB587" s="194"/>
      <c r="AC587" s="194"/>
      <c r="AD587" s="194"/>
      <c r="AE587" s="225"/>
      <c r="AF587" s="988" t="s">
        <v>73</v>
      </c>
      <c r="AG587" s="1190"/>
      <c r="AH587" s="1191"/>
      <c r="AI587" s="959"/>
      <c r="AJ587" s="957"/>
      <c r="AK587" s="290"/>
      <c r="AL587"/>
      <c r="AM587"/>
      <c r="AN587"/>
      <c r="AO587"/>
      <c r="AP587"/>
      <c r="AQ587"/>
      <c r="AR587"/>
      <c r="AS587"/>
      <c r="AT587"/>
      <c r="AU587"/>
      <c r="AV587"/>
      <c r="AW587"/>
      <c r="AX587"/>
      <c r="AY587"/>
      <c r="AZ587"/>
      <c r="BA58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7"/>
      <c r="EI587" s="117"/>
      <c r="EJ587" s="117"/>
      <c r="EK587" s="117"/>
      <c r="EL587" s="117"/>
      <c r="EM587" s="117"/>
      <c r="EN587" s="117"/>
      <c r="EO587" s="117"/>
      <c r="EP587" s="117"/>
      <c r="EQ587" s="117"/>
      <c r="ER587" s="117"/>
      <c r="ES587" s="117"/>
      <c r="ET587" s="117"/>
      <c r="EU587" s="117"/>
      <c r="EV587" s="117"/>
      <c r="EW587" s="117"/>
      <c r="EX587" s="117"/>
      <c r="EY587" s="117"/>
      <c r="EZ587" s="117"/>
      <c r="FA587" s="117"/>
      <c r="FB587" s="117"/>
      <c r="FC587" s="117"/>
      <c r="FD587" s="117"/>
      <c r="FE587" s="117"/>
      <c r="FF587" s="117"/>
      <c r="FG587" s="117"/>
      <c r="FH587" s="117"/>
      <c r="FI587" s="117"/>
      <c r="FJ587" s="117"/>
      <c r="FK587" s="117"/>
      <c r="FL587" s="117"/>
      <c r="FM587" s="117"/>
      <c r="FN587" s="117"/>
      <c r="FO587" s="117"/>
      <c r="FP587" s="117"/>
      <c r="FQ587" s="117"/>
      <c r="FR587" s="117"/>
      <c r="FS587" s="117"/>
      <c r="FT587" s="117"/>
      <c r="FU587" s="117"/>
      <c r="FV587" s="117"/>
      <c r="FW587" s="117"/>
      <c r="FX587" s="117"/>
      <c r="FY587" s="117"/>
      <c r="FZ587" s="117"/>
      <c r="GA587" s="117"/>
      <c r="GB587" s="117"/>
      <c r="GC587" s="117"/>
      <c r="GD587" s="117"/>
      <c r="GE587" s="117"/>
      <c r="GF587" s="117"/>
      <c r="GG587" s="117"/>
      <c r="GH587" s="117"/>
      <c r="GI587" s="117"/>
      <c r="GJ587" s="117"/>
      <c r="GK587" s="117"/>
      <c r="GL587" s="117"/>
      <c r="GM587" s="117"/>
      <c r="GN587" s="117"/>
      <c r="GO587" s="117"/>
      <c r="GP587" s="117"/>
      <c r="GQ587" s="117"/>
      <c r="GR587" s="117"/>
      <c r="GS587" s="117"/>
      <c r="GT587" s="117"/>
      <c r="GU587" s="117"/>
      <c r="GV587" s="117"/>
      <c r="GW587" s="117"/>
      <c r="GX587" s="117"/>
      <c r="GY587" s="117"/>
      <c r="GZ587" s="117"/>
    </row>
    <row r="588" spans="1:208" s="981" customFormat="1" ht="12.95" customHeight="1">
      <c r="A588" s="531"/>
      <c r="B588" s="957"/>
      <c r="C588" s="957"/>
      <c r="D588" s="957"/>
      <c r="E588" s="959"/>
      <c r="F588" s="957"/>
      <c r="G588" s="957"/>
      <c r="H588" s="958"/>
      <c r="I588" s="957"/>
      <c r="J588" s="957"/>
      <c r="K588" s="957"/>
      <c r="L588" s="957"/>
      <c r="M588" s="957"/>
      <c r="N588" s="957"/>
      <c r="O588" s="957"/>
      <c r="P588" s="959"/>
      <c r="Q588" s="957"/>
      <c r="R588" s="1028"/>
      <c r="S588" s="1028"/>
      <c r="T588" s="1028"/>
      <c r="U588" s="1028"/>
      <c r="V588" s="1028"/>
      <c r="W588" s="1028"/>
      <c r="X588" s="1028"/>
      <c r="Y588" s="957"/>
      <c r="Z588" s="957"/>
      <c r="AA588" s="957"/>
      <c r="AB588" s="957"/>
      <c r="AC588" s="957"/>
      <c r="AD588" s="957"/>
      <c r="AE588" s="958"/>
      <c r="AF588" s="988" t="s">
        <v>73</v>
      </c>
      <c r="AG588" s="1190"/>
      <c r="AH588" s="1191"/>
      <c r="AI588" s="959"/>
      <c r="AJ588" s="957"/>
      <c r="AK588" s="290"/>
      <c r="AL588"/>
      <c r="AM588"/>
      <c r="AN588"/>
      <c r="AO588"/>
      <c r="AP588"/>
      <c r="AQ588"/>
      <c r="AR588"/>
      <c r="AS588"/>
      <c r="AT588"/>
      <c r="AU588"/>
      <c r="AV588"/>
      <c r="AW588"/>
      <c r="AX588"/>
      <c r="AY588"/>
      <c r="AZ588"/>
      <c r="BA588"/>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7"/>
      <c r="EI588" s="117"/>
      <c r="EJ588" s="117"/>
      <c r="EK588" s="117"/>
      <c r="EL588" s="117"/>
      <c r="EM588" s="117"/>
      <c r="EN588" s="117"/>
      <c r="EO588" s="117"/>
      <c r="EP588" s="117"/>
      <c r="EQ588" s="117"/>
      <c r="ER588" s="117"/>
      <c r="ES588" s="117"/>
      <c r="ET588" s="117"/>
      <c r="EU588" s="117"/>
      <c r="EV588" s="117"/>
      <c r="EW588" s="117"/>
      <c r="EX588" s="117"/>
      <c r="EY588" s="117"/>
      <c r="EZ588" s="117"/>
      <c r="FA588" s="117"/>
      <c r="FB588" s="117"/>
      <c r="FC588" s="117"/>
      <c r="FD588" s="117"/>
      <c r="FE588" s="117"/>
      <c r="FF588" s="117"/>
      <c r="FG588" s="117"/>
      <c r="FH588" s="117"/>
      <c r="FI588" s="117"/>
      <c r="FJ588" s="117"/>
      <c r="FK588" s="117"/>
      <c r="FL588" s="117"/>
      <c r="FM588" s="117"/>
      <c r="FN588" s="117"/>
      <c r="FO588" s="117"/>
      <c r="FP588" s="117"/>
      <c r="FQ588" s="117"/>
      <c r="FR588" s="117"/>
      <c r="FS588" s="117"/>
      <c r="FT588" s="117"/>
      <c r="FU588" s="117"/>
      <c r="FV588" s="117"/>
      <c r="FW588" s="117"/>
      <c r="FX588" s="117"/>
      <c r="FY588" s="117"/>
      <c r="FZ588" s="117"/>
      <c r="GA588" s="117"/>
      <c r="GB588" s="117"/>
      <c r="GC588" s="117"/>
      <c r="GD588" s="117"/>
      <c r="GE588" s="117"/>
      <c r="GF588" s="117"/>
      <c r="GG588" s="117"/>
      <c r="GH588" s="117"/>
      <c r="GI588" s="117"/>
      <c r="GJ588" s="117"/>
      <c r="GK588" s="117"/>
      <c r="GL588" s="117"/>
      <c r="GM588" s="117"/>
      <c r="GN588" s="117"/>
      <c r="GO588" s="117"/>
      <c r="GP588" s="117"/>
      <c r="GQ588" s="117"/>
      <c r="GR588" s="117"/>
      <c r="GS588" s="117"/>
      <c r="GT588" s="117"/>
      <c r="GU588" s="117"/>
      <c r="GV588" s="117"/>
      <c r="GW588" s="117"/>
      <c r="GX588" s="117"/>
      <c r="GY588" s="117"/>
      <c r="GZ588" s="117"/>
    </row>
    <row r="589" spans="1:208" s="981" customFormat="1" ht="12.95" customHeight="1">
      <c r="A589" s="531"/>
      <c r="B589" s="957"/>
      <c r="C589" s="957"/>
      <c r="D589" s="957"/>
      <c r="E589" s="193" t="s">
        <v>917</v>
      </c>
      <c r="F589" s="194"/>
      <c r="G589" s="194"/>
      <c r="H589" s="225"/>
      <c r="I589" s="194" t="s">
        <v>918</v>
      </c>
      <c r="J589" s="194"/>
      <c r="K589" s="194"/>
      <c r="L589" s="194"/>
      <c r="M589" s="194"/>
      <c r="N589" s="194"/>
      <c r="O589" s="194"/>
      <c r="P589" s="987" t="s">
        <v>73</v>
      </c>
      <c r="Q589" s="194" t="s">
        <v>148</v>
      </c>
      <c r="R589" s="1236" t="s">
        <v>2466</v>
      </c>
      <c r="S589" s="1236"/>
      <c r="T589" s="1236"/>
      <c r="U589" s="1236"/>
      <c r="V589" s="1236"/>
      <c r="W589" s="1236"/>
      <c r="X589" s="1236"/>
      <c r="Y589" s="194" t="s">
        <v>238</v>
      </c>
      <c r="Z589" s="194"/>
      <c r="AA589" s="194"/>
      <c r="AB589" s="194"/>
      <c r="AC589" s="194"/>
      <c r="AD589" s="194"/>
      <c r="AE589" s="225"/>
      <c r="AF589" s="609"/>
      <c r="AG589" s="1190"/>
      <c r="AH589" s="1191"/>
      <c r="AI589" s="959"/>
      <c r="AJ589" s="957"/>
      <c r="AK589" s="290"/>
      <c r="AL589"/>
      <c r="AM589"/>
      <c r="AN589"/>
      <c r="AO589"/>
      <c r="AP589"/>
      <c r="AQ589"/>
      <c r="AR589"/>
      <c r="AS589"/>
      <c r="AT589"/>
      <c r="AU589"/>
      <c r="AV589"/>
      <c r="AW589"/>
      <c r="AX589"/>
      <c r="AY589"/>
      <c r="AZ589"/>
      <c r="BA589"/>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7"/>
      <c r="EI589" s="117"/>
      <c r="EJ589" s="117"/>
      <c r="EK589" s="117"/>
      <c r="EL589" s="117"/>
      <c r="EM589" s="117"/>
      <c r="EN589" s="117"/>
      <c r="EO589" s="117"/>
      <c r="EP589" s="117"/>
      <c r="EQ589" s="117"/>
      <c r="ER589" s="117"/>
      <c r="ES589" s="117"/>
      <c r="ET589" s="117"/>
      <c r="EU589" s="117"/>
      <c r="EV589" s="117"/>
      <c r="EW589" s="117"/>
      <c r="EX589" s="117"/>
      <c r="EY589" s="117"/>
      <c r="EZ589" s="117"/>
      <c r="FA589" s="117"/>
      <c r="FB589" s="117"/>
      <c r="FC589" s="117"/>
      <c r="FD589" s="117"/>
      <c r="FE589" s="117"/>
      <c r="FF589" s="117"/>
      <c r="FG589" s="117"/>
      <c r="FH589" s="117"/>
      <c r="FI589" s="117"/>
      <c r="FJ589" s="117"/>
      <c r="FK589" s="117"/>
      <c r="FL589" s="117"/>
      <c r="FM589" s="117"/>
      <c r="FN589" s="117"/>
      <c r="FO589" s="117"/>
      <c r="FP589" s="117"/>
      <c r="FQ589" s="117"/>
      <c r="FR589" s="117"/>
      <c r="FS589" s="117"/>
      <c r="FT589" s="117"/>
      <c r="FU589" s="117"/>
      <c r="FV589" s="117"/>
      <c r="FW589" s="117"/>
      <c r="FX589" s="117"/>
      <c r="FY589" s="117"/>
      <c r="FZ589" s="117"/>
      <c r="GA589" s="117"/>
      <c r="GB589" s="117"/>
      <c r="GC589" s="117"/>
      <c r="GD589" s="117"/>
      <c r="GE589" s="117"/>
      <c r="GF589" s="117"/>
      <c r="GG589" s="117"/>
      <c r="GH589" s="117"/>
      <c r="GI589" s="117"/>
      <c r="GJ589" s="117"/>
      <c r="GK589" s="117"/>
      <c r="GL589" s="117"/>
      <c r="GM589" s="117"/>
      <c r="GN589" s="117"/>
      <c r="GO589" s="117"/>
      <c r="GP589" s="117"/>
      <c r="GQ589" s="117"/>
      <c r="GR589" s="117"/>
      <c r="GS589" s="117"/>
      <c r="GT589" s="117"/>
      <c r="GU589" s="117"/>
      <c r="GV589" s="117"/>
      <c r="GW589" s="117"/>
      <c r="GX589" s="117"/>
      <c r="GY589" s="117"/>
      <c r="GZ589" s="117"/>
    </row>
    <row r="590" spans="1:208" s="981" customFormat="1" ht="12.95" customHeight="1">
      <c r="A590" s="531"/>
      <c r="B590" s="957"/>
      <c r="C590" s="957"/>
      <c r="D590" s="957"/>
      <c r="E590" s="959"/>
      <c r="F590" s="957"/>
      <c r="G590" s="957"/>
      <c r="H590" s="958"/>
      <c r="I590" s="210"/>
      <c r="J590" s="211"/>
      <c r="K590" s="211"/>
      <c r="L590" s="211"/>
      <c r="M590" s="211"/>
      <c r="N590" s="211"/>
      <c r="O590" s="246"/>
      <c r="P590" s="210"/>
      <c r="Q590" s="211"/>
      <c r="R590" s="211"/>
      <c r="S590" s="211"/>
      <c r="T590" s="211"/>
      <c r="U590" s="211"/>
      <c r="V590" s="1171"/>
      <c r="W590" s="1171"/>
      <c r="X590" s="1171"/>
      <c r="Y590" s="1171"/>
      <c r="Z590" s="1171"/>
      <c r="AA590" s="1171"/>
      <c r="AB590" s="1171"/>
      <c r="AC590" s="1171"/>
      <c r="AD590" s="1171"/>
      <c r="AE590" s="246"/>
      <c r="AF590" s="609"/>
      <c r="AG590" s="1190"/>
      <c r="AH590" s="1191"/>
      <c r="AI590" s="959"/>
      <c r="AJ590" s="957"/>
      <c r="AK590" s="290"/>
      <c r="AL590"/>
      <c r="AM590"/>
      <c r="AN590"/>
      <c r="AO590"/>
      <c r="AP590"/>
      <c r="AQ590"/>
      <c r="AR590"/>
      <c r="AS590"/>
      <c r="AT590"/>
      <c r="AU590"/>
      <c r="AV590"/>
      <c r="AW590"/>
      <c r="AX590"/>
      <c r="AY590"/>
      <c r="AZ590"/>
      <c r="BA590"/>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7"/>
      <c r="EI590" s="117"/>
      <c r="EJ590" s="117"/>
      <c r="EK590" s="117"/>
      <c r="EL590" s="117"/>
      <c r="EM590" s="117"/>
      <c r="EN590" s="117"/>
      <c r="EO590" s="117"/>
      <c r="EP590" s="117"/>
      <c r="EQ590" s="117"/>
      <c r="ER590" s="117"/>
      <c r="ES590" s="117"/>
      <c r="ET590" s="117"/>
      <c r="EU590" s="117"/>
      <c r="EV590" s="117"/>
      <c r="EW590" s="117"/>
      <c r="EX590" s="117"/>
      <c r="EY590" s="117"/>
      <c r="EZ590" s="117"/>
      <c r="FA590" s="117"/>
      <c r="FB590" s="117"/>
      <c r="FC590" s="117"/>
      <c r="FD590" s="117"/>
      <c r="FE590" s="117"/>
      <c r="FF590" s="117"/>
      <c r="FG590" s="117"/>
      <c r="FH590" s="117"/>
      <c r="FI590" s="117"/>
      <c r="FJ590" s="117"/>
      <c r="FK590" s="117"/>
      <c r="FL590" s="117"/>
      <c r="FM590" s="117"/>
      <c r="FN590" s="117"/>
      <c r="FO590" s="117"/>
      <c r="FP590" s="117"/>
      <c r="FQ590" s="117"/>
      <c r="FR590" s="117"/>
      <c r="FS590" s="117"/>
      <c r="FT590" s="117"/>
      <c r="FU590" s="117"/>
      <c r="FV590" s="117"/>
      <c r="FW590" s="117"/>
      <c r="FX590" s="117"/>
      <c r="FY590" s="117"/>
      <c r="FZ590" s="117"/>
      <c r="GA590" s="117"/>
      <c r="GB590" s="117"/>
      <c r="GC590" s="117"/>
      <c r="GD590" s="117"/>
      <c r="GE590" s="117"/>
      <c r="GF590" s="117"/>
      <c r="GG590" s="117"/>
      <c r="GH590" s="117"/>
      <c r="GI590" s="117"/>
      <c r="GJ590" s="117"/>
      <c r="GK590" s="117"/>
      <c r="GL590" s="117"/>
      <c r="GM590" s="117"/>
      <c r="GN590" s="117"/>
      <c r="GO590" s="117"/>
      <c r="GP590" s="117"/>
      <c r="GQ590" s="117"/>
      <c r="GR590" s="117"/>
      <c r="GS590" s="117"/>
      <c r="GT590" s="117"/>
      <c r="GU590" s="117"/>
      <c r="GV590" s="117"/>
      <c r="GW590" s="117"/>
      <c r="GX590" s="117"/>
      <c r="GY590" s="117"/>
      <c r="GZ590" s="117"/>
    </row>
    <row r="591" spans="1:208" s="981" customFormat="1" ht="12.95" customHeight="1">
      <c r="A591" s="531"/>
      <c r="B591" s="957"/>
      <c r="C591" s="957"/>
      <c r="D591" s="957"/>
      <c r="E591" s="959"/>
      <c r="F591" s="957"/>
      <c r="G591" s="957"/>
      <c r="H591" s="958"/>
      <c r="I591" s="959" t="s">
        <v>1798</v>
      </c>
      <c r="J591" s="957"/>
      <c r="K591" s="957"/>
      <c r="L591" s="957"/>
      <c r="M591" s="957"/>
      <c r="N591" s="957"/>
      <c r="O591" s="957"/>
      <c r="P591" s="987" t="s">
        <v>73</v>
      </c>
      <c r="Q591" s="194" t="s">
        <v>148</v>
      </c>
      <c r="R591" s="1236" t="s">
        <v>2466</v>
      </c>
      <c r="S591" s="1236"/>
      <c r="T591" s="1236"/>
      <c r="U591" s="1236"/>
      <c r="V591" s="1236"/>
      <c r="W591" s="1236"/>
      <c r="X591" s="1236"/>
      <c r="Y591" s="194" t="s">
        <v>238</v>
      </c>
      <c r="Z591" s="194"/>
      <c r="AA591" s="194"/>
      <c r="AB591" s="194"/>
      <c r="AC591" s="194"/>
      <c r="AD591" s="194"/>
      <c r="AE591" s="225"/>
      <c r="AF591" s="609"/>
      <c r="AG591" s="1190"/>
      <c r="AH591" s="1191"/>
      <c r="AI591" s="959"/>
      <c r="AJ591" s="957"/>
      <c r="AK591" s="290"/>
      <c r="AL591"/>
      <c r="AM591"/>
      <c r="AN591"/>
      <c r="AO591"/>
      <c r="AP591"/>
      <c r="AQ591"/>
      <c r="AR591"/>
      <c r="AS591"/>
      <c r="AT591"/>
      <c r="AU591"/>
      <c r="AV591"/>
      <c r="AW591"/>
      <c r="AX591"/>
      <c r="AY591"/>
      <c r="AZ591"/>
      <c r="BA591"/>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7"/>
      <c r="EI591" s="117"/>
      <c r="EJ591" s="117"/>
      <c r="EK591" s="117"/>
      <c r="EL591" s="117"/>
      <c r="EM591" s="117"/>
      <c r="EN591" s="117"/>
      <c r="EO591" s="117"/>
      <c r="EP591" s="117"/>
      <c r="EQ591" s="117"/>
      <c r="ER591" s="117"/>
      <c r="ES591" s="117"/>
      <c r="ET591" s="117"/>
      <c r="EU591" s="117"/>
      <c r="EV591" s="117"/>
      <c r="EW591" s="117"/>
      <c r="EX591" s="117"/>
      <c r="EY591" s="117"/>
      <c r="EZ591" s="117"/>
      <c r="FA591" s="117"/>
      <c r="FB591" s="117"/>
      <c r="FC591" s="117"/>
      <c r="FD591" s="117"/>
      <c r="FE591" s="117"/>
      <c r="FF591" s="117"/>
      <c r="FG591" s="117"/>
      <c r="FH591" s="117"/>
      <c r="FI591" s="117"/>
      <c r="FJ591" s="117"/>
      <c r="FK591" s="117"/>
      <c r="FL591" s="117"/>
      <c r="FM591" s="117"/>
      <c r="FN591" s="117"/>
      <c r="FO591" s="117"/>
      <c r="FP591" s="117"/>
      <c r="FQ591" s="117"/>
      <c r="FR591" s="117"/>
      <c r="FS591" s="117"/>
      <c r="FT591" s="117"/>
      <c r="FU591" s="117"/>
      <c r="FV591" s="117"/>
      <c r="FW591" s="117"/>
      <c r="FX591" s="117"/>
      <c r="FY591" s="117"/>
      <c r="FZ591" s="117"/>
      <c r="GA591" s="117"/>
      <c r="GB591" s="117"/>
      <c r="GC591" s="117"/>
      <c r="GD591" s="117"/>
      <c r="GE591" s="117"/>
      <c r="GF591" s="117"/>
      <c r="GG591" s="117"/>
      <c r="GH591" s="117"/>
      <c r="GI591" s="117"/>
      <c r="GJ591" s="117"/>
      <c r="GK591" s="117"/>
      <c r="GL591" s="117"/>
      <c r="GM591" s="117"/>
      <c r="GN591" s="117"/>
      <c r="GO591" s="117"/>
      <c r="GP591" s="117"/>
      <c r="GQ591" s="117"/>
      <c r="GR591" s="117"/>
      <c r="GS591" s="117"/>
      <c r="GT591" s="117"/>
      <c r="GU591" s="117"/>
      <c r="GV591" s="117"/>
      <c r="GW591" s="117"/>
      <c r="GX591" s="117"/>
      <c r="GY591" s="117"/>
      <c r="GZ591" s="117"/>
    </row>
    <row r="592" spans="1:208" s="981" customFormat="1" ht="12.95" customHeight="1" thickBot="1">
      <c r="A592" s="509"/>
      <c r="B592" s="235"/>
      <c r="C592" s="235"/>
      <c r="D592" s="235"/>
      <c r="E592" s="230"/>
      <c r="F592" s="235"/>
      <c r="G592" s="235"/>
      <c r="H592" s="231"/>
      <c r="I592" s="230"/>
      <c r="J592" s="235"/>
      <c r="K592" s="235"/>
      <c r="L592" s="235"/>
      <c r="M592" s="235"/>
      <c r="N592" s="235"/>
      <c r="O592" s="231"/>
      <c r="P592" s="230"/>
      <c r="Q592" s="235"/>
      <c r="R592" s="235"/>
      <c r="S592" s="235"/>
      <c r="T592" s="235"/>
      <c r="U592" s="235"/>
      <c r="V592" s="1445"/>
      <c r="W592" s="1445"/>
      <c r="X592" s="1445"/>
      <c r="Y592" s="1445"/>
      <c r="Z592" s="1445"/>
      <c r="AA592" s="1445"/>
      <c r="AB592" s="1445"/>
      <c r="AC592" s="1445"/>
      <c r="AD592" s="1445"/>
      <c r="AE592" s="231"/>
      <c r="AF592" s="1059"/>
      <c r="AG592" s="1445"/>
      <c r="AH592" s="1446"/>
      <c r="AI592" s="230"/>
      <c r="AJ592" s="235"/>
      <c r="AK592" s="324"/>
      <c r="AL592"/>
      <c r="AM592"/>
      <c r="AN592"/>
      <c r="AO592"/>
      <c r="AP592"/>
      <c r="AQ592"/>
      <c r="AR592"/>
      <c r="AS592"/>
      <c r="AT592"/>
      <c r="AU592"/>
      <c r="AV592"/>
      <c r="AW592"/>
      <c r="AX592"/>
      <c r="AY592"/>
      <c r="AZ592"/>
      <c r="BA592"/>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7"/>
      <c r="EI592" s="117"/>
      <c r="EJ592" s="117"/>
      <c r="EK592" s="117"/>
      <c r="EL592" s="117"/>
      <c r="EM592" s="117"/>
      <c r="EN592" s="117"/>
      <c r="EO592" s="117"/>
      <c r="EP592" s="117"/>
      <c r="EQ592" s="117"/>
      <c r="ER592" s="117"/>
      <c r="ES592" s="117"/>
      <c r="ET592" s="117"/>
      <c r="EU592" s="117"/>
      <c r="EV592" s="117"/>
      <c r="EW592" s="117"/>
      <c r="EX592" s="117"/>
      <c r="EY592" s="117"/>
      <c r="EZ592" s="117"/>
      <c r="FA592" s="117"/>
      <c r="FB592" s="117"/>
      <c r="FC592" s="117"/>
      <c r="FD592" s="117"/>
      <c r="FE592" s="117"/>
      <c r="FF592" s="117"/>
      <c r="FG592" s="117"/>
      <c r="FH592" s="117"/>
      <c r="FI592" s="117"/>
      <c r="FJ592" s="117"/>
      <c r="FK592" s="117"/>
      <c r="FL592" s="117"/>
      <c r="FM592" s="117"/>
      <c r="FN592" s="117"/>
      <c r="FO592" s="117"/>
      <c r="FP592" s="117"/>
      <c r="FQ592" s="117"/>
      <c r="FR592" s="117"/>
      <c r="FS592" s="117"/>
      <c r="FT592" s="117"/>
      <c r="FU592" s="117"/>
      <c r="FV592" s="117"/>
      <c r="FW592" s="117"/>
      <c r="FX592" s="117"/>
      <c r="FY592" s="117"/>
      <c r="FZ592" s="117"/>
      <c r="GA592" s="117"/>
      <c r="GB592" s="117"/>
      <c r="GC592" s="117"/>
      <c r="GD592" s="117"/>
      <c r="GE592" s="117"/>
      <c r="GF592" s="117"/>
      <c r="GG592" s="117"/>
      <c r="GH592" s="117"/>
      <c r="GI592" s="117"/>
      <c r="GJ592" s="117"/>
      <c r="GK592" s="117"/>
      <c r="GL592" s="117"/>
      <c r="GM592" s="117"/>
      <c r="GN592" s="117"/>
      <c r="GO592" s="117"/>
      <c r="GP592" s="117"/>
      <c r="GQ592" s="117"/>
      <c r="GR592" s="117"/>
      <c r="GS592" s="117"/>
      <c r="GT592" s="117"/>
      <c r="GU592" s="117"/>
      <c r="GV592" s="117"/>
      <c r="GW592" s="117"/>
      <c r="GX592" s="117"/>
      <c r="GY592" s="117"/>
      <c r="GZ592" s="117"/>
    </row>
    <row r="593" spans="1:208" s="981" customFormat="1" ht="20.100000000000001" customHeight="1" thickBot="1">
      <c r="A593" s="600" t="s">
        <v>1719</v>
      </c>
      <c r="B593" s="983"/>
      <c r="C593" s="983"/>
      <c r="D593" s="983"/>
      <c r="E593" s="983"/>
      <c r="F593" s="983"/>
      <c r="G593" s="983"/>
      <c r="H593" s="983"/>
      <c r="I593" s="983"/>
      <c r="J593" s="983"/>
      <c r="K593" s="983"/>
      <c r="L593" s="983"/>
      <c r="M593" s="983"/>
      <c r="N593" s="983"/>
      <c r="O593" s="983"/>
      <c r="P593" s="983"/>
      <c r="Q593" s="983"/>
      <c r="R593" s="983"/>
      <c r="S593" s="983"/>
      <c r="T593" s="983"/>
      <c r="U593" s="983"/>
      <c r="V593" s="983"/>
      <c r="W593" s="983"/>
      <c r="X593" s="983"/>
      <c r="Y593" s="983"/>
      <c r="Z593" s="983"/>
      <c r="AA593" s="983"/>
      <c r="AB593" s="983"/>
      <c r="AC593" s="983"/>
      <c r="AD593" s="983"/>
      <c r="AE593" s="983"/>
      <c r="AF593" s="983"/>
      <c r="AG593" s="983"/>
      <c r="AH593" s="983"/>
      <c r="AI593" s="983"/>
      <c r="AJ593" s="983"/>
      <c r="AK593" s="601" t="s">
        <v>2472</v>
      </c>
      <c r="AL593"/>
      <c r="AM593"/>
      <c r="AN593"/>
      <c r="AO593"/>
      <c r="AP593"/>
      <c r="AQ593"/>
      <c r="AR593"/>
      <c r="AS593"/>
      <c r="AT593"/>
      <c r="AU593"/>
      <c r="AV593"/>
      <c r="AW593"/>
      <c r="AX593"/>
      <c r="AY593"/>
      <c r="AZ593"/>
      <c r="BA593"/>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7"/>
      <c r="EI593" s="117"/>
      <c r="EJ593" s="117"/>
      <c r="EK593" s="117"/>
      <c r="EL593" s="117"/>
      <c r="EM593" s="117"/>
      <c r="EN593" s="117"/>
      <c r="EO593" s="117"/>
      <c r="EP593" s="117"/>
      <c r="EQ593" s="117"/>
      <c r="ER593" s="117"/>
      <c r="ES593" s="117"/>
      <c r="ET593" s="117"/>
      <c r="EU593" s="117"/>
      <c r="EV593" s="117"/>
      <c r="EW593" s="117"/>
      <c r="EX593" s="117"/>
      <c r="EY593" s="117"/>
      <c r="EZ593" s="117"/>
      <c r="FA593" s="117"/>
      <c r="FB593" s="117"/>
      <c r="FC593" s="117"/>
      <c r="FD593" s="117"/>
      <c r="FE593" s="117"/>
      <c r="FF593" s="117"/>
      <c r="FG593" s="117"/>
      <c r="FH593" s="117"/>
      <c r="FI593" s="117"/>
      <c r="FJ593" s="117"/>
      <c r="FK593" s="117"/>
      <c r="FL593" s="117"/>
      <c r="FM593" s="117"/>
      <c r="FN593" s="117"/>
      <c r="FO593" s="117"/>
      <c r="FP593" s="117"/>
      <c r="FQ593" s="117"/>
      <c r="FR593" s="117"/>
      <c r="FS593" s="117"/>
      <c r="FT593" s="117"/>
      <c r="FU593" s="117"/>
      <c r="FV593" s="117"/>
      <c r="FW593" s="117"/>
      <c r="FX593" s="117"/>
      <c r="FY593" s="117"/>
      <c r="FZ593" s="117"/>
      <c r="GA593" s="117"/>
      <c r="GB593" s="117"/>
      <c r="GC593" s="117"/>
      <c r="GD593" s="117"/>
      <c r="GE593" s="117"/>
      <c r="GF593" s="117"/>
      <c r="GG593" s="117"/>
      <c r="GH593" s="117"/>
      <c r="GI593" s="117"/>
      <c r="GJ593" s="117"/>
      <c r="GK593" s="117"/>
      <c r="GL593" s="117"/>
      <c r="GM593" s="117"/>
      <c r="GN593" s="117"/>
      <c r="GO593" s="117"/>
      <c r="GP593" s="117"/>
      <c r="GQ593" s="117"/>
      <c r="GR593" s="117"/>
      <c r="GS593" s="117"/>
      <c r="GT593" s="117"/>
      <c r="GU593" s="117"/>
      <c r="GV593" s="117"/>
      <c r="GW593" s="117"/>
      <c r="GX593" s="117"/>
      <c r="GY593" s="117"/>
      <c r="GZ593" s="117"/>
    </row>
    <row r="594" spans="1:208" s="981" customFormat="1" ht="12.95" customHeight="1">
      <c r="A594" s="1869" t="s">
        <v>1731</v>
      </c>
      <c r="B594" s="1256"/>
      <c r="C594" s="1256"/>
      <c r="D594" s="1256"/>
      <c r="E594" s="1255" t="s">
        <v>1732</v>
      </c>
      <c r="F594" s="1256"/>
      <c r="G594" s="1256"/>
      <c r="H594" s="1257"/>
      <c r="I594" s="1256" t="s">
        <v>1733</v>
      </c>
      <c r="J594" s="1256"/>
      <c r="K594" s="1256"/>
      <c r="L594" s="1256"/>
      <c r="M594" s="1256"/>
      <c r="N594" s="1256"/>
      <c r="O594" s="1256"/>
      <c r="P594" s="1256"/>
      <c r="Q594" s="1256"/>
      <c r="R594" s="1256"/>
      <c r="S594" s="1256"/>
      <c r="T594" s="1256"/>
      <c r="U594" s="1256"/>
      <c r="V594" s="1256"/>
      <c r="W594" s="1256"/>
      <c r="X594" s="1256"/>
      <c r="Y594" s="1256"/>
      <c r="Z594" s="1256"/>
      <c r="AA594" s="1256"/>
      <c r="AB594" s="1256"/>
      <c r="AC594" s="1256"/>
      <c r="AD594" s="1256"/>
      <c r="AE594" s="1256"/>
      <c r="AF594" s="1256"/>
      <c r="AG594" s="1256"/>
      <c r="AH594" s="1256"/>
      <c r="AI594" s="1327" t="s">
        <v>1734</v>
      </c>
      <c r="AJ594" s="1328"/>
      <c r="AK594" s="1871"/>
      <c r="AL594"/>
      <c r="AM594"/>
      <c r="AN594"/>
      <c r="AO594"/>
      <c r="AP594"/>
      <c r="AQ594"/>
      <c r="AR594"/>
      <c r="AS594"/>
      <c r="AT594"/>
      <c r="AU594"/>
      <c r="AV594"/>
      <c r="AW594"/>
      <c r="AX594"/>
      <c r="AY594"/>
      <c r="AZ594"/>
      <c r="BA594"/>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7"/>
      <c r="EI594" s="117"/>
      <c r="EJ594" s="117"/>
      <c r="EK594" s="117"/>
      <c r="EL594" s="117"/>
      <c r="EM594" s="117"/>
      <c r="EN594" s="117"/>
      <c r="EO594" s="117"/>
      <c r="EP594" s="117"/>
      <c r="EQ594" s="117"/>
      <c r="ER594" s="117"/>
      <c r="ES594" s="117"/>
      <c r="ET594" s="117"/>
      <c r="EU594" s="117"/>
      <c r="EV594" s="117"/>
      <c r="EW594" s="117"/>
      <c r="EX594" s="117"/>
      <c r="EY594" s="117"/>
      <c r="EZ594" s="117"/>
      <c r="FA594" s="117"/>
      <c r="FB594" s="117"/>
      <c r="FC594" s="117"/>
      <c r="FD594" s="117"/>
      <c r="FE594" s="117"/>
      <c r="FF594" s="117"/>
      <c r="FG594" s="117"/>
      <c r="FH594" s="117"/>
      <c r="FI594" s="117"/>
      <c r="FJ594" s="117"/>
      <c r="FK594" s="117"/>
      <c r="FL594" s="117"/>
      <c r="FM594" s="117"/>
      <c r="FN594" s="117"/>
      <c r="FO594" s="117"/>
      <c r="FP594" s="117"/>
      <c r="FQ594" s="117"/>
      <c r="FR594" s="117"/>
      <c r="FS594" s="117"/>
      <c r="FT594" s="117"/>
      <c r="FU594" s="117"/>
      <c r="FV594" s="117"/>
      <c r="FW594" s="117"/>
      <c r="FX594" s="117"/>
      <c r="FY594" s="117"/>
      <c r="FZ594" s="117"/>
      <c r="GA594" s="117"/>
      <c r="GB594" s="117"/>
      <c r="GC594" s="117"/>
      <c r="GD594" s="117"/>
      <c r="GE594" s="117"/>
      <c r="GF594" s="117"/>
      <c r="GG594" s="117"/>
      <c r="GH594" s="117"/>
      <c r="GI594" s="117"/>
      <c r="GJ594" s="117"/>
      <c r="GK594" s="117"/>
      <c r="GL594" s="117"/>
      <c r="GM594" s="117"/>
      <c r="GN594" s="117"/>
      <c r="GO594" s="117"/>
      <c r="GP594" s="117"/>
      <c r="GQ594" s="117"/>
      <c r="GR594" s="117"/>
      <c r="GS594" s="117"/>
      <c r="GT594" s="117"/>
      <c r="GU594" s="117"/>
      <c r="GV594" s="117"/>
      <c r="GW594" s="117"/>
      <c r="GX594" s="117"/>
      <c r="GY594" s="117"/>
      <c r="GZ594" s="117"/>
    </row>
    <row r="595" spans="1:208" s="981" customFormat="1" ht="12.95" customHeight="1" thickBot="1">
      <c r="A595" s="1870"/>
      <c r="B595" s="1259"/>
      <c r="C595" s="1259"/>
      <c r="D595" s="1259"/>
      <c r="E595" s="1258"/>
      <c r="F595" s="1259"/>
      <c r="G595" s="1259"/>
      <c r="H595" s="1260"/>
      <c r="I595" s="1187" t="s">
        <v>328</v>
      </c>
      <c r="J595" s="1187"/>
      <c r="K595" s="1187"/>
      <c r="L595" s="1187"/>
      <c r="M595" s="1187"/>
      <c r="N595" s="1187"/>
      <c r="O595" s="1187"/>
      <c r="P595" s="1186" t="s">
        <v>329</v>
      </c>
      <c r="Q595" s="1187"/>
      <c r="R595" s="1187"/>
      <c r="S595" s="1187"/>
      <c r="T595" s="1187"/>
      <c r="U595" s="1187"/>
      <c r="V595" s="1187"/>
      <c r="W595" s="1187"/>
      <c r="X595" s="1187"/>
      <c r="Y595" s="1187"/>
      <c r="Z595" s="1187"/>
      <c r="AA595" s="1187"/>
      <c r="AB595" s="1187"/>
      <c r="AC595" s="1187"/>
      <c r="AD595" s="1187"/>
      <c r="AE595" s="1188"/>
      <c r="AF595" s="607" t="s">
        <v>330</v>
      </c>
      <c r="AG595" s="607"/>
      <c r="AH595" s="608"/>
      <c r="AI595" s="1330"/>
      <c r="AJ595" s="1331"/>
      <c r="AK595" s="1872"/>
      <c r="AL595"/>
      <c r="AM595"/>
      <c r="AN595"/>
      <c r="AO595"/>
      <c r="AP595"/>
      <c r="AQ595"/>
      <c r="AR595"/>
      <c r="AS595"/>
      <c r="AT595"/>
      <c r="AU595"/>
      <c r="AV595"/>
      <c r="AW595"/>
      <c r="AX595"/>
      <c r="AY595"/>
      <c r="AZ595"/>
      <c r="BA595"/>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7"/>
      <c r="EI595" s="117"/>
      <c r="EJ595" s="117"/>
      <c r="EK595" s="117"/>
      <c r="EL595" s="117"/>
      <c r="EM595" s="117"/>
      <c r="EN595" s="117"/>
      <c r="EO595" s="117"/>
      <c r="EP595" s="117"/>
      <c r="EQ595" s="117"/>
      <c r="ER595" s="117"/>
      <c r="ES595" s="117"/>
      <c r="ET595" s="117"/>
      <c r="EU595" s="117"/>
      <c r="EV595" s="117"/>
      <c r="EW595" s="117"/>
      <c r="EX595" s="117"/>
      <c r="EY595" s="117"/>
      <c r="EZ595" s="117"/>
      <c r="FA595" s="117"/>
      <c r="FB595" s="117"/>
      <c r="FC595" s="117"/>
      <c r="FD595" s="117"/>
      <c r="FE595" s="117"/>
      <c r="FF595" s="117"/>
      <c r="FG595" s="117"/>
      <c r="FH595" s="117"/>
      <c r="FI595" s="117"/>
      <c r="FJ595" s="117"/>
      <c r="FK595" s="117"/>
      <c r="FL595" s="117"/>
      <c r="FM595" s="117"/>
      <c r="FN595" s="117"/>
      <c r="FO595" s="117"/>
      <c r="FP595" s="117"/>
      <c r="FQ595" s="117"/>
      <c r="FR595" s="117"/>
      <c r="FS595" s="117"/>
      <c r="FT595" s="117"/>
      <c r="FU595" s="117"/>
      <c r="FV595" s="117"/>
      <c r="FW595" s="117"/>
      <c r="FX595" s="117"/>
      <c r="FY595" s="117"/>
      <c r="FZ595" s="117"/>
      <c r="GA595" s="117"/>
      <c r="GB595" s="117"/>
      <c r="GC595" s="117"/>
      <c r="GD595" s="117"/>
      <c r="GE595" s="117"/>
      <c r="GF595" s="117"/>
      <c r="GG595" s="117"/>
      <c r="GH595" s="117"/>
      <c r="GI595" s="117"/>
      <c r="GJ595" s="117"/>
      <c r="GK595" s="117"/>
      <c r="GL595" s="117"/>
      <c r="GM595" s="117"/>
      <c r="GN595" s="117"/>
      <c r="GO595" s="117"/>
      <c r="GP595" s="117"/>
      <c r="GQ595" s="117"/>
      <c r="GR595" s="117"/>
      <c r="GS595" s="117"/>
      <c r="GT595" s="117"/>
      <c r="GU595" s="117"/>
      <c r="GV595" s="117"/>
      <c r="GW595" s="117"/>
      <c r="GX595" s="117"/>
      <c r="GY595" s="117"/>
      <c r="GZ595" s="117"/>
    </row>
    <row r="596" spans="1:208" s="981" customFormat="1" ht="12.95" customHeight="1">
      <c r="A596" s="507" t="s">
        <v>2458</v>
      </c>
      <c r="B596" s="282"/>
      <c r="C596" s="957"/>
      <c r="D596" s="957"/>
      <c r="E596" s="193" t="s">
        <v>945</v>
      </c>
      <c r="F596" s="194"/>
      <c r="G596" s="194"/>
      <c r="H596" s="225"/>
      <c r="I596" s="193" t="s">
        <v>1804</v>
      </c>
      <c r="J596" s="194"/>
      <c r="K596" s="194"/>
      <c r="L596" s="194"/>
      <c r="M596" s="194"/>
      <c r="N596" s="194"/>
      <c r="O596" s="194"/>
      <c r="P596" s="987" t="s">
        <v>73</v>
      </c>
      <c r="Q596" s="194" t="s">
        <v>148</v>
      </c>
      <c r="R596" s="1236" t="s">
        <v>2466</v>
      </c>
      <c r="S596" s="1236"/>
      <c r="T596" s="1236"/>
      <c r="U596" s="1236"/>
      <c r="V596" s="1236"/>
      <c r="W596" s="1236"/>
      <c r="X596" s="1236"/>
      <c r="Y596" s="194" t="s">
        <v>238</v>
      </c>
      <c r="Z596" s="194"/>
      <c r="AA596" s="194"/>
      <c r="AB596" s="194"/>
      <c r="AC596" s="194"/>
      <c r="AD596" s="194"/>
      <c r="AE596" s="225"/>
      <c r="AF596" s="609"/>
      <c r="AG596" s="1190"/>
      <c r="AH596" s="1191"/>
      <c r="AI596" s="959"/>
      <c r="AJ596" s="957"/>
      <c r="AK596" s="290"/>
      <c r="AL596"/>
      <c r="AM596"/>
      <c r="AN596"/>
      <c r="AO596"/>
      <c r="AP596"/>
      <c r="AQ596"/>
      <c r="AR596"/>
      <c r="AS596"/>
      <c r="AT596"/>
      <c r="AU596"/>
      <c r="AV596"/>
      <c r="AW596"/>
      <c r="AX596"/>
      <c r="AY596"/>
      <c r="AZ596"/>
      <c r="BA596"/>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7"/>
      <c r="EI596" s="117"/>
      <c r="EJ596" s="117"/>
      <c r="EK596" s="117"/>
      <c r="EL596" s="117"/>
      <c r="EM596" s="117"/>
      <c r="EN596" s="117"/>
      <c r="EO596" s="117"/>
      <c r="EP596" s="117"/>
      <c r="EQ596" s="117"/>
      <c r="ER596" s="117"/>
      <c r="ES596" s="117"/>
      <c r="ET596" s="117"/>
      <c r="EU596" s="117"/>
      <c r="EV596" s="117"/>
      <c r="EW596" s="117"/>
      <c r="EX596" s="117"/>
      <c r="EY596" s="117"/>
      <c r="EZ596" s="117"/>
      <c r="FA596" s="117"/>
      <c r="FB596" s="117"/>
      <c r="FC596" s="117"/>
      <c r="FD596" s="117"/>
      <c r="FE596" s="117"/>
      <c r="FF596" s="117"/>
      <c r="FG596" s="117"/>
      <c r="FH596" s="117"/>
      <c r="FI596" s="117"/>
      <c r="FJ596" s="117"/>
      <c r="FK596" s="117"/>
      <c r="FL596" s="117"/>
      <c r="FM596" s="117"/>
      <c r="FN596" s="117"/>
      <c r="FO596" s="117"/>
      <c r="FP596" s="117"/>
      <c r="FQ596" s="117"/>
      <c r="FR596" s="117"/>
      <c r="FS596" s="117"/>
      <c r="FT596" s="117"/>
      <c r="FU596" s="117"/>
      <c r="FV596" s="117"/>
      <c r="FW596" s="117"/>
      <c r="FX596" s="117"/>
      <c r="FY596" s="117"/>
      <c r="FZ596" s="117"/>
      <c r="GA596" s="117"/>
      <c r="GB596" s="117"/>
      <c r="GC596" s="117"/>
      <c r="GD596" s="117"/>
      <c r="GE596" s="117"/>
      <c r="GF596" s="117"/>
      <c r="GG596" s="117"/>
      <c r="GH596" s="117"/>
      <c r="GI596" s="117"/>
      <c r="GJ596" s="117"/>
      <c r="GK596" s="117"/>
      <c r="GL596" s="117"/>
      <c r="GM596" s="117"/>
      <c r="GN596" s="117"/>
      <c r="GO596" s="117"/>
      <c r="GP596" s="117"/>
      <c r="GQ596" s="117"/>
      <c r="GR596" s="117"/>
      <c r="GS596" s="117"/>
      <c r="GT596" s="117"/>
      <c r="GU596" s="117"/>
      <c r="GV596" s="117"/>
      <c r="GW596" s="117"/>
      <c r="GX596" s="117"/>
      <c r="GY596" s="117"/>
      <c r="GZ596" s="117"/>
    </row>
    <row r="597" spans="1:208" s="981" customFormat="1" ht="12.95" customHeight="1">
      <c r="A597" s="531"/>
      <c r="B597" s="957" t="s">
        <v>2462</v>
      </c>
      <c r="C597" s="957"/>
      <c r="D597" s="957"/>
      <c r="E597" s="959"/>
      <c r="F597" s="957"/>
      <c r="G597" s="957"/>
      <c r="H597" s="958"/>
      <c r="I597" s="210"/>
      <c r="J597" s="211"/>
      <c r="K597" s="211"/>
      <c r="L597" s="211"/>
      <c r="M597" s="211"/>
      <c r="N597" s="211"/>
      <c r="O597" s="211"/>
      <c r="P597" s="959"/>
      <c r="Q597" s="957"/>
      <c r="R597" s="957"/>
      <c r="S597" s="957"/>
      <c r="T597" s="957"/>
      <c r="U597" s="957"/>
      <c r="V597" s="1190"/>
      <c r="W597" s="1190"/>
      <c r="X597" s="1190"/>
      <c r="Y597" s="1190"/>
      <c r="Z597" s="1190"/>
      <c r="AA597" s="1190"/>
      <c r="AB597" s="1190"/>
      <c r="AC597" s="1190"/>
      <c r="AD597" s="1190"/>
      <c r="AE597" s="958"/>
      <c r="AF597" s="609"/>
      <c r="AG597" s="1190"/>
      <c r="AH597" s="1191"/>
      <c r="AI597" s="959"/>
      <c r="AJ597" s="957"/>
      <c r="AK597" s="290"/>
      <c r="AL597"/>
      <c r="AM597"/>
      <c r="AN597"/>
      <c r="AO597"/>
      <c r="AP597"/>
      <c r="AQ597"/>
      <c r="AR597"/>
      <c r="AS597"/>
      <c r="AT597"/>
      <c r="AU597"/>
      <c r="AV597"/>
      <c r="AW597"/>
      <c r="AX597"/>
      <c r="AY597"/>
      <c r="AZ597"/>
      <c r="BA59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7"/>
      <c r="EI597" s="117"/>
      <c r="EJ597" s="117"/>
      <c r="EK597" s="117"/>
      <c r="EL597" s="117"/>
      <c r="EM597" s="117"/>
      <c r="EN597" s="117"/>
      <c r="EO597" s="117"/>
      <c r="EP597" s="117"/>
      <c r="EQ597" s="117"/>
      <c r="ER597" s="117"/>
      <c r="ES597" s="117"/>
      <c r="ET597" s="117"/>
      <c r="EU597" s="117"/>
      <c r="EV597" s="117"/>
      <c r="EW597" s="117"/>
      <c r="EX597" s="117"/>
      <c r="EY597" s="117"/>
      <c r="EZ597" s="117"/>
      <c r="FA597" s="117"/>
      <c r="FB597" s="117"/>
      <c r="FC597" s="117"/>
      <c r="FD597" s="117"/>
      <c r="FE597" s="117"/>
      <c r="FF597" s="117"/>
      <c r="FG597" s="117"/>
      <c r="FH597" s="117"/>
      <c r="FI597" s="117"/>
      <c r="FJ597" s="117"/>
      <c r="FK597" s="117"/>
      <c r="FL597" s="117"/>
      <c r="FM597" s="117"/>
      <c r="FN597" s="117"/>
      <c r="FO597" s="117"/>
      <c r="FP597" s="117"/>
      <c r="FQ597" s="117"/>
      <c r="FR597" s="117"/>
      <c r="FS597" s="117"/>
      <c r="FT597" s="117"/>
      <c r="FU597" s="117"/>
      <c r="FV597" s="117"/>
      <c r="FW597" s="117"/>
      <c r="FX597" s="117"/>
      <c r="FY597" s="117"/>
      <c r="FZ597" s="117"/>
      <c r="GA597" s="117"/>
      <c r="GB597" s="117"/>
      <c r="GC597" s="117"/>
      <c r="GD597" s="117"/>
      <c r="GE597" s="117"/>
      <c r="GF597" s="117"/>
      <c r="GG597" s="117"/>
      <c r="GH597" s="117"/>
      <c r="GI597" s="117"/>
      <c r="GJ597" s="117"/>
      <c r="GK597" s="117"/>
      <c r="GL597" s="117"/>
      <c r="GM597" s="117"/>
      <c r="GN597" s="117"/>
      <c r="GO597" s="117"/>
      <c r="GP597" s="117"/>
      <c r="GQ597" s="117"/>
      <c r="GR597" s="117"/>
      <c r="GS597" s="117"/>
      <c r="GT597" s="117"/>
      <c r="GU597" s="117"/>
      <c r="GV597" s="117"/>
      <c r="GW597" s="117"/>
      <c r="GX597" s="117"/>
      <c r="GY597" s="117"/>
      <c r="GZ597" s="117"/>
    </row>
    <row r="598" spans="1:208" s="981" customFormat="1" ht="12.95" customHeight="1">
      <c r="A598" s="531"/>
      <c r="B598" s="957" t="s">
        <v>2464</v>
      </c>
      <c r="C598" s="957"/>
      <c r="D598" s="957"/>
      <c r="E598" s="959"/>
      <c r="F598" s="957"/>
      <c r="G598" s="957"/>
      <c r="H598" s="958"/>
      <c r="I598" s="193" t="s">
        <v>1807</v>
      </c>
      <c r="J598" s="194"/>
      <c r="K598" s="194"/>
      <c r="L598" s="194"/>
      <c r="M598" s="194"/>
      <c r="N598" s="194"/>
      <c r="O598" s="194"/>
      <c r="P598" s="987" t="s">
        <v>73</v>
      </c>
      <c r="Q598" s="194" t="s">
        <v>148</v>
      </c>
      <c r="R598" s="1236" t="s">
        <v>2466</v>
      </c>
      <c r="S598" s="1236"/>
      <c r="T598" s="1236"/>
      <c r="U598" s="1236"/>
      <c r="V598" s="1236"/>
      <c r="W598" s="1236"/>
      <c r="X598" s="1236"/>
      <c r="Y598" s="194" t="s">
        <v>238</v>
      </c>
      <c r="Z598" s="194"/>
      <c r="AA598" s="194"/>
      <c r="AB598" s="194"/>
      <c r="AC598" s="194"/>
      <c r="AD598" s="194"/>
      <c r="AE598" s="225"/>
      <c r="AF598" s="609"/>
      <c r="AG598" s="1190"/>
      <c r="AH598" s="1191"/>
      <c r="AI598" s="959"/>
      <c r="AJ598" s="957"/>
      <c r="AK598" s="290"/>
      <c r="AL598"/>
      <c r="AM598"/>
      <c r="AN598"/>
      <c r="AO598"/>
      <c r="AP598"/>
      <c r="AQ598"/>
      <c r="AR598"/>
      <c r="AS598"/>
      <c r="AT598"/>
      <c r="AU598"/>
      <c r="AV598"/>
      <c r="AW598"/>
      <c r="AX598"/>
      <c r="AY598"/>
      <c r="AZ598"/>
      <c r="BA598"/>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7"/>
      <c r="EI598" s="117"/>
      <c r="EJ598" s="117"/>
      <c r="EK598" s="117"/>
      <c r="EL598" s="117"/>
      <c r="EM598" s="117"/>
      <c r="EN598" s="117"/>
      <c r="EO598" s="117"/>
      <c r="EP598" s="117"/>
      <c r="EQ598" s="117"/>
      <c r="ER598" s="117"/>
      <c r="ES598" s="117"/>
      <c r="ET598" s="117"/>
      <c r="EU598" s="117"/>
      <c r="EV598" s="117"/>
      <c r="EW598" s="117"/>
      <c r="EX598" s="117"/>
      <c r="EY598" s="117"/>
      <c r="EZ598" s="117"/>
      <c r="FA598" s="117"/>
      <c r="FB598" s="117"/>
      <c r="FC598" s="117"/>
      <c r="FD598" s="117"/>
      <c r="FE598" s="117"/>
      <c r="FF598" s="117"/>
      <c r="FG598" s="117"/>
      <c r="FH598" s="117"/>
      <c r="FI598" s="117"/>
      <c r="FJ598" s="117"/>
      <c r="FK598" s="117"/>
      <c r="FL598" s="117"/>
      <c r="FM598" s="117"/>
      <c r="FN598" s="117"/>
      <c r="FO598" s="117"/>
      <c r="FP598" s="117"/>
      <c r="FQ598" s="117"/>
      <c r="FR598" s="117"/>
      <c r="FS598" s="117"/>
      <c r="FT598" s="117"/>
      <c r="FU598" s="117"/>
      <c r="FV598" s="117"/>
      <c r="FW598" s="117"/>
      <c r="FX598" s="117"/>
      <c r="FY598" s="117"/>
      <c r="FZ598" s="117"/>
      <c r="GA598" s="117"/>
      <c r="GB598" s="117"/>
      <c r="GC598" s="117"/>
      <c r="GD598" s="117"/>
      <c r="GE598" s="117"/>
      <c r="GF598" s="117"/>
      <c r="GG598" s="117"/>
      <c r="GH598" s="117"/>
      <c r="GI598" s="117"/>
      <c r="GJ598" s="117"/>
      <c r="GK598" s="117"/>
      <c r="GL598" s="117"/>
      <c r="GM598" s="117"/>
      <c r="GN598" s="117"/>
      <c r="GO598" s="117"/>
      <c r="GP598" s="117"/>
      <c r="GQ598" s="117"/>
      <c r="GR598" s="117"/>
      <c r="GS598" s="117"/>
      <c r="GT598" s="117"/>
      <c r="GU598" s="117"/>
      <c r="GV598" s="117"/>
      <c r="GW598" s="117"/>
      <c r="GX598" s="117"/>
      <c r="GY598" s="117"/>
      <c r="GZ598" s="117"/>
    </row>
    <row r="599" spans="1:208" s="981" customFormat="1" ht="12.95" customHeight="1">
      <c r="A599" s="531"/>
      <c r="B599" s="957" t="s">
        <v>2534</v>
      </c>
      <c r="C599" s="957"/>
      <c r="D599" s="957"/>
      <c r="E599" s="959"/>
      <c r="F599" s="957"/>
      <c r="G599" s="957"/>
      <c r="H599" s="958"/>
      <c r="I599" s="959"/>
      <c r="J599" s="957"/>
      <c r="K599" s="957"/>
      <c r="L599" s="957"/>
      <c r="M599" s="957"/>
      <c r="N599" s="957"/>
      <c r="O599" s="957"/>
      <c r="P599" s="959"/>
      <c r="Q599" s="957"/>
      <c r="R599" s="957"/>
      <c r="S599" s="957"/>
      <c r="T599" s="957"/>
      <c r="U599" s="957"/>
      <c r="V599" s="1190"/>
      <c r="W599" s="1190"/>
      <c r="X599" s="1190"/>
      <c r="Y599" s="1190"/>
      <c r="Z599" s="1190"/>
      <c r="AA599" s="1190"/>
      <c r="AB599" s="1190"/>
      <c r="AC599" s="1190"/>
      <c r="AD599" s="1190"/>
      <c r="AE599" s="958"/>
      <c r="AF599" s="609"/>
      <c r="AG599" s="1190"/>
      <c r="AH599" s="1191"/>
      <c r="AI599" s="959"/>
      <c r="AJ599" s="957"/>
      <c r="AK599" s="290"/>
      <c r="AL599"/>
      <c r="AM599"/>
      <c r="AN599"/>
      <c r="AO599"/>
      <c r="AP599"/>
      <c r="AQ599"/>
      <c r="AR599"/>
      <c r="AS599"/>
      <c r="AT599"/>
      <c r="AU599"/>
      <c r="AV599"/>
      <c r="AW599"/>
      <c r="AX599"/>
      <c r="AY599"/>
      <c r="AZ599"/>
      <c r="BA599"/>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7"/>
      <c r="EI599" s="117"/>
      <c r="EJ599" s="117"/>
      <c r="EK599" s="117"/>
      <c r="EL599" s="117"/>
      <c r="EM599" s="117"/>
      <c r="EN599" s="117"/>
      <c r="EO599" s="117"/>
      <c r="EP599" s="117"/>
      <c r="EQ599" s="117"/>
      <c r="ER599" s="117"/>
      <c r="ES599" s="117"/>
      <c r="ET599" s="117"/>
      <c r="EU599" s="117"/>
      <c r="EV599" s="117"/>
      <c r="EW599" s="117"/>
      <c r="EX599" s="117"/>
      <c r="EY599" s="117"/>
      <c r="EZ599" s="117"/>
      <c r="FA599" s="117"/>
      <c r="FB599" s="117"/>
      <c r="FC599" s="117"/>
      <c r="FD599" s="117"/>
      <c r="FE599" s="117"/>
      <c r="FF599" s="117"/>
      <c r="FG599" s="117"/>
      <c r="FH599" s="117"/>
      <c r="FI599" s="117"/>
      <c r="FJ599" s="117"/>
      <c r="FK599" s="117"/>
      <c r="FL599" s="117"/>
      <c r="FM599" s="117"/>
      <c r="FN599" s="117"/>
      <c r="FO599" s="117"/>
      <c r="FP599" s="117"/>
      <c r="FQ599" s="117"/>
      <c r="FR599" s="117"/>
      <c r="FS599" s="117"/>
      <c r="FT599" s="117"/>
      <c r="FU599" s="117"/>
      <c r="FV599" s="117"/>
      <c r="FW599" s="117"/>
      <c r="FX599" s="117"/>
      <c r="FY599" s="117"/>
      <c r="FZ599" s="117"/>
      <c r="GA599" s="117"/>
      <c r="GB599" s="117"/>
      <c r="GC599" s="117"/>
      <c r="GD599" s="117"/>
      <c r="GE599" s="117"/>
      <c r="GF599" s="117"/>
      <c r="GG599" s="117"/>
      <c r="GH599" s="117"/>
      <c r="GI599" s="117"/>
      <c r="GJ599" s="117"/>
      <c r="GK599" s="117"/>
      <c r="GL599" s="117"/>
      <c r="GM599" s="117"/>
      <c r="GN599" s="117"/>
      <c r="GO599" s="117"/>
      <c r="GP599" s="117"/>
      <c r="GQ599" s="117"/>
      <c r="GR599" s="117"/>
      <c r="GS599" s="117"/>
      <c r="GT599" s="117"/>
      <c r="GU599" s="117"/>
      <c r="GV599" s="117"/>
      <c r="GW599" s="117"/>
      <c r="GX599" s="117"/>
      <c r="GY599" s="117"/>
      <c r="GZ599" s="117"/>
    </row>
    <row r="600" spans="1:208" s="981" customFormat="1" ht="12.95" customHeight="1">
      <c r="A600" s="531"/>
      <c r="C600" s="957"/>
      <c r="D600" s="957"/>
      <c r="E600" s="959"/>
      <c r="F600" s="957"/>
      <c r="G600" s="957"/>
      <c r="H600" s="958"/>
      <c r="I600" s="193" t="s">
        <v>1810</v>
      </c>
      <c r="J600" s="194"/>
      <c r="K600" s="193" t="s">
        <v>1811</v>
      </c>
      <c r="L600" s="194"/>
      <c r="M600" s="194"/>
      <c r="N600" s="194"/>
      <c r="O600" s="225"/>
      <c r="P600" s="987" t="s">
        <v>73</v>
      </c>
      <c r="Q600" s="194" t="s">
        <v>148</v>
      </c>
      <c r="R600" s="1236" t="s">
        <v>2466</v>
      </c>
      <c r="S600" s="1236"/>
      <c r="T600" s="1236"/>
      <c r="U600" s="1236"/>
      <c r="V600" s="1236"/>
      <c r="W600" s="1236"/>
      <c r="X600" s="1236"/>
      <c r="Y600" s="194" t="s">
        <v>238</v>
      </c>
      <c r="Z600" s="194"/>
      <c r="AA600" s="194"/>
      <c r="AB600" s="194"/>
      <c r="AC600" s="194"/>
      <c r="AD600" s="194"/>
      <c r="AE600" s="225"/>
      <c r="AF600" s="609"/>
      <c r="AG600" s="1190"/>
      <c r="AH600" s="1191"/>
      <c r="AI600" s="959"/>
      <c r="AJ600" s="957"/>
      <c r="AK600" s="290"/>
      <c r="AL600"/>
      <c r="AM600"/>
      <c r="AN600"/>
      <c r="AO600"/>
      <c r="AP600"/>
      <c r="AQ600"/>
      <c r="AR600"/>
      <c r="AS600"/>
      <c r="AT600"/>
      <c r="AU600"/>
      <c r="AV600"/>
      <c r="AW600"/>
      <c r="AX600"/>
      <c r="AY600"/>
      <c r="AZ600"/>
      <c r="BA600"/>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7"/>
      <c r="EI600" s="117"/>
      <c r="EJ600" s="117"/>
      <c r="EK600" s="117"/>
      <c r="EL600" s="117"/>
      <c r="EM600" s="117"/>
      <c r="EN600" s="117"/>
      <c r="EO600" s="117"/>
      <c r="EP600" s="117"/>
      <c r="EQ600" s="117"/>
      <c r="ER600" s="117"/>
      <c r="ES600" s="117"/>
      <c r="ET600" s="117"/>
      <c r="EU600" s="117"/>
      <c r="EV600" s="117"/>
      <c r="EW600" s="117"/>
      <c r="EX600" s="117"/>
      <c r="EY600" s="117"/>
      <c r="EZ600" s="117"/>
      <c r="FA600" s="117"/>
      <c r="FB600" s="117"/>
      <c r="FC600" s="117"/>
      <c r="FD600" s="117"/>
      <c r="FE600" s="117"/>
      <c r="FF600" s="117"/>
      <c r="FG600" s="117"/>
      <c r="FH600" s="117"/>
      <c r="FI600" s="117"/>
      <c r="FJ600" s="117"/>
      <c r="FK600" s="117"/>
      <c r="FL600" s="117"/>
      <c r="FM600" s="117"/>
      <c r="FN600" s="117"/>
      <c r="FO600" s="117"/>
      <c r="FP600" s="117"/>
      <c r="FQ600" s="117"/>
      <c r="FR600" s="117"/>
      <c r="FS600" s="117"/>
      <c r="FT600" s="117"/>
      <c r="FU600" s="117"/>
      <c r="FV600" s="117"/>
      <c r="FW600" s="117"/>
      <c r="FX600" s="117"/>
      <c r="FY600" s="117"/>
      <c r="FZ600" s="117"/>
      <c r="GA600" s="117"/>
      <c r="GB600" s="117"/>
      <c r="GC600" s="117"/>
      <c r="GD600" s="117"/>
      <c r="GE600" s="117"/>
      <c r="GF600" s="117"/>
      <c r="GG600" s="117"/>
      <c r="GH600" s="117"/>
      <c r="GI600" s="117"/>
      <c r="GJ600" s="117"/>
      <c r="GK600" s="117"/>
      <c r="GL600" s="117"/>
      <c r="GM600" s="117"/>
      <c r="GN600" s="117"/>
      <c r="GO600" s="117"/>
      <c r="GP600" s="117"/>
      <c r="GQ600" s="117"/>
      <c r="GR600" s="117"/>
      <c r="GS600" s="117"/>
      <c r="GT600" s="117"/>
      <c r="GU600" s="117"/>
      <c r="GV600" s="117"/>
      <c r="GW600" s="117"/>
      <c r="GX600" s="117"/>
      <c r="GY600" s="117"/>
      <c r="GZ600" s="117"/>
    </row>
    <row r="601" spans="1:208" s="981" customFormat="1" ht="12.95" customHeight="1">
      <c r="A601" s="531"/>
      <c r="B601" s="957"/>
      <c r="C601" s="957"/>
      <c r="D601" s="957"/>
      <c r="E601" s="959"/>
      <c r="F601" s="957"/>
      <c r="G601" s="957"/>
      <c r="H601" s="958"/>
      <c r="I601" s="959" t="s">
        <v>1813</v>
      </c>
      <c r="J601" s="957"/>
      <c r="K601" s="959"/>
      <c r="L601" s="957"/>
      <c r="M601" s="957"/>
      <c r="N601" s="957"/>
      <c r="O601" s="958"/>
      <c r="P601" s="959"/>
      <c r="Q601" s="957"/>
      <c r="R601" s="957"/>
      <c r="S601" s="957"/>
      <c r="T601" s="957"/>
      <c r="U601" s="957"/>
      <c r="V601" s="1190"/>
      <c r="W601" s="1190"/>
      <c r="X601" s="1190"/>
      <c r="Y601" s="1190"/>
      <c r="Z601" s="1190"/>
      <c r="AA601" s="1190"/>
      <c r="AB601" s="1190"/>
      <c r="AC601" s="1190"/>
      <c r="AD601" s="1190"/>
      <c r="AE601" s="958"/>
      <c r="AF601" s="609"/>
      <c r="AG601" s="1190"/>
      <c r="AH601" s="1191"/>
      <c r="AI601" s="959"/>
      <c r="AJ601" s="957"/>
      <c r="AK601" s="290"/>
      <c r="AL601"/>
      <c r="AM601"/>
      <c r="AN601"/>
      <c r="AO601"/>
      <c r="AP601"/>
      <c r="AQ601"/>
      <c r="AR601"/>
      <c r="AS601"/>
      <c r="AT601"/>
      <c r="AU601"/>
      <c r="AV601"/>
      <c r="AW601"/>
      <c r="AX601"/>
      <c r="AY601"/>
      <c r="AZ601"/>
      <c r="BA601"/>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7"/>
      <c r="EI601" s="117"/>
      <c r="EJ601" s="117"/>
      <c r="EK601" s="117"/>
      <c r="EL601" s="117"/>
      <c r="EM601" s="117"/>
      <c r="EN601" s="117"/>
      <c r="EO601" s="117"/>
      <c r="EP601" s="117"/>
      <c r="EQ601" s="117"/>
      <c r="ER601" s="117"/>
      <c r="ES601" s="117"/>
      <c r="ET601" s="117"/>
      <c r="EU601" s="117"/>
      <c r="EV601" s="117"/>
      <c r="EW601" s="117"/>
      <c r="EX601" s="117"/>
      <c r="EY601" s="117"/>
      <c r="EZ601" s="117"/>
      <c r="FA601" s="117"/>
      <c r="FB601" s="117"/>
      <c r="FC601" s="117"/>
      <c r="FD601" s="117"/>
      <c r="FE601" s="117"/>
      <c r="FF601" s="117"/>
      <c r="FG601" s="117"/>
      <c r="FH601" s="117"/>
      <c r="FI601" s="117"/>
      <c r="FJ601" s="117"/>
      <c r="FK601" s="117"/>
      <c r="FL601" s="117"/>
      <c r="FM601" s="117"/>
      <c r="FN601" s="117"/>
      <c r="FO601" s="117"/>
      <c r="FP601" s="117"/>
      <c r="FQ601" s="117"/>
      <c r="FR601" s="117"/>
      <c r="FS601" s="117"/>
      <c r="FT601" s="117"/>
      <c r="FU601" s="117"/>
      <c r="FV601" s="117"/>
      <c r="FW601" s="117"/>
      <c r="FX601" s="117"/>
      <c r="FY601" s="117"/>
      <c r="FZ601" s="117"/>
      <c r="GA601" s="117"/>
      <c r="GB601" s="117"/>
      <c r="GC601" s="117"/>
      <c r="GD601" s="117"/>
      <c r="GE601" s="117"/>
      <c r="GF601" s="117"/>
      <c r="GG601" s="117"/>
      <c r="GH601" s="117"/>
      <c r="GI601" s="117"/>
      <c r="GJ601" s="117"/>
      <c r="GK601" s="117"/>
      <c r="GL601" s="117"/>
      <c r="GM601" s="117"/>
      <c r="GN601" s="117"/>
      <c r="GO601" s="117"/>
      <c r="GP601" s="117"/>
      <c r="GQ601" s="117"/>
      <c r="GR601" s="117"/>
      <c r="GS601" s="117"/>
      <c r="GT601" s="117"/>
      <c r="GU601" s="117"/>
      <c r="GV601" s="117"/>
      <c r="GW601" s="117"/>
      <c r="GX601" s="117"/>
      <c r="GY601" s="117"/>
      <c r="GZ601" s="117"/>
    </row>
    <row r="602" spans="1:208" s="981" customFormat="1" ht="12.95" customHeight="1">
      <c r="A602" s="531"/>
      <c r="B602" s="957"/>
      <c r="C602" s="957"/>
      <c r="D602" s="957"/>
      <c r="E602" s="959"/>
      <c r="F602" s="957"/>
      <c r="G602" s="957"/>
      <c r="H602" s="958"/>
      <c r="I602" s="957"/>
      <c r="J602" s="957"/>
      <c r="K602" s="193" t="s">
        <v>2469</v>
      </c>
      <c r="L602" s="194"/>
      <c r="M602" s="194"/>
      <c r="N602" s="194"/>
      <c r="O602" s="225"/>
      <c r="P602" s="987" t="s">
        <v>73</v>
      </c>
      <c r="Q602" s="194" t="s">
        <v>148</v>
      </c>
      <c r="R602" s="1236" t="s">
        <v>2466</v>
      </c>
      <c r="S602" s="1236"/>
      <c r="T602" s="1236"/>
      <c r="U602" s="1236"/>
      <c r="V602" s="1236"/>
      <c r="W602" s="1236"/>
      <c r="X602" s="1236"/>
      <c r="Y602" s="194" t="s">
        <v>238</v>
      </c>
      <c r="Z602" s="194"/>
      <c r="AA602" s="194"/>
      <c r="AB602" s="194"/>
      <c r="AC602" s="194"/>
      <c r="AD602" s="194"/>
      <c r="AE602" s="225"/>
      <c r="AF602" s="609"/>
      <c r="AG602" s="1190"/>
      <c r="AH602" s="1191"/>
      <c r="AI602" s="959"/>
      <c r="AJ602" s="957"/>
      <c r="AK602" s="290"/>
      <c r="AL602"/>
      <c r="AM602"/>
      <c r="AN602"/>
      <c r="AO602"/>
      <c r="AP602"/>
      <c r="AQ602"/>
      <c r="AR602"/>
      <c r="AS602"/>
      <c r="AT602"/>
      <c r="AU602"/>
      <c r="AV602"/>
      <c r="AW602"/>
      <c r="AX602"/>
      <c r="AY602"/>
      <c r="AZ602"/>
      <c r="BA602"/>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7"/>
      <c r="EI602" s="117"/>
      <c r="EJ602" s="117"/>
      <c r="EK602" s="117"/>
      <c r="EL602" s="117"/>
      <c r="EM602" s="117"/>
      <c r="EN602" s="117"/>
      <c r="EO602" s="117"/>
      <c r="EP602" s="117"/>
      <c r="EQ602" s="117"/>
      <c r="ER602" s="117"/>
      <c r="ES602" s="117"/>
      <c r="ET602" s="117"/>
      <c r="EU602" s="117"/>
      <c r="EV602" s="117"/>
      <c r="EW602" s="117"/>
      <c r="EX602" s="117"/>
      <c r="EY602" s="117"/>
      <c r="EZ602" s="117"/>
      <c r="FA602" s="117"/>
      <c r="FB602" s="117"/>
      <c r="FC602" s="117"/>
      <c r="FD602" s="117"/>
      <c r="FE602" s="117"/>
      <c r="FF602" s="117"/>
      <c r="FG602" s="117"/>
      <c r="FH602" s="117"/>
      <c r="FI602" s="117"/>
      <c r="FJ602" s="117"/>
      <c r="FK602" s="117"/>
      <c r="FL602" s="117"/>
      <c r="FM602" s="117"/>
      <c r="FN602" s="117"/>
      <c r="FO602" s="117"/>
      <c r="FP602" s="117"/>
      <c r="FQ602" s="117"/>
      <c r="FR602" s="117"/>
      <c r="FS602" s="117"/>
      <c r="FT602" s="117"/>
      <c r="FU602" s="117"/>
      <c r="FV602" s="117"/>
      <c r="FW602" s="117"/>
      <c r="FX602" s="117"/>
      <c r="FY602" s="117"/>
      <c r="FZ602" s="117"/>
      <c r="GA602" s="117"/>
      <c r="GB602" s="117"/>
      <c r="GC602" s="117"/>
      <c r="GD602" s="117"/>
      <c r="GE602" s="117"/>
      <c r="GF602" s="117"/>
      <c r="GG602" s="117"/>
      <c r="GH602" s="117"/>
      <c r="GI602" s="117"/>
      <c r="GJ602" s="117"/>
      <c r="GK602" s="117"/>
      <c r="GL602" s="117"/>
      <c r="GM602" s="117"/>
      <c r="GN602" s="117"/>
      <c r="GO602" s="117"/>
      <c r="GP602" s="117"/>
      <c r="GQ602" s="117"/>
      <c r="GR602" s="117"/>
      <c r="GS602" s="117"/>
      <c r="GT602" s="117"/>
      <c r="GU602" s="117"/>
      <c r="GV602" s="117"/>
      <c r="GW602" s="117"/>
      <c r="GX602" s="117"/>
      <c r="GY602" s="117"/>
      <c r="GZ602" s="117"/>
    </row>
    <row r="603" spans="1:208" s="981" customFormat="1" ht="12.95" customHeight="1">
      <c r="A603" s="531"/>
      <c r="B603" s="957"/>
      <c r="C603" s="957"/>
      <c r="D603" s="957"/>
      <c r="E603" s="959"/>
      <c r="F603" s="957"/>
      <c r="G603" s="957"/>
      <c r="H603" s="958"/>
      <c r="I603" s="957"/>
      <c r="J603" s="957"/>
      <c r="K603" s="959"/>
      <c r="L603" s="957"/>
      <c r="M603" s="957"/>
      <c r="N603" s="957"/>
      <c r="O603" s="958"/>
      <c r="P603" s="959"/>
      <c r="Q603" s="957"/>
      <c r="R603" s="957"/>
      <c r="S603" s="957"/>
      <c r="T603" s="957"/>
      <c r="U603" s="957"/>
      <c r="V603" s="1190"/>
      <c r="W603" s="1190"/>
      <c r="X603" s="1190"/>
      <c r="Y603" s="1190"/>
      <c r="Z603" s="1190"/>
      <c r="AA603" s="1190"/>
      <c r="AB603" s="1190"/>
      <c r="AC603" s="1190"/>
      <c r="AD603" s="1190"/>
      <c r="AE603" s="958"/>
      <c r="AF603" s="609"/>
      <c r="AG603" s="1190"/>
      <c r="AH603" s="1191"/>
      <c r="AI603" s="959"/>
      <c r="AJ603" s="957"/>
      <c r="AK603" s="290"/>
      <c r="AL603"/>
      <c r="AM603"/>
      <c r="AN603"/>
      <c r="AO603"/>
      <c r="AP603"/>
      <c r="AQ603"/>
      <c r="AR603"/>
      <c r="AS603"/>
      <c r="AT603"/>
      <c r="AU603"/>
      <c r="AV603"/>
      <c r="AW603"/>
      <c r="AX603"/>
      <c r="AY603"/>
      <c r="AZ603"/>
      <c r="BA603"/>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7"/>
      <c r="EI603" s="117"/>
      <c r="EJ603" s="117"/>
      <c r="EK603" s="117"/>
      <c r="EL603" s="117"/>
      <c r="EM603" s="117"/>
      <c r="EN603" s="117"/>
      <c r="EO603" s="117"/>
      <c r="EP603" s="117"/>
      <c r="EQ603" s="117"/>
      <c r="ER603" s="117"/>
      <c r="ES603" s="117"/>
      <c r="ET603" s="117"/>
      <c r="EU603" s="117"/>
      <c r="EV603" s="117"/>
      <c r="EW603" s="117"/>
      <c r="EX603" s="117"/>
      <c r="EY603" s="117"/>
      <c r="EZ603" s="117"/>
      <c r="FA603" s="117"/>
      <c r="FB603" s="117"/>
      <c r="FC603" s="117"/>
      <c r="FD603" s="117"/>
      <c r="FE603" s="117"/>
      <c r="FF603" s="117"/>
      <c r="FG603" s="117"/>
      <c r="FH603" s="117"/>
      <c r="FI603" s="117"/>
      <c r="FJ603" s="117"/>
      <c r="FK603" s="117"/>
      <c r="FL603" s="117"/>
      <c r="FM603" s="117"/>
      <c r="FN603" s="117"/>
      <c r="FO603" s="117"/>
      <c r="FP603" s="117"/>
      <c r="FQ603" s="117"/>
      <c r="FR603" s="117"/>
      <c r="FS603" s="117"/>
      <c r="FT603" s="117"/>
      <c r="FU603" s="117"/>
      <c r="FV603" s="117"/>
      <c r="FW603" s="117"/>
      <c r="FX603" s="117"/>
      <c r="FY603" s="117"/>
      <c r="FZ603" s="117"/>
      <c r="GA603" s="117"/>
      <c r="GB603" s="117"/>
      <c r="GC603" s="117"/>
      <c r="GD603" s="117"/>
      <c r="GE603" s="117"/>
      <c r="GF603" s="117"/>
      <c r="GG603" s="117"/>
      <c r="GH603" s="117"/>
      <c r="GI603" s="117"/>
      <c r="GJ603" s="117"/>
      <c r="GK603" s="117"/>
      <c r="GL603" s="117"/>
      <c r="GM603" s="117"/>
      <c r="GN603" s="117"/>
      <c r="GO603" s="117"/>
      <c r="GP603" s="117"/>
      <c r="GQ603" s="117"/>
      <c r="GR603" s="117"/>
      <c r="GS603" s="117"/>
      <c r="GT603" s="117"/>
      <c r="GU603" s="117"/>
      <c r="GV603" s="117"/>
      <c r="GW603" s="117"/>
      <c r="GX603" s="117"/>
      <c r="GY603" s="117"/>
      <c r="GZ603" s="117"/>
    </row>
    <row r="604" spans="1:208" s="981" customFormat="1" ht="12.95" customHeight="1">
      <c r="A604" s="531"/>
      <c r="B604" s="957"/>
      <c r="C604" s="957"/>
      <c r="D604" s="957"/>
      <c r="E604" s="959"/>
      <c r="F604" s="957"/>
      <c r="G604" s="957"/>
      <c r="H604" s="958"/>
      <c r="I604" s="957"/>
      <c r="J604" s="957"/>
      <c r="K604" s="193" t="s">
        <v>1822</v>
      </c>
      <c r="L604" s="194"/>
      <c r="M604" s="194"/>
      <c r="N604" s="194"/>
      <c r="O604" s="225"/>
      <c r="P604" s="987" t="s">
        <v>73</v>
      </c>
      <c r="Q604" s="194" t="s">
        <v>148</v>
      </c>
      <c r="R604" s="1236" t="s">
        <v>2466</v>
      </c>
      <c r="S604" s="1236"/>
      <c r="T604" s="1236"/>
      <c r="U604" s="1236"/>
      <c r="V604" s="1236"/>
      <c r="W604" s="1236"/>
      <c r="X604" s="1236"/>
      <c r="Y604" s="194" t="s">
        <v>238</v>
      </c>
      <c r="Z604" s="194"/>
      <c r="AA604" s="194"/>
      <c r="AB604" s="194"/>
      <c r="AC604" s="194"/>
      <c r="AD604" s="194"/>
      <c r="AE604" s="225"/>
      <c r="AF604" s="609"/>
      <c r="AG604" s="1190"/>
      <c r="AH604" s="1191"/>
      <c r="AI604" s="959"/>
      <c r="AJ604" s="957"/>
      <c r="AK604" s="290"/>
      <c r="AL604"/>
      <c r="AM604"/>
      <c r="AN604"/>
      <c r="AO604"/>
      <c r="AP604"/>
      <c r="AQ604"/>
      <c r="AR604"/>
      <c r="AS604"/>
      <c r="AT604"/>
      <c r="AU604"/>
      <c r="AV604"/>
      <c r="AW604"/>
      <c r="AX604"/>
      <c r="AY604"/>
      <c r="AZ604"/>
      <c r="BA604"/>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7"/>
      <c r="EI604" s="117"/>
      <c r="EJ604" s="117"/>
      <c r="EK604" s="117"/>
      <c r="EL604" s="117"/>
      <c r="EM604" s="117"/>
      <c r="EN604" s="117"/>
      <c r="EO604" s="117"/>
      <c r="EP604" s="117"/>
      <c r="EQ604" s="117"/>
      <c r="ER604" s="117"/>
      <c r="ES604" s="117"/>
      <c r="ET604" s="117"/>
      <c r="EU604" s="117"/>
      <c r="EV604" s="117"/>
      <c r="EW604" s="117"/>
      <c r="EX604" s="117"/>
      <c r="EY604" s="117"/>
      <c r="EZ604" s="117"/>
      <c r="FA604" s="117"/>
      <c r="FB604" s="117"/>
      <c r="FC604" s="117"/>
      <c r="FD604" s="117"/>
      <c r="FE604" s="117"/>
      <c r="FF604" s="117"/>
      <c r="FG604" s="117"/>
      <c r="FH604" s="117"/>
      <c r="FI604" s="117"/>
      <c r="FJ604" s="117"/>
      <c r="FK604" s="117"/>
      <c r="FL604" s="117"/>
      <c r="FM604" s="117"/>
      <c r="FN604" s="117"/>
      <c r="FO604" s="117"/>
      <c r="FP604" s="117"/>
      <c r="FQ604" s="117"/>
      <c r="FR604" s="117"/>
      <c r="FS604" s="117"/>
      <c r="FT604" s="117"/>
      <c r="FU604" s="117"/>
      <c r="FV604" s="117"/>
      <c r="FW604" s="117"/>
      <c r="FX604" s="117"/>
      <c r="FY604" s="117"/>
      <c r="FZ604" s="117"/>
      <c r="GA604" s="117"/>
      <c r="GB604" s="117"/>
      <c r="GC604" s="117"/>
      <c r="GD604" s="117"/>
      <c r="GE604" s="117"/>
      <c r="GF604" s="117"/>
      <c r="GG604" s="117"/>
      <c r="GH604" s="117"/>
      <c r="GI604" s="117"/>
      <c r="GJ604" s="117"/>
      <c r="GK604" s="117"/>
      <c r="GL604" s="117"/>
      <c r="GM604" s="117"/>
      <c r="GN604" s="117"/>
      <c r="GO604" s="117"/>
      <c r="GP604" s="117"/>
      <c r="GQ604" s="117"/>
      <c r="GR604" s="117"/>
      <c r="GS604" s="117"/>
      <c r="GT604" s="117"/>
      <c r="GU604" s="117"/>
      <c r="GV604" s="117"/>
      <c r="GW604" s="117"/>
      <c r="GX604" s="117"/>
      <c r="GY604" s="117"/>
      <c r="GZ604" s="117"/>
    </row>
    <row r="605" spans="1:208" s="981" customFormat="1" ht="12.95" customHeight="1">
      <c r="A605" s="531"/>
      <c r="B605" s="957"/>
      <c r="C605" s="957"/>
      <c r="D605" s="957"/>
      <c r="E605" s="959"/>
      <c r="F605" s="957"/>
      <c r="G605" s="957"/>
      <c r="H605" s="958"/>
      <c r="I605" s="957"/>
      <c r="J605" s="957"/>
      <c r="K605" s="959"/>
      <c r="L605" s="957"/>
      <c r="M605" s="957"/>
      <c r="N605" s="957"/>
      <c r="O605" s="958"/>
      <c r="P605" s="959"/>
      <c r="Q605" s="957"/>
      <c r="R605" s="957"/>
      <c r="S605" s="957"/>
      <c r="T605" s="957"/>
      <c r="U605" s="957"/>
      <c r="V605" s="1190"/>
      <c r="W605" s="1190"/>
      <c r="X605" s="1190"/>
      <c r="Y605" s="1190"/>
      <c r="Z605" s="1190"/>
      <c r="AA605" s="1190"/>
      <c r="AB605" s="1190"/>
      <c r="AC605" s="1190"/>
      <c r="AD605" s="1190"/>
      <c r="AE605" s="958"/>
      <c r="AF605" s="609"/>
      <c r="AG605" s="1190"/>
      <c r="AH605" s="1191"/>
      <c r="AI605" s="959"/>
      <c r="AJ605" s="957"/>
      <c r="AK605" s="290"/>
      <c r="AL605"/>
      <c r="AM605"/>
      <c r="AN605"/>
      <c r="AO605"/>
      <c r="AP605"/>
      <c r="AQ605"/>
      <c r="AR605"/>
      <c r="AS605"/>
      <c r="AT605"/>
      <c r="AU605"/>
      <c r="AV605"/>
      <c r="AW605"/>
      <c r="AX605"/>
      <c r="AY605"/>
      <c r="AZ605"/>
      <c r="BA605"/>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7"/>
      <c r="EI605" s="117"/>
      <c r="EJ605" s="117"/>
      <c r="EK605" s="117"/>
      <c r="EL605" s="117"/>
      <c r="EM605" s="117"/>
      <c r="EN605" s="117"/>
      <c r="EO605" s="117"/>
      <c r="EP605" s="117"/>
      <c r="EQ605" s="117"/>
      <c r="ER605" s="117"/>
      <c r="ES605" s="117"/>
      <c r="ET605" s="117"/>
      <c r="EU605" s="117"/>
      <c r="EV605" s="117"/>
      <c r="EW605" s="117"/>
      <c r="EX605" s="117"/>
      <c r="EY605" s="117"/>
      <c r="EZ605" s="117"/>
      <c r="FA605" s="117"/>
      <c r="FB605" s="117"/>
      <c r="FC605" s="117"/>
      <c r="FD605" s="117"/>
      <c r="FE605" s="117"/>
      <c r="FF605" s="117"/>
      <c r="FG605" s="117"/>
      <c r="FH605" s="117"/>
      <c r="FI605" s="117"/>
      <c r="FJ605" s="117"/>
      <c r="FK605" s="117"/>
      <c r="FL605" s="117"/>
      <c r="FM605" s="117"/>
      <c r="FN605" s="117"/>
      <c r="FO605" s="117"/>
      <c r="FP605" s="117"/>
      <c r="FQ605" s="117"/>
      <c r="FR605" s="117"/>
      <c r="FS605" s="117"/>
      <c r="FT605" s="117"/>
      <c r="FU605" s="117"/>
      <c r="FV605" s="117"/>
      <c r="FW605" s="117"/>
      <c r="FX605" s="117"/>
      <c r="FY605" s="117"/>
      <c r="FZ605" s="117"/>
      <c r="GA605" s="117"/>
      <c r="GB605" s="117"/>
      <c r="GC605" s="117"/>
      <c r="GD605" s="117"/>
      <c r="GE605" s="117"/>
      <c r="GF605" s="117"/>
      <c r="GG605" s="117"/>
      <c r="GH605" s="117"/>
      <c r="GI605" s="117"/>
      <c r="GJ605" s="117"/>
      <c r="GK605" s="117"/>
      <c r="GL605" s="117"/>
      <c r="GM605" s="117"/>
      <c r="GN605" s="117"/>
      <c r="GO605" s="117"/>
      <c r="GP605" s="117"/>
      <c r="GQ605" s="117"/>
      <c r="GR605" s="117"/>
      <c r="GS605" s="117"/>
      <c r="GT605" s="117"/>
      <c r="GU605" s="117"/>
      <c r="GV605" s="117"/>
      <c r="GW605" s="117"/>
      <c r="GX605" s="117"/>
      <c r="GY605" s="117"/>
      <c r="GZ605" s="117"/>
    </row>
    <row r="606" spans="1:208" s="981" customFormat="1" ht="12.95" customHeight="1">
      <c r="A606" s="531"/>
      <c r="B606" s="957"/>
      <c r="C606" s="957"/>
      <c r="D606" s="957"/>
      <c r="E606" s="959"/>
      <c r="F606" s="957"/>
      <c r="G606" s="957"/>
      <c r="H606" s="958"/>
      <c r="I606" s="957"/>
      <c r="J606" s="957"/>
      <c r="K606" s="193" t="s">
        <v>986</v>
      </c>
      <c r="L606" s="194"/>
      <c r="M606" s="194"/>
      <c r="N606" s="194"/>
      <c r="O606" s="225"/>
      <c r="P606" s="987" t="s">
        <v>73</v>
      </c>
      <c r="Q606" s="194" t="s">
        <v>148</v>
      </c>
      <c r="R606" s="1236" t="s">
        <v>2466</v>
      </c>
      <c r="S606" s="1236"/>
      <c r="T606" s="1236"/>
      <c r="U606" s="1236"/>
      <c r="V606" s="1236"/>
      <c r="W606" s="1236"/>
      <c r="X606" s="1236"/>
      <c r="Y606" s="194" t="s">
        <v>238</v>
      </c>
      <c r="Z606" s="194"/>
      <c r="AA606" s="194"/>
      <c r="AB606" s="194"/>
      <c r="AC606" s="194"/>
      <c r="AD606" s="194"/>
      <c r="AE606" s="225"/>
      <c r="AF606" s="609"/>
      <c r="AG606" s="1190"/>
      <c r="AH606" s="1191"/>
      <c r="AI606" s="959"/>
      <c r="AJ606" s="957"/>
      <c r="AK606" s="290"/>
      <c r="AL606"/>
      <c r="AM606"/>
      <c r="AN606"/>
      <c r="AO606"/>
      <c r="AP606"/>
      <c r="AQ606"/>
      <c r="AR606"/>
      <c r="AS606"/>
      <c r="AT606"/>
      <c r="AU606"/>
      <c r="AV606"/>
      <c r="AW606"/>
      <c r="AX606"/>
      <c r="AY606"/>
      <c r="AZ606"/>
      <c r="BA606"/>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7"/>
      <c r="EI606" s="117"/>
      <c r="EJ606" s="117"/>
      <c r="EK606" s="117"/>
      <c r="EL606" s="117"/>
      <c r="EM606" s="117"/>
      <c r="EN606" s="117"/>
      <c r="EO606" s="117"/>
      <c r="EP606" s="117"/>
      <c r="EQ606" s="117"/>
      <c r="ER606" s="117"/>
      <c r="ES606" s="117"/>
      <c r="ET606" s="117"/>
      <c r="EU606" s="117"/>
      <c r="EV606" s="117"/>
      <c r="EW606" s="117"/>
      <c r="EX606" s="117"/>
      <c r="EY606" s="117"/>
      <c r="EZ606" s="117"/>
      <c r="FA606" s="117"/>
      <c r="FB606" s="117"/>
      <c r="FC606" s="117"/>
      <c r="FD606" s="117"/>
      <c r="FE606" s="117"/>
      <c r="FF606" s="117"/>
      <c r="FG606" s="117"/>
      <c r="FH606" s="117"/>
      <c r="FI606" s="117"/>
      <c r="FJ606" s="117"/>
      <c r="FK606" s="117"/>
      <c r="FL606" s="117"/>
      <c r="FM606" s="117"/>
      <c r="FN606" s="117"/>
      <c r="FO606" s="117"/>
      <c r="FP606" s="117"/>
      <c r="FQ606" s="117"/>
      <c r="FR606" s="117"/>
      <c r="FS606" s="117"/>
      <c r="FT606" s="117"/>
      <c r="FU606" s="117"/>
      <c r="FV606" s="117"/>
      <c r="FW606" s="117"/>
      <c r="FX606" s="117"/>
      <c r="FY606" s="117"/>
      <c r="FZ606" s="117"/>
      <c r="GA606" s="117"/>
      <c r="GB606" s="117"/>
      <c r="GC606" s="117"/>
      <c r="GD606" s="117"/>
      <c r="GE606" s="117"/>
      <c r="GF606" s="117"/>
      <c r="GG606" s="117"/>
      <c r="GH606" s="117"/>
      <c r="GI606" s="117"/>
      <c r="GJ606" s="117"/>
      <c r="GK606" s="117"/>
      <c r="GL606" s="117"/>
      <c r="GM606" s="117"/>
      <c r="GN606" s="117"/>
      <c r="GO606" s="117"/>
      <c r="GP606" s="117"/>
      <c r="GQ606" s="117"/>
      <c r="GR606" s="117"/>
      <c r="GS606" s="117"/>
      <c r="GT606" s="117"/>
      <c r="GU606" s="117"/>
      <c r="GV606" s="117"/>
      <c r="GW606" s="117"/>
      <c r="GX606" s="117"/>
      <c r="GY606" s="117"/>
      <c r="GZ606" s="117"/>
    </row>
    <row r="607" spans="1:208" s="981" customFormat="1" ht="12.95" customHeight="1">
      <c r="A607" s="531"/>
      <c r="B607" s="957"/>
      <c r="C607" s="957"/>
      <c r="D607" s="957"/>
      <c r="E607" s="959"/>
      <c r="F607" s="957"/>
      <c r="G607" s="957"/>
      <c r="H607" s="958"/>
      <c r="I607" s="957"/>
      <c r="J607" s="957"/>
      <c r="K607" s="210"/>
      <c r="L607" s="211"/>
      <c r="M607" s="211"/>
      <c r="N607" s="211"/>
      <c r="O607" s="246"/>
      <c r="P607" s="959"/>
      <c r="Q607" s="957"/>
      <c r="R607" s="957"/>
      <c r="S607" s="957"/>
      <c r="T607" s="957"/>
      <c r="U607" s="957"/>
      <c r="V607" s="1190"/>
      <c r="W607" s="1190"/>
      <c r="X607" s="1190"/>
      <c r="Y607" s="1190"/>
      <c r="Z607" s="1190"/>
      <c r="AA607" s="1190"/>
      <c r="AB607" s="1190"/>
      <c r="AC607" s="1190"/>
      <c r="AD607" s="1190"/>
      <c r="AE607" s="958"/>
      <c r="AF607" s="609"/>
      <c r="AG607" s="1190"/>
      <c r="AH607" s="1191"/>
      <c r="AI607" s="959"/>
      <c r="AJ607" s="957"/>
      <c r="AK607" s="290"/>
      <c r="AL607"/>
      <c r="AM607"/>
      <c r="AN607"/>
      <c r="AO607"/>
      <c r="AP607"/>
      <c r="AQ607"/>
      <c r="AR607"/>
      <c r="AS607"/>
      <c r="AT607"/>
      <c r="AU607"/>
      <c r="AV607"/>
      <c r="AW607"/>
      <c r="AX607"/>
      <c r="AY607"/>
      <c r="AZ607"/>
      <c r="BA60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7"/>
      <c r="EI607" s="117"/>
      <c r="EJ607" s="117"/>
      <c r="EK607" s="117"/>
      <c r="EL607" s="117"/>
      <c r="EM607" s="117"/>
      <c r="EN607" s="117"/>
      <c r="EO607" s="117"/>
      <c r="EP607" s="117"/>
      <c r="EQ607" s="117"/>
      <c r="ER607" s="117"/>
      <c r="ES607" s="117"/>
      <c r="ET607" s="117"/>
      <c r="EU607" s="117"/>
      <c r="EV607" s="117"/>
      <c r="EW607" s="117"/>
      <c r="EX607" s="117"/>
      <c r="EY607" s="117"/>
      <c r="EZ607" s="117"/>
      <c r="FA607" s="117"/>
      <c r="FB607" s="117"/>
      <c r="FC607" s="117"/>
      <c r="FD607" s="117"/>
      <c r="FE607" s="117"/>
      <c r="FF607" s="117"/>
      <c r="FG607" s="117"/>
      <c r="FH607" s="117"/>
      <c r="FI607" s="117"/>
      <c r="FJ607" s="117"/>
      <c r="FK607" s="117"/>
      <c r="FL607" s="117"/>
      <c r="FM607" s="117"/>
      <c r="FN607" s="117"/>
      <c r="FO607" s="117"/>
      <c r="FP607" s="117"/>
      <c r="FQ607" s="117"/>
      <c r="FR607" s="117"/>
      <c r="FS607" s="117"/>
      <c r="FT607" s="117"/>
      <c r="FU607" s="117"/>
      <c r="FV607" s="117"/>
      <c r="FW607" s="117"/>
      <c r="FX607" s="117"/>
      <c r="FY607" s="117"/>
      <c r="FZ607" s="117"/>
      <c r="GA607" s="117"/>
      <c r="GB607" s="117"/>
      <c r="GC607" s="117"/>
      <c r="GD607" s="117"/>
      <c r="GE607" s="117"/>
      <c r="GF607" s="117"/>
      <c r="GG607" s="117"/>
      <c r="GH607" s="117"/>
      <c r="GI607" s="117"/>
      <c r="GJ607" s="117"/>
      <c r="GK607" s="117"/>
      <c r="GL607" s="117"/>
      <c r="GM607" s="117"/>
      <c r="GN607" s="117"/>
      <c r="GO607" s="117"/>
      <c r="GP607" s="117"/>
      <c r="GQ607" s="117"/>
      <c r="GR607" s="117"/>
      <c r="GS607" s="117"/>
      <c r="GT607" s="117"/>
      <c r="GU607" s="117"/>
      <c r="GV607" s="117"/>
      <c r="GW607" s="117"/>
      <c r="GX607" s="117"/>
      <c r="GY607" s="117"/>
      <c r="GZ607" s="117"/>
    </row>
    <row r="608" spans="1:208" s="981" customFormat="1" ht="12.95" customHeight="1">
      <c r="A608" s="531"/>
      <c r="B608" s="957"/>
      <c r="C608" s="957"/>
      <c r="D608" s="957"/>
      <c r="E608" s="959"/>
      <c r="F608" s="957"/>
      <c r="G608" s="957"/>
      <c r="H608" s="958"/>
      <c r="I608" s="957"/>
      <c r="J608" s="957"/>
      <c r="K608" s="959" t="s">
        <v>1824</v>
      </c>
      <c r="L608" s="957"/>
      <c r="M608" s="957"/>
      <c r="N608" s="957"/>
      <c r="O608" s="958"/>
      <c r="P608" s="987" t="s">
        <v>73</v>
      </c>
      <c r="Q608" s="194" t="s">
        <v>148</v>
      </c>
      <c r="R608" s="1236" t="s">
        <v>2466</v>
      </c>
      <c r="S608" s="1236"/>
      <c r="T608" s="1236"/>
      <c r="U608" s="1236"/>
      <c r="V608" s="1236"/>
      <c r="W608" s="1236"/>
      <c r="X608" s="1236"/>
      <c r="Y608" s="194" t="s">
        <v>238</v>
      </c>
      <c r="Z608" s="194"/>
      <c r="AA608" s="194"/>
      <c r="AB608" s="194"/>
      <c r="AC608" s="194"/>
      <c r="AD608" s="194"/>
      <c r="AE608" s="225"/>
      <c r="AF608" s="609"/>
      <c r="AG608" s="1190"/>
      <c r="AH608" s="1191"/>
      <c r="AI608" s="959"/>
      <c r="AJ608" s="957"/>
      <c r="AK608" s="290"/>
      <c r="AL608"/>
      <c r="AM608"/>
      <c r="AN608"/>
      <c r="AO608"/>
      <c r="AP608"/>
      <c r="AQ608"/>
      <c r="AR608"/>
      <c r="AS608"/>
      <c r="AT608"/>
      <c r="AU608"/>
      <c r="AV608"/>
      <c r="AW608"/>
      <c r="AX608"/>
      <c r="AY608"/>
      <c r="AZ608"/>
      <c r="BA608"/>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7"/>
      <c r="EI608" s="117"/>
      <c r="EJ608" s="117"/>
      <c r="EK608" s="117"/>
      <c r="EL608" s="117"/>
      <c r="EM608" s="117"/>
      <c r="EN608" s="117"/>
      <c r="EO608" s="117"/>
      <c r="EP608" s="117"/>
      <c r="EQ608" s="117"/>
      <c r="ER608" s="117"/>
      <c r="ES608" s="117"/>
      <c r="ET608" s="117"/>
      <c r="EU608" s="117"/>
      <c r="EV608" s="117"/>
      <c r="EW608" s="117"/>
      <c r="EX608" s="117"/>
      <c r="EY608" s="117"/>
      <c r="EZ608" s="117"/>
      <c r="FA608" s="117"/>
      <c r="FB608" s="117"/>
      <c r="FC608" s="117"/>
      <c r="FD608" s="117"/>
      <c r="FE608" s="117"/>
      <c r="FF608" s="117"/>
      <c r="FG608" s="117"/>
      <c r="FH608" s="117"/>
      <c r="FI608" s="117"/>
      <c r="FJ608" s="117"/>
      <c r="FK608" s="117"/>
      <c r="FL608" s="117"/>
      <c r="FM608" s="117"/>
      <c r="FN608" s="117"/>
      <c r="FO608" s="117"/>
      <c r="FP608" s="117"/>
      <c r="FQ608" s="117"/>
      <c r="FR608" s="117"/>
      <c r="FS608" s="117"/>
      <c r="FT608" s="117"/>
      <c r="FU608" s="117"/>
      <c r="FV608" s="117"/>
      <c r="FW608" s="117"/>
      <c r="FX608" s="117"/>
      <c r="FY608" s="117"/>
      <c r="FZ608" s="117"/>
      <c r="GA608" s="117"/>
      <c r="GB608" s="117"/>
      <c r="GC608" s="117"/>
      <c r="GD608" s="117"/>
      <c r="GE608" s="117"/>
      <c r="GF608" s="117"/>
      <c r="GG608" s="117"/>
      <c r="GH608" s="117"/>
      <c r="GI608" s="117"/>
      <c r="GJ608" s="117"/>
      <c r="GK608" s="117"/>
      <c r="GL608" s="117"/>
      <c r="GM608" s="117"/>
      <c r="GN608" s="117"/>
      <c r="GO608" s="117"/>
      <c r="GP608" s="117"/>
      <c r="GQ608" s="117"/>
      <c r="GR608" s="117"/>
      <c r="GS608" s="117"/>
      <c r="GT608" s="117"/>
      <c r="GU608" s="117"/>
      <c r="GV608" s="117"/>
      <c r="GW608" s="117"/>
      <c r="GX608" s="117"/>
      <c r="GY608" s="117"/>
      <c r="GZ608" s="117"/>
    </row>
    <row r="609" spans="1:208" s="981" customFormat="1" ht="12.95" customHeight="1">
      <c r="A609" s="531"/>
      <c r="B609" s="957"/>
      <c r="C609" s="957"/>
      <c r="D609" s="957"/>
      <c r="E609" s="959"/>
      <c r="F609" s="957"/>
      <c r="G609" s="957"/>
      <c r="H609" s="958"/>
      <c r="I609" s="957"/>
      <c r="J609" s="957"/>
      <c r="K609" s="210"/>
      <c r="L609" s="211"/>
      <c r="M609" s="211"/>
      <c r="N609" s="211"/>
      <c r="O609" s="246"/>
      <c r="P609" s="210"/>
      <c r="Q609" s="211"/>
      <c r="R609" s="211"/>
      <c r="S609" s="211"/>
      <c r="T609" s="211"/>
      <c r="U609" s="211"/>
      <c r="V609" s="1171"/>
      <c r="W609" s="1171"/>
      <c r="X609" s="1171"/>
      <c r="Y609" s="1171"/>
      <c r="Z609" s="1171"/>
      <c r="AA609" s="1171"/>
      <c r="AB609" s="1171"/>
      <c r="AC609" s="1171"/>
      <c r="AD609" s="1171"/>
      <c r="AE609" s="246"/>
      <c r="AF609" s="609"/>
      <c r="AG609" s="1190"/>
      <c r="AH609" s="1191"/>
      <c r="AI609" s="959"/>
      <c r="AJ609" s="957"/>
      <c r="AK609" s="290"/>
      <c r="AL609"/>
      <c r="AM609"/>
      <c r="AN609"/>
      <c r="AO609"/>
      <c r="AP609"/>
      <c r="AQ609"/>
      <c r="AR609"/>
      <c r="AS609"/>
      <c r="AT609"/>
      <c r="AU609"/>
      <c r="AV609"/>
      <c r="AW609"/>
      <c r="AX609"/>
      <c r="AY609"/>
      <c r="AZ609"/>
      <c r="BA609"/>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7"/>
      <c r="EI609" s="117"/>
      <c r="EJ609" s="117"/>
      <c r="EK609" s="117"/>
      <c r="EL609" s="117"/>
      <c r="EM609" s="117"/>
      <c r="EN609" s="117"/>
      <c r="EO609" s="117"/>
      <c r="EP609" s="117"/>
      <c r="EQ609" s="117"/>
      <c r="ER609" s="117"/>
      <c r="ES609" s="117"/>
      <c r="ET609" s="117"/>
      <c r="EU609" s="117"/>
      <c r="EV609" s="117"/>
      <c r="EW609" s="117"/>
      <c r="EX609" s="117"/>
      <c r="EY609" s="117"/>
      <c r="EZ609" s="117"/>
      <c r="FA609" s="117"/>
      <c r="FB609" s="117"/>
      <c r="FC609" s="117"/>
      <c r="FD609" s="117"/>
      <c r="FE609" s="117"/>
      <c r="FF609" s="117"/>
      <c r="FG609" s="117"/>
      <c r="FH609" s="117"/>
      <c r="FI609" s="117"/>
      <c r="FJ609" s="117"/>
      <c r="FK609" s="117"/>
      <c r="FL609" s="117"/>
      <c r="FM609" s="117"/>
      <c r="FN609" s="117"/>
      <c r="FO609" s="117"/>
      <c r="FP609" s="117"/>
      <c r="FQ609" s="117"/>
      <c r="FR609" s="117"/>
      <c r="FS609" s="117"/>
      <c r="FT609" s="117"/>
      <c r="FU609" s="117"/>
      <c r="FV609" s="117"/>
      <c r="FW609" s="117"/>
      <c r="FX609" s="117"/>
      <c r="FY609" s="117"/>
      <c r="FZ609" s="117"/>
      <c r="GA609" s="117"/>
      <c r="GB609" s="117"/>
      <c r="GC609" s="117"/>
      <c r="GD609" s="117"/>
      <c r="GE609" s="117"/>
      <c r="GF609" s="117"/>
      <c r="GG609" s="117"/>
      <c r="GH609" s="117"/>
      <c r="GI609" s="117"/>
      <c r="GJ609" s="117"/>
      <c r="GK609" s="117"/>
      <c r="GL609" s="117"/>
      <c r="GM609" s="117"/>
      <c r="GN609" s="117"/>
      <c r="GO609" s="117"/>
      <c r="GP609" s="117"/>
      <c r="GQ609" s="117"/>
      <c r="GR609" s="117"/>
      <c r="GS609" s="117"/>
      <c r="GT609" s="117"/>
      <c r="GU609" s="117"/>
      <c r="GV609" s="117"/>
      <c r="GW609" s="117"/>
      <c r="GX609" s="117"/>
      <c r="GY609" s="117"/>
      <c r="GZ609" s="117"/>
    </row>
    <row r="610" spans="1:208" s="981" customFormat="1" ht="12.95" customHeight="1">
      <c r="A610" s="531"/>
      <c r="B610" s="957"/>
      <c r="C610" s="957"/>
      <c r="D610" s="957"/>
      <c r="E610" s="193" t="s">
        <v>1009</v>
      </c>
      <c r="F610" s="194"/>
      <c r="G610" s="194"/>
      <c r="H610" s="225"/>
      <c r="I610" s="194" t="s">
        <v>2470</v>
      </c>
      <c r="J610" s="194"/>
      <c r="K610" s="194"/>
      <c r="L610" s="194"/>
      <c r="M610" s="194"/>
      <c r="N610" s="194"/>
      <c r="O610" s="194"/>
      <c r="P610" s="987" t="s">
        <v>73</v>
      </c>
      <c r="Q610" s="194" t="s">
        <v>148</v>
      </c>
      <c r="R610" s="1236" t="s">
        <v>2466</v>
      </c>
      <c r="S610" s="1236"/>
      <c r="T610" s="1236"/>
      <c r="U610" s="1236"/>
      <c r="V610" s="1236"/>
      <c r="W610" s="1236"/>
      <c r="X610" s="1236"/>
      <c r="Y610" s="194" t="s">
        <v>238</v>
      </c>
      <c r="Z610" s="194"/>
      <c r="AA610" s="194"/>
      <c r="AB610" s="194"/>
      <c r="AC610" s="194"/>
      <c r="AD610" s="194"/>
      <c r="AE610" s="225"/>
      <c r="AF610" s="609"/>
      <c r="AG610" s="1190"/>
      <c r="AH610" s="1191"/>
      <c r="AI610" s="959"/>
      <c r="AJ610" s="957"/>
      <c r="AK610" s="290"/>
      <c r="AL610"/>
      <c r="AM610"/>
      <c r="AN610"/>
      <c r="AO610"/>
      <c r="AP610"/>
      <c r="AQ610"/>
      <c r="AR610"/>
      <c r="AS610"/>
      <c r="AT610"/>
      <c r="AU610"/>
      <c r="AV610"/>
      <c r="AW610"/>
      <c r="AX610"/>
      <c r="AY610"/>
      <c r="AZ610"/>
      <c r="BA610"/>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7"/>
      <c r="EI610" s="117"/>
      <c r="EJ610" s="117"/>
      <c r="EK610" s="117"/>
      <c r="EL610" s="117"/>
      <c r="EM610" s="117"/>
      <c r="EN610" s="117"/>
      <c r="EO610" s="117"/>
      <c r="EP610" s="117"/>
      <c r="EQ610" s="117"/>
      <c r="ER610" s="117"/>
      <c r="ES610" s="117"/>
      <c r="ET610" s="117"/>
      <c r="EU610" s="117"/>
      <c r="EV610" s="117"/>
      <c r="EW610" s="117"/>
      <c r="EX610" s="117"/>
      <c r="EY610" s="117"/>
      <c r="EZ610" s="117"/>
      <c r="FA610" s="117"/>
      <c r="FB610" s="117"/>
      <c r="FC610" s="117"/>
      <c r="FD610" s="117"/>
      <c r="FE610" s="117"/>
      <c r="FF610" s="117"/>
      <c r="FG610" s="117"/>
      <c r="FH610" s="117"/>
      <c r="FI610" s="117"/>
      <c r="FJ610" s="117"/>
      <c r="FK610" s="117"/>
      <c r="FL610" s="117"/>
      <c r="FM610" s="117"/>
      <c r="FN610" s="117"/>
      <c r="FO610" s="117"/>
      <c r="FP610" s="117"/>
      <c r="FQ610" s="117"/>
      <c r="FR610" s="117"/>
      <c r="FS610" s="117"/>
      <c r="FT610" s="117"/>
      <c r="FU610" s="117"/>
      <c r="FV610" s="117"/>
      <c r="FW610" s="117"/>
      <c r="FX610" s="117"/>
      <c r="FY610" s="117"/>
      <c r="FZ610" s="117"/>
      <c r="GA610" s="117"/>
      <c r="GB610" s="117"/>
      <c r="GC610" s="117"/>
      <c r="GD610" s="117"/>
      <c r="GE610" s="117"/>
      <c r="GF610" s="117"/>
      <c r="GG610" s="117"/>
      <c r="GH610" s="117"/>
      <c r="GI610" s="117"/>
      <c r="GJ610" s="117"/>
      <c r="GK610" s="117"/>
      <c r="GL610" s="117"/>
      <c r="GM610" s="117"/>
      <c r="GN610" s="117"/>
      <c r="GO610" s="117"/>
      <c r="GP610" s="117"/>
      <c r="GQ610" s="117"/>
      <c r="GR610" s="117"/>
      <c r="GS610" s="117"/>
      <c r="GT610" s="117"/>
      <c r="GU610" s="117"/>
      <c r="GV610" s="117"/>
      <c r="GW610" s="117"/>
      <c r="GX610" s="117"/>
      <c r="GY610" s="117"/>
      <c r="GZ610" s="117"/>
    </row>
    <row r="611" spans="1:208" s="981" customFormat="1" ht="12.95" customHeight="1">
      <c r="A611" s="531"/>
      <c r="B611" s="957"/>
      <c r="C611" s="957"/>
      <c r="D611" s="957"/>
      <c r="E611" s="210"/>
      <c r="F611" s="211"/>
      <c r="G611" s="211"/>
      <c r="H611" s="246"/>
      <c r="I611" s="211"/>
      <c r="J611" s="211"/>
      <c r="K611" s="211"/>
      <c r="L611" s="211"/>
      <c r="M611" s="211"/>
      <c r="N611" s="211"/>
      <c r="O611" s="211"/>
      <c r="P611" s="210"/>
      <c r="Q611" s="211"/>
      <c r="R611" s="211"/>
      <c r="S611" s="211"/>
      <c r="T611" s="211"/>
      <c r="U611" s="211"/>
      <c r="V611" s="1041"/>
      <c r="W611" s="1041"/>
      <c r="X611" s="1041"/>
      <c r="Y611" s="1041"/>
      <c r="Z611" s="1041"/>
      <c r="AA611" s="1041"/>
      <c r="AB611" s="1041"/>
      <c r="AC611" s="1041"/>
      <c r="AD611" s="1041"/>
      <c r="AE611" s="246"/>
      <c r="AF611" s="609"/>
      <c r="AG611" s="1190"/>
      <c r="AH611" s="1191"/>
      <c r="AI611" s="959"/>
      <c r="AJ611" s="957"/>
      <c r="AK611" s="290"/>
      <c r="AL611"/>
      <c r="AM611"/>
      <c r="AN611"/>
      <c r="AO611"/>
      <c r="AP611"/>
      <c r="AQ611"/>
      <c r="AR611"/>
      <c r="AS611"/>
      <c r="AT611"/>
      <c r="AU611"/>
      <c r="AV611"/>
      <c r="AW611"/>
      <c r="AX611"/>
      <c r="AY611"/>
      <c r="AZ611"/>
      <c r="BA611"/>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7"/>
      <c r="EI611" s="117"/>
      <c r="EJ611" s="117"/>
      <c r="EK611" s="117"/>
      <c r="EL611" s="117"/>
      <c r="EM611" s="117"/>
      <c r="EN611" s="117"/>
      <c r="EO611" s="117"/>
      <c r="EP611" s="117"/>
      <c r="EQ611" s="117"/>
      <c r="ER611" s="117"/>
      <c r="ES611" s="117"/>
      <c r="ET611" s="117"/>
      <c r="EU611" s="117"/>
      <c r="EV611" s="117"/>
      <c r="EW611" s="117"/>
      <c r="EX611" s="117"/>
      <c r="EY611" s="117"/>
      <c r="EZ611" s="117"/>
      <c r="FA611" s="117"/>
      <c r="FB611" s="117"/>
      <c r="FC611" s="117"/>
      <c r="FD611" s="117"/>
      <c r="FE611" s="117"/>
      <c r="FF611" s="117"/>
      <c r="FG611" s="117"/>
      <c r="FH611" s="117"/>
      <c r="FI611" s="117"/>
      <c r="FJ611" s="117"/>
      <c r="FK611" s="117"/>
      <c r="FL611" s="117"/>
      <c r="FM611" s="117"/>
      <c r="FN611" s="117"/>
      <c r="FO611" s="117"/>
      <c r="FP611" s="117"/>
      <c r="FQ611" s="117"/>
      <c r="FR611" s="117"/>
      <c r="FS611" s="117"/>
      <c r="FT611" s="117"/>
      <c r="FU611" s="117"/>
      <c r="FV611" s="117"/>
      <c r="FW611" s="117"/>
      <c r="FX611" s="117"/>
      <c r="FY611" s="117"/>
      <c r="FZ611" s="117"/>
      <c r="GA611" s="117"/>
      <c r="GB611" s="117"/>
      <c r="GC611" s="117"/>
      <c r="GD611" s="117"/>
      <c r="GE611" s="117"/>
      <c r="GF611" s="117"/>
      <c r="GG611" s="117"/>
      <c r="GH611" s="117"/>
      <c r="GI611" s="117"/>
      <c r="GJ611" s="117"/>
      <c r="GK611" s="117"/>
      <c r="GL611" s="117"/>
      <c r="GM611" s="117"/>
      <c r="GN611" s="117"/>
      <c r="GO611" s="117"/>
      <c r="GP611" s="117"/>
      <c r="GQ611" s="117"/>
      <c r="GR611" s="117"/>
      <c r="GS611" s="117"/>
      <c r="GT611" s="117"/>
      <c r="GU611" s="117"/>
      <c r="GV611" s="117"/>
      <c r="GW611" s="117"/>
      <c r="GX611" s="117"/>
      <c r="GY611" s="117"/>
      <c r="GZ611" s="117"/>
    </row>
    <row r="612" spans="1:208" s="981" customFormat="1" ht="12.95" customHeight="1">
      <c r="A612" s="531"/>
      <c r="B612" s="957"/>
      <c r="C612" s="957"/>
      <c r="D612" s="957"/>
      <c r="E612" s="959" t="s">
        <v>1830</v>
      </c>
      <c r="F612" s="957"/>
      <c r="G612" s="957"/>
      <c r="H612" s="958"/>
      <c r="I612" s="957" t="s">
        <v>1831</v>
      </c>
      <c r="J612" s="957"/>
      <c r="K612" s="957"/>
      <c r="L612" s="957"/>
      <c r="M612" s="957"/>
      <c r="N612" s="957"/>
      <c r="O612" s="957"/>
      <c r="P612" s="987" t="s">
        <v>73</v>
      </c>
      <c r="Q612" s="194" t="s">
        <v>148</v>
      </c>
      <c r="R612" s="1236" t="s">
        <v>2466</v>
      </c>
      <c r="S612" s="1236"/>
      <c r="T612" s="1236"/>
      <c r="U612" s="1236"/>
      <c r="V612" s="1236"/>
      <c r="W612" s="1236"/>
      <c r="X612" s="1236"/>
      <c r="Y612" s="194" t="s">
        <v>238</v>
      </c>
      <c r="Z612" s="194"/>
      <c r="AA612" s="194"/>
      <c r="AB612" s="194"/>
      <c r="AC612" s="194"/>
      <c r="AD612" s="194"/>
      <c r="AE612" s="225"/>
      <c r="AF612" s="609"/>
      <c r="AG612" s="1190"/>
      <c r="AH612" s="1191"/>
      <c r="AI612" s="959"/>
      <c r="AJ612" s="957"/>
      <c r="AK612" s="290"/>
      <c r="AL612"/>
      <c r="AM612"/>
      <c r="AN612"/>
      <c r="AO612"/>
      <c r="AP612"/>
      <c r="AQ612"/>
      <c r="AR612"/>
      <c r="AS612"/>
      <c r="AT612"/>
      <c r="AU612"/>
      <c r="AV612"/>
      <c r="AW612"/>
      <c r="AX612"/>
      <c r="AY612"/>
      <c r="AZ612"/>
      <c r="BA612"/>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7"/>
      <c r="EI612" s="117"/>
      <c r="EJ612" s="117"/>
      <c r="EK612" s="117"/>
      <c r="EL612" s="117"/>
      <c r="EM612" s="117"/>
      <c r="EN612" s="117"/>
      <c r="EO612" s="117"/>
      <c r="EP612" s="117"/>
      <c r="EQ612" s="117"/>
      <c r="ER612" s="117"/>
      <c r="ES612" s="117"/>
      <c r="ET612" s="117"/>
      <c r="EU612" s="117"/>
      <c r="EV612" s="117"/>
      <c r="EW612" s="117"/>
      <c r="EX612" s="117"/>
      <c r="EY612" s="117"/>
      <c r="EZ612" s="117"/>
      <c r="FA612" s="117"/>
      <c r="FB612" s="117"/>
      <c r="FC612" s="117"/>
      <c r="FD612" s="117"/>
      <c r="FE612" s="117"/>
      <c r="FF612" s="117"/>
      <c r="FG612" s="117"/>
      <c r="FH612" s="117"/>
      <c r="FI612" s="117"/>
      <c r="FJ612" s="117"/>
      <c r="FK612" s="117"/>
      <c r="FL612" s="117"/>
      <c r="FM612" s="117"/>
      <c r="FN612" s="117"/>
      <c r="FO612" s="117"/>
      <c r="FP612" s="117"/>
      <c r="FQ612" s="117"/>
      <c r="FR612" s="117"/>
      <c r="FS612" s="117"/>
      <c r="FT612" s="117"/>
      <c r="FU612" s="117"/>
      <c r="FV612" s="117"/>
      <c r="FW612" s="117"/>
      <c r="FX612" s="117"/>
      <c r="FY612" s="117"/>
      <c r="FZ612" s="117"/>
      <c r="GA612" s="117"/>
      <c r="GB612" s="117"/>
      <c r="GC612" s="117"/>
      <c r="GD612" s="117"/>
      <c r="GE612" s="117"/>
      <c r="GF612" s="117"/>
      <c r="GG612" s="117"/>
      <c r="GH612" s="117"/>
      <c r="GI612" s="117"/>
      <c r="GJ612" s="117"/>
      <c r="GK612" s="117"/>
      <c r="GL612" s="117"/>
      <c r="GM612" s="117"/>
      <c r="GN612" s="117"/>
      <c r="GO612" s="117"/>
      <c r="GP612" s="117"/>
      <c r="GQ612" s="117"/>
      <c r="GR612" s="117"/>
      <c r="GS612" s="117"/>
      <c r="GT612" s="117"/>
      <c r="GU612" s="117"/>
      <c r="GV612" s="117"/>
      <c r="GW612" s="117"/>
      <c r="GX612" s="117"/>
      <c r="GY612" s="117"/>
      <c r="GZ612" s="117"/>
    </row>
    <row r="613" spans="1:208" s="981" customFormat="1" ht="12.95" customHeight="1">
      <c r="A613" s="531"/>
      <c r="B613" s="957"/>
      <c r="C613" s="957"/>
      <c r="D613" s="957"/>
      <c r="E613" s="210" t="s">
        <v>1832</v>
      </c>
      <c r="F613" s="211"/>
      <c r="G613" s="211"/>
      <c r="H613" s="246"/>
      <c r="I613" s="211" t="s">
        <v>1027</v>
      </c>
      <c r="J613" s="211"/>
      <c r="K613" s="211"/>
      <c r="L613" s="211"/>
      <c r="M613" s="211"/>
      <c r="N613" s="211"/>
      <c r="O613" s="211"/>
      <c r="P613" s="210"/>
      <c r="Q613" s="211"/>
      <c r="R613" s="211"/>
      <c r="S613" s="211"/>
      <c r="T613" s="211"/>
      <c r="U613" s="211"/>
      <c r="V613" s="1171"/>
      <c r="W613" s="1171"/>
      <c r="X613" s="1171"/>
      <c r="Y613" s="1171"/>
      <c r="Z613" s="1171"/>
      <c r="AA613" s="1171"/>
      <c r="AB613" s="1171"/>
      <c r="AC613" s="1171"/>
      <c r="AD613" s="1171"/>
      <c r="AE613" s="246"/>
      <c r="AF613" s="609"/>
      <c r="AG613" s="1190"/>
      <c r="AH613" s="1191"/>
      <c r="AI613" s="959"/>
      <c r="AJ613" s="957"/>
      <c r="AK613" s="290"/>
      <c r="AL613"/>
      <c r="AM613"/>
      <c r="AN613"/>
      <c r="AO613"/>
      <c r="AP613"/>
      <c r="AQ613"/>
      <c r="AR613"/>
      <c r="AS613"/>
      <c r="AT613"/>
      <c r="AU613"/>
      <c r="AV613"/>
      <c r="AW613"/>
      <c r="AX613"/>
      <c r="AY613"/>
      <c r="AZ613"/>
      <c r="BA613"/>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7"/>
      <c r="EI613" s="117"/>
      <c r="EJ613" s="117"/>
      <c r="EK613" s="117"/>
      <c r="EL613" s="117"/>
      <c r="EM613" s="117"/>
      <c r="EN613" s="117"/>
      <c r="EO613" s="117"/>
      <c r="EP613" s="117"/>
      <c r="EQ613" s="117"/>
      <c r="ER613" s="117"/>
      <c r="ES613" s="117"/>
      <c r="ET613" s="117"/>
      <c r="EU613" s="117"/>
      <c r="EV613" s="117"/>
      <c r="EW613" s="117"/>
      <c r="EX613" s="117"/>
      <c r="EY613" s="117"/>
      <c r="EZ613" s="117"/>
      <c r="FA613" s="117"/>
      <c r="FB613" s="117"/>
      <c r="FC613" s="117"/>
      <c r="FD613" s="117"/>
      <c r="FE613" s="117"/>
      <c r="FF613" s="117"/>
      <c r="FG613" s="117"/>
      <c r="FH613" s="117"/>
      <c r="FI613" s="117"/>
      <c r="FJ613" s="117"/>
      <c r="FK613" s="117"/>
      <c r="FL613" s="117"/>
      <c r="FM613" s="117"/>
      <c r="FN613" s="117"/>
      <c r="FO613" s="117"/>
      <c r="FP613" s="117"/>
      <c r="FQ613" s="117"/>
      <c r="FR613" s="117"/>
      <c r="FS613" s="117"/>
      <c r="FT613" s="117"/>
      <c r="FU613" s="117"/>
      <c r="FV613" s="117"/>
      <c r="FW613" s="117"/>
      <c r="FX613" s="117"/>
      <c r="FY613" s="117"/>
      <c r="FZ613" s="117"/>
      <c r="GA613" s="117"/>
      <c r="GB613" s="117"/>
      <c r="GC613" s="117"/>
      <c r="GD613" s="117"/>
      <c r="GE613" s="117"/>
      <c r="GF613" s="117"/>
      <c r="GG613" s="117"/>
      <c r="GH613" s="117"/>
      <c r="GI613" s="117"/>
      <c r="GJ613" s="117"/>
      <c r="GK613" s="117"/>
      <c r="GL613" s="117"/>
      <c r="GM613" s="117"/>
      <c r="GN613" s="117"/>
      <c r="GO613" s="117"/>
      <c r="GP613" s="117"/>
      <c r="GQ613" s="117"/>
      <c r="GR613" s="117"/>
      <c r="GS613" s="117"/>
      <c r="GT613" s="117"/>
      <c r="GU613" s="117"/>
      <c r="GV613" s="117"/>
      <c r="GW613" s="117"/>
      <c r="GX613" s="117"/>
      <c r="GY613" s="117"/>
      <c r="GZ613" s="117"/>
    </row>
    <row r="614" spans="1:208" s="981" customFormat="1" ht="12.95" customHeight="1">
      <c r="A614" s="531"/>
      <c r="B614" s="957"/>
      <c r="C614" s="957"/>
      <c r="D614" s="957"/>
      <c r="E614" s="959" t="s">
        <v>1029</v>
      </c>
      <c r="F614" s="957"/>
      <c r="G614" s="957"/>
      <c r="H614" s="958"/>
      <c r="I614" s="957" t="s">
        <v>2471</v>
      </c>
      <c r="J614" s="957"/>
      <c r="K614" s="957"/>
      <c r="L614" s="957"/>
      <c r="M614" s="957"/>
      <c r="N614" s="957"/>
      <c r="O614" s="957"/>
      <c r="P614" s="986" t="s">
        <v>73</v>
      </c>
      <c r="Q614" s="957" t="s">
        <v>148</v>
      </c>
      <c r="R614" s="1181" t="s">
        <v>2466</v>
      </c>
      <c r="S614" s="1181"/>
      <c r="T614" s="1181"/>
      <c r="U614" s="1181"/>
      <c r="V614" s="1181"/>
      <c r="W614" s="1181"/>
      <c r="X614" s="1181"/>
      <c r="Y614" s="957" t="s">
        <v>238</v>
      </c>
      <c r="Z614" s="957"/>
      <c r="AA614" s="957"/>
      <c r="AB614" s="957"/>
      <c r="AC614" s="957"/>
      <c r="AD614" s="957"/>
      <c r="AE614" s="958"/>
      <c r="AF614" s="609"/>
      <c r="AG614" s="1190"/>
      <c r="AH614" s="1191"/>
      <c r="AI614" s="959"/>
      <c r="AJ614" s="957"/>
      <c r="AK614" s="290"/>
      <c r="AL614"/>
      <c r="AM614"/>
      <c r="AN614"/>
      <c r="AO614"/>
      <c r="AP614"/>
      <c r="AQ614"/>
      <c r="AR614"/>
      <c r="AS614"/>
      <c r="AT614"/>
      <c r="AU614"/>
      <c r="AV614"/>
      <c r="AW614"/>
      <c r="AX614"/>
      <c r="AY614"/>
      <c r="AZ614"/>
      <c r="BA614"/>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7"/>
      <c r="EI614" s="117"/>
      <c r="EJ614" s="117"/>
      <c r="EK614" s="117"/>
      <c r="EL614" s="117"/>
      <c r="EM614" s="117"/>
      <c r="EN614" s="117"/>
      <c r="EO614" s="117"/>
      <c r="EP614" s="117"/>
      <c r="EQ614" s="117"/>
      <c r="ER614" s="117"/>
      <c r="ES614" s="117"/>
      <c r="ET614" s="117"/>
      <c r="EU614" s="117"/>
      <c r="EV614" s="117"/>
      <c r="EW614" s="117"/>
      <c r="EX614" s="117"/>
      <c r="EY614" s="117"/>
      <c r="EZ614" s="117"/>
      <c r="FA614" s="117"/>
      <c r="FB614" s="117"/>
      <c r="FC614" s="117"/>
      <c r="FD614" s="117"/>
      <c r="FE614" s="117"/>
      <c r="FF614" s="117"/>
      <c r="FG614" s="117"/>
      <c r="FH614" s="117"/>
      <c r="FI614" s="117"/>
      <c r="FJ614" s="117"/>
      <c r="FK614" s="117"/>
      <c r="FL614" s="117"/>
      <c r="FM614" s="117"/>
      <c r="FN614" s="117"/>
      <c r="FO614" s="117"/>
      <c r="FP614" s="117"/>
      <c r="FQ614" s="117"/>
      <c r="FR614" s="117"/>
      <c r="FS614" s="117"/>
      <c r="FT614" s="117"/>
      <c r="FU614" s="117"/>
      <c r="FV614" s="117"/>
      <c r="FW614" s="117"/>
      <c r="FX614" s="117"/>
      <c r="FY614" s="117"/>
      <c r="FZ614" s="117"/>
      <c r="GA614" s="117"/>
      <c r="GB614" s="117"/>
      <c r="GC614" s="117"/>
      <c r="GD614" s="117"/>
      <c r="GE614" s="117"/>
      <c r="GF614" s="117"/>
      <c r="GG614" s="117"/>
      <c r="GH614" s="117"/>
      <c r="GI614" s="117"/>
      <c r="GJ614" s="117"/>
      <c r="GK614" s="117"/>
      <c r="GL614" s="117"/>
      <c r="GM614" s="117"/>
      <c r="GN614" s="117"/>
      <c r="GO614" s="117"/>
      <c r="GP614" s="117"/>
      <c r="GQ614" s="117"/>
      <c r="GR614" s="117"/>
      <c r="GS614" s="117"/>
      <c r="GT614" s="117"/>
      <c r="GU614" s="117"/>
      <c r="GV614" s="117"/>
      <c r="GW614" s="117"/>
      <c r="GX614" s="117"/>
      <c r="GY614" s="117"/>
      <c r="GZ614" s="117"/>
    </row>
    <row r="615" spans="1:208" s="981" customFormat="1" ht="12.95" customHeight="1" thickBot="1">
      <c r="A615" s="509"/>
      <c r="B615" s="235"/>
      <c r="C615" s="235"/>
      <c r="D615" s="235"/>
      <c r="E615" s="230"/>
      <c r="F615" s="235"/>
      <c r="G615" s="235"/>
      <c r="H615" s="231"/>
      <c r="I615" s="235"/>
      <c r="J615" s="235"/>
      <c r="K615" s="235"/>
      <c r="L615" s="235"/>
      <c r="M615" s="235"/>
      <c r="N615" s="235"/>
      <c r="O615" s="235"/>
      <c r="P615" s="230"/>
      <c r="Q615" s="235"/>
      <c r="R615" s="235"/>
      <c r="S615" s="235"/>
      <c r="T615" s="235"/>
      <c r="U615" s="235"/>
      <c r="V615" s="1036"/>
      <c r="W615" s="1036"/>
      <c r="X615" s="1036"/>
      <c r="Y615" s="1036"/>
      <c r="Z615" s="1036"/>
      <c r="AA615" s="1036"/>
      <c r="AB615" s="1036"/>
      <c r="AC615" s="1036"/>
      <c r="AD615" s="1036"/>
      <c r="AE615" s="231"/>
      <c r="AF615" s="1059"/>
      <c r="AG615" s="1445"/>
      <c r="AH615" s="1446"/>
      <c r="AI615" s="230"/>
      <c r="AJ615" s="235"/>
      <c r="AK615" s="324"/>
      <c r="AL615"/>
      <c r="AM615"/>
      <c r="AN615"/>
      <c r="AO615"/>
      <c r="AP615"/>
      <c r="AQ615"/>
      <c r="AR615"/>
      <c r="AS615"/>
      <c r="AT615"/>
      <c r="AU615"/>
      <c r="AV615"/>
      <c r="AW615"/>
      <c r="AX615"/>
      <c r="AY615"/>
      <c r="AZ615"/>
      <c r="BA615"/>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7"/>
      <c r="EI615" s="117"/>
      <c r="EJ615" s="117"/>
      <c r="EK615" s="117"/>
      <c r="EL615" s="117"/>
      <c r="EM615" s="117"/>
      <c r="EN615" s="117"/>
      <c r="EO615" s="117"/>
      <c r="EP615" s="117"/>
      <c r="EQ615" s="117"/>
      <c r="ER615" s="117"/>
      <c r="ES615" s="117"/>
      <c r="ET615" s="117"/>
      <c r="EU615" s="117"/>
      <c r="EV615" s="117"/>
      <c r="EW615" s="117"/>
      <c r="EX615" s="117"/>
      <c r="EY615" s="117"/>
      <c r="EZ615" s="117"/>
      <c r="FA615" s="117"/>
      <c r="FB615" s="117"/>
      <c r="FC615" s="117"/>
      <c r="FD615" s="117"/>
      <c r="FE615" s="117"/>
      <c r="FF615" s="117"/>
      <c r="FG615" s="117"/>
      <c r="FH615" s="117"/>
      <c r="FI615" s="117"/>
      <c r="FJ615" s="117"/>
      <c r="FK615" s="117"/>
      <c r="FL615" s="117"/>
      <c r="FM615" s="117"/>
      <c r="FN615" s="117"/>
      <c r="FO615" s="117"/>
      <c r="FP615" s="117"/>
      <c r="FQ615" s="117"/>
      <c r="FR615" s="117"/>
      <c r="FS615" s="117"/>
      <c r="FT615" s="117"/>
      <c r="FU615" s="117"/>
      <c r="FV615" s="117"/>
      <c r="FW615" s="117"/>
      <c r="FX615" s="117"/>
      <c r="FY615" s="117"/>
      <c r="FZ615" s="117"/>
      <c r="GA615" s="117"/>
      <c r="GB615" s="117"/>
      <c r="GC615" s="117"/>
      <c r="GD615" s="117"/>
      <c r="GE615" s="117"/>
      <c r="GF615" s="117"/>
      <c r="GG615" s="117"/>
      <c r="GH615" s="117"/>
      <c r="GI615" s="117"/>
      <c r="GJ615" s="117"/>
      <c r="GK615" s="117"/>
      <c r="GL615" s="117"/>
      <c r="GM615" s="117"/>
      <c r="GN615" s="117"/>
      <c r="GO615" s="117"/>
      <c r="GP615" s="117"/>
      <c r="GQ615" s="117"/>
      <c r="GR615" s="117"/>
      <c r="GS615" s="117"/>
      <c r="GT615" s="117"/>
      <c r="GU615" s="117"/>
      <c r="GV615" s="117"/>
      <c r="GW615" s="117"/>
      <c r="GX615" s="117"/>
      <c r="GY615" s="117"/>
      <c r="GZ615" s="117"/>
    </row>
    <row r="616" spans="1:208" s="981" customFormat="1" ht="12.95" customHeight="1">
      <c r="A616" s="507" t="s">
        <v>1841</v>
      </c>
      <c r="B616" s="282"/>
      <c r="C616" s="282"/>
      <c r="D616" s="282"/>
      <c r="E616" s="281" t="s">
        <v>1842</v>
      </c>
      <c r="F616" s="282"/>
      <c r="G616" s="282"/>
      <c r="H616" s="283"/>
      <c r="I616" s="1851" t="s">
        <v>1910</v>
      </c>
      <c r="J616" s="282" t="s">
        <v>129</v>
      </c>
      <c r="K616" s="1854" t="s">
        <v>2473</v>
      </c>
      <c r="L616" s="1854"/>
      <c r="M616" s="1854"/>
      <c r="N616" s="1854"/>
      <c r="O616" s="1855"/>
      <c r="P616" s="1009" t="s">
        <v>225</v>
      </c>
      <c r="Q616" s="282" t="s">
        <v>2381</v>
      </c>
      <c r="R616" s="282"/>
      <c r="S616" s="282"/>
      <c r="T616" s="282"/>
      <c r="U616" s="282"/>
      <c r="V616" s="282"/>
      <c r="W616" s="282"/>
      <c r="X616" s="282"/>
      <c r="Y616" s="282"/>
      <c r="Z616" s="282"/>
      <c r="AA616" s="282"/>
      <c r="AB616" s="282"/>
      <c r="AC616" s="282"/>
      <c r="AD616" s="282"/>
      <c r="AE616" s="283"/>
      <c r="AF616" s="1010" t="s">
        <v>73</v>
      </c>
      <c r="AG616" s="1556" t="s">
        <v>691</v>
      </c>
      <c r="AH616" s="1856"/>
      <c r="AI616" s="281"/>
      <c r="AJ616" s="282"/>
      <c r="AK616" s="286"/>
      <c r="AL616"/>
      <c r="AM616"/>
      <c r="AN616"/>
      <c r="AO616"/>
      <c r="AP616"/>
      <c r="AQ616"/>
      <c r="AR616"/>
      <c r="AS616"/>
      <c r="AT616"/>
      <c r="AU616"/>
      <c r="AV616"/>
      <c r="AW616"/>
      <c r="AX616"/>
      <c r="AY616"/>
      <c r="AZ616"/>
      <c r="BA616"/>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7"/>
      <c r="EI616" s="117"/>
      <c r="EJ616" s="117"/>
      <c r="EK616" s="117"/>
      <c r="EL616" s="117"/>
      <c r="EM616" s="117"/>
      <c r="EN616" s="117"/>
      <c r="EO616" s="117"/>
      <c r="EP616" s="117"/>
      <c r="EQ616" s="117"/>
      <c r="ER616" s="117"/>
      <c r="ES616" s="117"/>
      <c r="ET616" s="117"/>
      <c r="EU616" s="117"/>
      <c r="EV616" s="117"/>
      <c r="EW616" s="117"/>
      <c r="EX616" s="117"/>
      <c r="EY616" s="117"/>
      <c r="EZ616" s="117"/>
      <c r="FA616" s="117"/>
      <c r="FB616" s="117"/>
      <c r="FC616" s="117"/>
      <c r="FD616" s="117"/>
      <c r="FE616" s="117"/>
      <c r="FF616" s="117"/>
      <c r="FG616" s="117"/>
      <c r="FH616" s="117"/>
      <c r="FI616" s="117"/>
      <c r="FJ616" s="117"/>
      <c r="FK616" s="117"/>
      <c r="FL616" s="117"/>
      <c r="FM616" s="117"/>
      <c r="FN616" s="117"/>
      <c r="FO616" s="117"/>
      <c r="FP616" s="117"/>
      <c r="FQ616" s="117"/>
      <c r="FR616" s="117"/>
      <c r="FS616" s="117"/>
      <c r="FT616" s="117"/>
      <c r="FU616" s="117"/>
      <c r="FV616" s="117"/>
      <c r="FW616" s="117"/>
      <c r="FX616" s="117"/>
      <c r="FY616" s="117"/>
      <c r="FZ616" s="117"/>
      <c r="GA616" s="117"/>
      <c r="GB616" s="117"/>
      <c r="GC616" s="117"/>
      <c r="GD616" s="117"/>
      <c r="GE616" s="117"/>
      <c r="GF616" s="117"/>
      <c r="GG616" s="117"/>
      <c r="GH616" s="117"/>
      <c r="GI616" s="117"/>
      <c r="GJ616" s="117"/>
      <c r="GK616" s="117"/>
      <c r="GL616" s="117"/>
      <c r="GM616" s="117"/>
      <c r="GN616" s="117"/>
      <c r="GO616" s="117"/>
      <c r="GP616" s="117"/>
      <c r="GQ616" s="117"/>
      <c r="GR616" s="117"/>
      <c r="GS616" s="117"/>
      <c r="GT616" s="117"/>
      <c r="GU616" s="117"/>
      <c r="GV616" s="117"/>
      <c r="GW616" s="117"/>
      <c r="GX616" s="117"/>
      <c r="GY616" s="117"/>
      <c r="GZ616" s="117"/>
    </row>
    <row r="617" spans="1:208" s="981" customFormat="1" ht="12.95" customHeight="1">
      <c r="A617" s="531"/>
      <c r="B617" s="957" t="s">
        <v>614</v>
      </c>
      <c r="C617" s="957"/>
      <c r="D617" s="957"/>
      <c r="E617" s="959" t="s">
        <v>1845</v>
      </c>
      <c r="F617" s="957" t="s">
        <v>1846</v>
      </c>
      <c r="G617" s="957"/>
      <c r="H617" s="958"/>
      <c r="I617" s="1852"/>
      <c r="J617" s="957"/>
      <c r="K617" s="1425"/>
      <c r="L617" s="1425"/>
      <c r="M617" s="1425"/>
      <c r="N617" s="1425"/>
      <c r="O617" s="1426"/>
      <c r="P617" s="988" t="s">
        <v>73</v>
      </c>
      <c r="Q617" s="957" t="s">
        <v>2535</v>
      </c>
      <c r="R617" s="957"/>
      <c r="S617" s="957"/>
      <c r="T617" s="957"/>
      <c r="U617" s="957"/>
      <c r="V617" s="957"/>
      <c r="W617" s="957"/>
      <c r="X617" s="957"/>
      <c r="Y617" s="957"/>
      <c r="Z617" s="957"/>
      <c r="AA617" s="957"/>
      <c r="AB617" s="957"/>
      <c r="AC617" s="957"/>
      <c r="AD617" s="957"/>
      <c r="AE617" s="958"/>
      <c r="AF617" s="1042" t="s">
        <v>73</v>
      </c>
      <c r="AG617" s="1190" t="s">
        <v>451</v>
      </c>
      <c r="AH617" s="1191"/>
      <c r="AI617" s="959"/>
      <c r="AJ617" s="957"/>
      <c r="AK617" s="290"/>
      <c r="AL617"/>
      <c r="AM617"/>
      <c r="AN617"/>
      <c r="AO617"/>
      <c r="AP617"/>
      <c r="AQ617"/>
      <c r="AR617"/>
      <c r="AS617"/>
      <c r="AT617"/>
      <c r="AU617"/>
      <c r="AV617"/>
      <c r="AW617"/>
      <c r="AX617"/>
      <c r="AY617"/>
      <c r="AZ617"/>
      <c r="BA6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7"/>
      <c r="EI617" s="117"/>
      <c r="EJ617" s="117"/>
      <c r="EK617" s="117"/>
      <c r="EL617" s="117"/>
      <c r="EM617" s="117"/>
      <c r="EN617" s="117"/>
      <c r="EO617" s="117"/>
      <c r="EP617" s="117"/>
      <c r="EQ617" s="117"/>
      <c r="ER617" s="117"/>
      <c r="ES617" s="117"/>
      <c r="ET617" s="117"/>
      <c r="EU617" s="117"/>
      <c r="EV617" s="117"/>
      <c r="EW617" s="117"/>
      <c r="EX617" s="117"/>
      <c r="EY617" s="117"/>
      <c r="EZ617" s="117"/>
      <c r="FA617" s="117"/>
      <c r="FB617" s="117"/>
      <c r="FC617" s="117"/>
      <c r="FD617" s="117"/>
      <c r="FE617" s="117"/>
      <c r="FF617" s="117"/>
      <c r="FG617" s="117"/>
      <c r="FH617" s="117"/>
      <c r="FI617" s="117"/>
      <c r="FJ617" s="117"/>
      <c r="FK617" s="117"/>
      <c r="FL617" s="117"/>
      <c r="FM617" s="117"/>
      <c r="FN617" s="117"/>
      <c r="FO617" s="117"/>
      <c r="FP617" s="117"/>
      <c r="FQ617" s="117"/>
      <c r="FR617" s="117"/>
      <c r="FS617" s="117"/>
      <c r="FT617" s="117"/>
      <c r="FU617" s="117"/>
      <c r="FV617" s="117"/>
      <c r="FW617" s="117"/>
      <c r="FX617" s="117"/>
      <c r="FY617" s="117"/>
      <c r="FZ617" s="117"/>
      <c r="GA617" s="117"/>
      <c r="GB617" s="117"/>
      <c r="GC617" s="117"/>
      <c r="GD617" s="117"/>
      <c r="GE617" s="117"/>
      <c r="GF617" s="117"/>
      <c r="GG617" s="117"/>
      <c r="GH617" s="117"/>
      <c r="GI617" s="117"/>
      <c r="GJ617" s="117"/>
      <c r="GK617" s="117"/>
      <c r="GL617" s="117"/>
      <c r="GM617" s="117"/>
      <c r="GN617" s="117"/>
      <c r="GO617" s="117"/>
      <c r="GP617" s="117"/>
      <c r="GQ617" s="117"/>
      <c r="GR617" s="117"/>
      <c r="GS617" s="117"/>
      <c r="GT617" s="117"/>
      <c r="GU617" s="117"/>
      <c r="GV617" s="117"/>
      <c r="GW617" s="117"/>
      <c r="GX617" s="117"/>
      <c r="GY617" s="117"/>
      <c r="GZ617" s="117"/>
    </row>
    <row r="618" spans="1:208" s="981" customFormat="1" ht="12.95" customHeight="1">
      <c r="A618" s="531"/>
      <c r="B618" s="957"/>
      <c r="C618" s="957"/>
      <c r="D618" s="957"/>
      <c r="E618" s="959"/>
      <c r="F618" s="957" t="s">
        <v>1849</v>
      </c>
      <c r="G618" s="957"/>
      <c r="H618" s="958"/>
      <c r="I618" s="1852"/>
      <c r="J618" s="957"/>
      <c r="K618" s="1425"/>
      <c r="L618" s="1425"/>
      <c r="M618" s="1425"/>
      <c r="N618" s="1425"/>
      <c r="O618" s="1426"/>
      <c r="P618" s="988" t="s">
        <v>73</v>
      </c>
      <c r="Q618" s="957" t="s">
        <v>2536</v>
      </c>
      <c r="R618" s="957"/>
      <c r="S618" s="957"/>
      <c r="T618" s="957"/>
      <c r="U618" s="957"/>
      <c r="V618" s="957"/>
      <c r="W618" s="957"/>
      <c r="X618" s="957"/>
      <c r="Y618" s="957"/>
      <c r="Z618" s="957"/>
      <c r="AA618" s="957"/>
      <c r="AB618" s="957"/>
      <c r="AC618" s="957"/>
      <c r="AD618" s="957"/>
      <c r="AE618" s="958"/>
      <c r="AF618" s="1042" t="s">
        <v>73</v>
      </c>
      <c r="AG618" s="1190" t="s">
        <v>862</v>
      </c>
      <c r="AH618" s="1191"/>
      <c r="AI618" s="959"/>
      <c r="AJ618" s="957"/>
      <c r="AK618" s="290"/>
      <c r="AL618"/>
      <c r="AM618"/>
      <c r="AN618"/>
      <c r="AO618"/>
      <c r="AP618"/>
      <c r="AQ618"/>
      <c r="AR618"/>
      <c r="AS618"/>
      <c r="AT618"/>
      <c r="AU618"/>
      <c r="AV618"/>
      <c r="AW618"/>
      <c r="AX618"/>
      <c r="AY618"/>
      <c r="AZ618"/>
      <c r="BA618"/>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7"/>
      <c r="EI618" s="117"/>
      <c r="EJ618" s="117"/>
      <c r="EK618" s="117"/>
      <c r="EL618" s="117"/>
      <c r="EM618" s="117"/>
      <c r="EN618" s="117"/>
      <c r="EO618" s="117"/>
      <c r="EP618" s="117"/>
      <c r="EQ618" s="117"/>
      <c r="ER618" s="117"/>
      <c r="ES618" s="117"/>
      <c r="ET618" s="117"/>
      <c r="EU618" s="117"/>
      <c r="EV618" s="117"/>
      <c r="EW618" s="117"/>
      <c r="EX618" s="117"/>
      <c r="EY618" s="117"/>
      <c r="EZ618" s="117"/>
      <c r="FA618" s="117"/>
      <c r="FB618" s="117"/>
      <c r="FC618" s="117"/>
      <c r="FD618" s="117"/>
      <c r="FE618" s="117"/>
      <c r="FF618" s="117"/>
      <c r="FG618" s="117"/>
      <c r="FH618" s="117"/>
      <c r="FI618" s="117"/>
      <c r="FJ618" s="117"/>
      <c r="FK618" s="117"/>
      <c r="FL618" s="117"/>
      <c r="FM618" s="117"/>
      <c r="FN618" s="117"/>
      <c r="FO618" s="117"/>
      <c r="FP618" s="117"/>
      <c r="FQ618" s="117"/>
      <c r="FR618" s="117"/>
      <c r="FS618" s="117"/>
      <c r="FT618" s="117"/>
      <c r="FU618" s="117"/>
      <c r="FV618" s="117"/>
      <c r="FW618" s="117"/>
      <c r="FX618" s="117"/>
      <c r="FY618" s="117"/>
      <c r="FZ618" s="117"/>
      <c r="GA618" s="117"/>
      <c r="GB618" s="117"/>
      <c r="GC618" s="117"/>
      <c r="GD618" s="117"/>
      <c r="GE618" s="117"/>
      <c r="GF618" s="117"/>
      <c r="GG618" s="117"/>
      <c r="GH618" s="117"/>
      <c r="GI618" s="117"/>
      <c r="GJ618" s="117"/>
      <c r="GK618" s="117"/>
      <c r="GL618" s="117"/>
      <c r="GM618" s="117"/>
      <c r="GN618" s="117"/>
      <c r="GO618" s="117"/>
      <c r="GP618" s="117"/>
      <c r="GQ618" s="117"/>
      <c r="GR618" s="117"/>
      <c r="GS618" s="117"/>
      <c r="GT618" s="117"/>
      <c r="GU618" s="117"/>
      <c r="GV618" s="117"/>
      <c r="GW618" s="117"/>
      <c r="GX618" s="117"/>
      <c r="GY618" s="117"/>
      <c r="GZ618" s="117"/>
    </row>
    <row r="619" spans="1:208" s="981" customFormat="1" ht="12.95" customHeight="1">
      <c r="A619" s="531"/>
      <c r="B619" s="957"/>
      <c r="C619" s="957"/>
      <c r="D619" s="957"/>
      <c r="E619" s="959"/>
      <c r="F619" s="957"/>
      <c r="G619" s="957"/>
      <c r="H619" s="958"/>
      <c r="I619" s="1852"/>
      <c r="J619" s="1857" t="s">
        <v>2474</v>
      </c>
      <c r="K619" s="1857"/>
      <c r="L619" s="1857"/>
      <c r="M619" s="1857"/>
      <c r="N619" s="1857"/>
      <c r="O619" s="1858"/>
      <c r="P619" s="988" t="s">
        <v>73</v>
      </c>
      <c r="Q619" s="957" t="s">
        <v>2382</v>
      </c>
      <c r="R619" s="957"/>
      <c r="S619" s="957"/>
      <c r="T619" s="957"/>
      <c r="U619" s="957"/>
      <c r="V619" s="957"/>
      <c r="W619" s="957"/>
      <c r="X619" s="957"/>
      <c r="Y619" s="957"/>
      <c r="Z619" s="957"/>
      <c r="AA619" s="957"/>
      <c r="AB619" s="957"/>
      <c r="AC619" s="957"/>
      <c r="AD619" s="957"/>
      <c r="AE619" s="958"/>
      <c r="AF619" s="1042" t="s">
        <v>73</v>
      </c>
      <c r="AG619" s="1190"/>
      <c r="AH619" s="1191"/>
      <c r="AI619" s="959"/>
      <c r="AJ619" s="957"/>
      <c r="AK619" s="290"/>
      <c r="AL619"/>
      <c r="AM619"/>
      <c r="AN619"/>
      <c r="AO619"/>
      <c r="AP619"/>
      <c r="AQ619"/>
      <c r="AR619"/>
      <c r="AS619"/>
      <c r="AT619"/>
      <c r="AU619"/>
      <c r="AV619"/>
      <c r="AW619"/>
      <c r="AX619"/>
      <c r="AY619"/>
      <c r="AZ619"/>
      <c r="BA619"/>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7"/>
      <c r="EI619" s="117"/>
      <c r="EJ619" s="117"/>
      <c r="EK619" s="117"/>
      <c r="EL619" s="117"/>
      <c r="EM619" s="117"/>
      <c r="EN619" s="117"/>
      <c r="EO619" s="117"/>
      <c r="EP619" s="117"/>
      <c r="EQ619" s="117"/>
      <c r="ER619" s="117"/>
      <c r="ES619" s="117"/>
      <c r="ET619" s="117"/>
      <c r="EU619" s="117"/>
      <c r="EV619" s="117"/>
      <c r="EW619" s="117"/>
      <c r="EX619" s="117"/>
      <c r="EY619" s="117"/>
      <c r="EZ619" s="117"/>
      <c r="FA619" s="117"/>
      <c r="FB619" s="117"/>
      <c r="FC619" s="117"/>
      <c r="FD619" s="117"/>
      <c r="FE619" s="117"/>
      <c r="FF619" s="117"/>
      <c r="FG619" s="117"/>
      <c r="FH619" s="117"/>
      <c r="FI619" s="117"/>
      <c r="FJ619" s="117"/>
      <c r="FK619" s="117"/>
      <c r="FL619" s="117"/>
      <c r="FM619" s="117"/>
      <c r="FN619" s="117"/>
      <c r="FO619" s="117"/>
      <c r="FP619" s="117"/>
      <c r="FQ619" s="117"/>
      <c r="FR619" s="117"/>
      <c r="FS619" s="117"/>
      <c r="FT619" s="117"/>
      <c r="FU619" s="117"/>
      <c r="FV619" s="117"/>
      <c r="FW619" s="117"/>
      <c r="FX619" s="117"/>
      <c r="FY619" s="117"/>
      <c r="FZ619" s="117"/>
      <c r="GA619" s="117"/>
      <c r="GB619" s="117"/>
      <c r="GC619" s="117"/>
      <c r="GD619" s="117"/>
      <c r="GE619" s="117"/>
      <c r="GF619" s="117"/>
      <c r="GG619" s="117"/>
      <c r="GH619" s="117"/>
      <c r="GI619" s="117"/>
      <c r="GJ619" s="117"/>
      <c r="GK619" s="117"/>
      <c r="GL619" s="117"/>
      <c r="GM619" s="117"/>
      <c r="GN619" s="117"/>
      <c r="GO619" s="117"/>
      <c r="GP619" s="117"/>
      <c r="GQ619" s="117"/>
      <c r="GR619" s="117"/>
      <c r="GS619" s="117"/>
      <c r="GT619" s="117"/>
      <c r="GU619" s="117"/>
      <c r="GV619" s="117"/>
      <c r="GW619" s="117"/>
      <c r="GX619" s="117"/>
      <c r="GY619" s="117"/>
      <c r="GZ619" s="117"/>
    </row>
    <row r="620" spans="1:208" s="981" customFormat="1" ht="12.95" customHeight="1">
      <c r="A620" s="531"/>
      <c r="B620" s="957"/>
      <c r="C620" s="957"/>
      <c r="D620" s="957"/>
      <c r="E620" s="959"/>
      <c r="F620" s="957"/>
      <c r="G620" s="957"/>
      <c r="H620" s="958"/>
      <c r="I620" s="1852"/>
      <c r="J620" s="1859" t="s">
        <v>2475</v>
      </c>
      <c r="K620" s="1859"/>
      <c r="L620" s="1859"/>
      <c r="M620" s="1859"/>
      <c r="N620" s="1859"/>
      <c r="O620" s="1860"/>
      <c r="P620" s="988" t="s">
        <v>73</v>
      </c>
      <c r="Q620" s="957" t="s">
        <v>2537</v>
      </c>
      <c r="R620" s="957"/>
      <c r="S620" s="957"/>
      <c r="T620" s="957"/>
      <c r="U620" s="957"/>
      <c r="V620" s="957"/>
      <c r="W620" s="957"/>
      <c r="X620" s="957"/>
      <c r="Y620" s="957"/>
      <c r="Z620" s="957"/>
      <c r="AA620" s="957"/>
      <c r="AB620" s="957"/>
      <c r="AC620" s="957"/>
      <c r="AD620" s="957"/>
      <c r="AE620" s="958"/>
      <c r="AF620" s="1042" t="s">
        <v>73</v>
      </c>
      <c r="AG620" s="1190"/>
      <c r="AH620" s="1191"/>
      <c r="AI620" s="959"/>
      <c r="AJ620" s="957"/>
      <c r="AK620" s="290"/>
      <c r="AL620"/>
      <c r="AM620"/>
      <c r="AN620"/>
      <c r="AO620"/>
      <c r="AP620"/>
      <c r="AQ620"/>
      <c r="AR620"/>
      <c r="AS620"/>
      <c r="AT620"/>
      <c r="AU620"/>
      <c r="AV620"/>
      <c r="AW620"/>
      <c r="AX620"/>
      <c r="AY620"/>
      <c r="AZ620"/>
      <c r="BA620"/>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7"/>
      <c r="EI620" s="117"/>
      <c r="EJ620" s="117"/>
      <c r="EK620" s="117"/>
      <c r="EL620" s="117"/>
      <c r="EM620" s="117"/>
      <c r="EN620" s="117"/>
      <c r="EO620" s="117"/>
      <c r="EP620" s="117"/>
      <c r="EQ620" s="117"/>
      <c r="ER620" s="117"/>
      <c r="ES620" s="117"/>
      <c r="ET620" s="117"/>
      <c r="EU620" s="117"/>
      <c r="EV620" s="117"/>
      <c r="EW620" s="117"/>
      <c r="EX620" s="117"/>
      <c r="EY620" s="117"/>
      <c r="EZ620" s="117"/>
      <c r="FA620" s="117"/>
      <c r="FB620" s="117"/>
      <c r="FC620" s="117"/>
      <c r="FD620" s="117"/>
      <c r="FE620" s="117"/>
      <c r="FF620" s="117"/>
      <c r="FG620" s="117"/>
      <c r="FH620" s="117"/>
      <c r="FI620" s="117"/>
      <c r="FJ620" s="117"/>
      <c r="FK620" s="117"/>
      <c r="FL620" s="117"/>
      <c r="FM620" s="117"/>
      <c r="FN620" s="117"/>
      <c r="FO620" s="117"/>
      <c r="FP620" s="117"/>
      <c r="FQ620" s="117"/>
      <c r="FR620" s="117"/>
      <c r="FS620" s="117"/>
      <c r="FT620" s="117"/>
      <c r="FU620" s="117"/>
      <c r="FV620" s="117"/>
      <c r="FW620" s="117"/>
      <c r="FX620" s="117"/>
      <c r="FY620" s="117"/>
      <c r="FZ620" s="117"/>
      <c r="GA620" s="117"/>
      <c r="GB620" s="117"/>
      <c r="GC620" s="117"/>
      <c r="GD620" s="117"/>
      <c r="GE620" s="117"/>
      <c r="GF620" s="117"/>
      <c r="GG620" s="117"/>
      <c r="GH620" s="117"/>
      <c r="GI620" s="117"/>
      <c r="GJ620" s="117"/>
      <c r="GK620" s="117"/>
      <c r="GL620" s="117"/>
      <c r="GM620" s="117"/>
      <c r="GN620" s="117"/>
      <c r="GO620" s="117"/>
      <c r="GP620" s="117"/>
      <c r="GQ620" s="117"/>
      <c r="GR620" s="117"/>
      <c r="GS620" s="117"/>
      <c r="GT620" s="117"/>
      <c r="GU620" s="117"/>
      <c r="GV620" s="117"/>
      <c r="GW620" s="117"/>
      <c r="GX620" s="117"/>
      <c r="GY620" s="117"/>
      <c r="GZ620" s="117"/>
    </row>
    <row r="621" spans="1:208" s="981" customFormat="1" ht="12.95" customHeight="1">
      <c r="A621" s="531"/>
      <c r="B621" s="957"/>
      <c r="C621" s="957"/>
      <c r="D621" s="957"/>
      <c r="E621" s="959"/>
      <c r="F621" s="957"/>
      <c r="G621" s="957"/>
      <c r="H621" s="958"/>
      <c r="I621" s="1852"/>
      <c r="J621" s="1861" t="s">
        <v>2476</v>
      </c>
      <c r="K621" s="1861"/>
      <c r="L621" s="1861"/>
      <c r="M621" s="1861"/>
      <c r="N621" s="1861"/>
      <c r="O621" s="1862"/>
      <c r="P621" s="609"/>
      <c r="Q621" s="957"/>
      <c r="R621" s="957"/>
      <c r="S621" s="957"/>
      <c r="T621" s="957"/>
      <c r="U621" s="957"/>
      <c r="V621" s="957"/>
      <c r="W621" s="957"/>
      <c r="X621" s="957"/>
      <c r="Y621" s="957"/>
      <c r="Z621" s="957"/>
      <c r="AA621" s="957"/>
      <c r="AB621" s="957"/>
      <c r="AC621" s="957"/>
      <c r="AD621" s="957"/>
      <c r="AE621" s="958"/>
      <c r="AF621" s="1045" t="s">
        <v>73</v>
      </c>
      <c r="AG621" s="1190"/>
      <c r="AH621" s="1191"/>
      <c r="AI621" s="959"/>
      <c r="AJ621" s="957"/>
      <c r="AK621" s="290"/>
      <c r="AL621"/>
      <c r="AM621"/>
      <c r="AN621"/>
      <c r="AO621"/>
      <c r="AP621"/>
      <c r="AQ621"/>
      <c r="AR621"/>
      <c r="AS621"/>
      <c r="AT621"/>
      <c r="AU621"/>
      <c r="AV621"/>
      <c r="AW621"/>
      <c r="AX621"/>
      <c r="AY621"/>
      <c r="AZ621"/>
      <c r="BA621"/>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7"/>
      <c r="EI621" s="117"/>
      <c r="EJ621" s="117"/>
      <c r="EK621" s="117"/>
      <c r="EL621" s="117"/>
      <c r="EM621" s="117"/>
      <c r="EN621" s="117"/>
      <c r="EO621" s="117"/>
      <c r="EP621" s="117"/>
      <c r="EQ621" s="117"/>
      <c r="ER621" s="117"/>
      <c r="ES621" s="117"/>
      <c r="ET621" s="117"/>
      <c r="EU621" s="117"/>
      <c r="EV621" s="117"/>
      <c r="EW621" s="117"/>
      <c r="EX621" s="117"/>
      <c r="EY621" s="117"/>
      <c r="EZ621" s="117"/>
      <c r="FA621" s="117"/>
      <c r="FB621" s="117"/>
      <c r="FC621" s="117"/>
      <c r="FD621" s="117"/>
      <c r="FE621" s="117"/>
      <c r="FF621" s="117"/>
      <c r="FG621" s="117"/>
      <c r="FH621" s="117"/>
      <c r="FI621" s="117"/>
      <c r="FJ621" s="117"/>
      <c r="FK621" s="117"/>
      <c r="FL621" s="117"/>
      <c r="FM621" s="117"/>
      <c r="FN621" s="117"/>
      <c r="FO621" s="117"/>
      <c r="FP621" s="117"/>
      <c r="FQ621" s="117"/>
      <c r="FR621" s="117"/>
      <c r="FS621" s="117"/>
      <c r="FT621" s="117"/>
      <c r="FU621" s="117"/>
      <c r="FV621" s="117"/>
      <c r="FW621" s="117"/>
      <c r="FX621" s="117"/>
      <c r="FY621" s="117"/>
      <c r="FZ621" s="117"/>
      <c r="GA621" s="117"/>
      <c r="GB621" s="117"/>
      <c r="GC621" s="117"/>
      <c r="GD621" s="117"/>
      <c r="GE621" s="117"/>
      <c r="GF621" s="117"/>
      <c r="GG621" s="117"/>
      <c r="GH621" s="117"/>
      <c r="GI621" s="117"/>
      <c r="GJ621" s="117"/>
      <c r="GK621" s="117"/>
      <c r="GL621" s="117"/>
      <c r="GM621" s="117"/>
      <c r="GN621" s="117"/>
      <c r="GO621" s="117"/>
      <c r="GP621" s="117"/>
      <c r="GQ621" s="117"/>
      <c r="GR621" s="117"/>
      <c r="GS621" s="117"/>
      <c r="GT621" s="117"/>
      <c r="GU621" s="117"/>
      <c r="GV621" s="117"/>
      <c r="GW621" s="117"/>
      <c r="GX621" s="117"/>
      <c r="GY621" s="117"/>
      <c r="GZ621" s="117"/>
    </row>
    <row r="622" spans="1:208" s="981" customFormat="1" ht="12.95" customHeight="1">
      <c r="A622" s="531"/>
      <c r="B622" s="957"/>
      <c r="C622" s="957"/>
      <c r="D622" s="957"/>
      <c r="E622" s="959"/>
      <c r="F622" s="957"/>
      <c r="G622" s="957"/>
      <c r="H622" s="958"/>
      <c r="I622" s="1852"/>
      <c r="J622" s="979" t="s">
        <v>131</v>
      </c>
      <c r="K622" s="1863" t="s">
        <v>2477</v>
      </c>
      <c r="L622" s="1863"/>
      <c r="M622" s="1863"/>
      <c r="N622" s="1863"/>
      <c r="O622" s="1864"/>
      <c r="P622" s="1002" t="s">
        <v>225</v>
      </c>
      <c r="Q622" s="180" t="s">
        <v>2478</v>
      </c>
      <c r="R622" s="180"/>
      <c r="S622" s="180"/>
      <c r="T622" s="180"/>
      <c r="U622" s="180"/>
      <c r="V622" s="180"/>
      <c r="W622" s="180"/>
      <c r="X622" s="180"/>
      <c r="Y622" s="180"/>
      <c r="Z622" s="180"/>
      <c r="AA622" s="180"/>
      <c r="AB622" s="180"/>
      <c r="AC622" s="180"/>
      <c r="AD622" s="180"/>
      <c r="AE622" s="201"/>
      <c r="AF622" s="117"/>
      <c r="AG622" s="1347"/>
      <c r="AH622" s="1348"/>
      <c r="AI622" s="959"/>
      <c r="AJ622" s="957"/>
      <c r="AK622" s="290"/>
      <c r="AL622"/>
      <c r="AM622"/>
      <c r="AN622"/>
      <c r="AO622"/>
      <c r="AP622"/>
      <c r="AQ622"/>
      <c r="AR622"/>
      <c r="AS622"/>
      <c r="AT622"/>
      <c r="AU622"/>
      <c r="AV622"/>
      <c r="AW622"/>
      <c r="AX622"/>
      <c r="AY622"/>
      <c r="AZ622"/>
      <c r="BA622"/>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7"/>
      <c r="EI622" s="117"/>
      <c r="EJ622" s="117"/>
      <c r="EK622" s="117"/>
      <c r="EL622" s="117"/>
      <c r="EM622" s="117"/>
      <c r="EN622" s="117"/>
      <c r="EO622" s="117"/>
      <c r="EP622" s="117"/>
      <c r="EQ622" s="117"/>
      <c r="ER622" s="117"/>
      <c r="ES622" s="117"/>
      <c r="ET622" s="117"/>
      <c r="EU622" s="117"/>
      <c r="EV622" s="117"/>
      <c r="EW622" s="117"/>
      <c r="EX622" s="117"/>
      <c r="EY622" s="117"/>
      <c r="EZ622" s="117"/>
      <c r="FA622" s="117"/>
      <c r="FB622" s="117"/>
      <c r="FC622" s="117"/>
      <c r="FD622" s="117"/>
      <c r="FE622" s="117"/>
      <c r="FF622" s="117"/>
      <c r="FG622" s="117"/>
      <c r="FH622" s="117"/>
      <c r="FI622" s="117"/>
      <c r="FJ622" s="117"/>
      <c r="FK622" s="117"/>
      <c r="FL622" s="117"/>
      <c r="FM622" s="117"/>
      <c r="FN622" s="117"/>
      <c r="FO622" s="117"/>
      <c r="FP622" s="117"/>
      <c r="FQ622" s="117"/>
      <c r="FR622" s="117"/>
      <c r="FS622" s="117"/>
      <c r="FT622" s="117"/>
      <c r="FU622" s="117"/>
      <c r="FV622" s="117"/>
      <c r="FW622" s="117"/>
      <c r="FX622" s="117"/>
      <c r="FY622" s="117"/>
      <c r="FZ622" s="117"/>
      <c r="GA622" s="117"/>
      <c r="GB622" s="117"/>
      <c r="GC622" s="117"/>
      <c r="GD622" s="117"/>
      <c r="GE622" s="117"/>
      <c r="GF622" s="117"/>
      <c r="GG622" s="117"/>
      <c r="GH622" s="117"/>
      <c r="GI622" s="117"/>
      <c r="GJ622" s="117"/>
      <c r="GK622" s="117"/>
      <c r="GL622" s="117"/>
      <c r="GM622" s="117"/>
      <c r="GN622" s="117"/>
      <c r="GO622" s="117"/>
      <c r="GP622" s="117"/>
      <c r="GQ622" s="117"/>
      <c r="GR622" s="117"/>
      <c r="GS622" s="117"/>
      <c r="GT622" s="117"/>
      <c r="GU622" s="117"/>
      <c r="GV622" s="117"/>
      <c r="GW622" s="117"/>
      <c r="GX622" s="117"/>
      <c r="GY622" s="117"/>
      <c r="GZ622" s="117"/>
    </row>
    <row r="623" spans="1:208" s="981" customFormat="1" ht="12.95" customHeight="1">
      <c r="A623" s="531"/>
      <c r="B623" s="957"/>
      <c r="C623" s="957"/>
      <c r="D623" s="957"/>
      <c r="E623" s="959"/>
      <c r="F623" s="957"/>
      <c r="G623" s="957"/>
      <c r="H623" s="958"/>
      <c r="I623" s="1852"/>
      <c r="J623" s="1060"/>
      <c r="K623" s="1865"/>
      <c r="L623" s="1865"/>
      <c r="M623" s="1865"/>
      <c r="N623" s="1865"/>
      <c r="O623" s="1866"/>
      <c r="P623" s="609"/>
      <c r="Q623" s="957" t="s">
        <v>2479</v>
      </c>
      <c r="R623" s="957"/>
      <c r="S623" s="957"/>
      <c r="T623" s="957"/>
      <c r="U623" s="957"/>
      <c r="V623" s="957"/>
      <c r="W623" s="957"/>
      <c r="X623" s="957"/>
      <c r="Y623" s="957"/>
      <c r="Z623" s="957"/>
      <c r="AA623" s="957"/>
      <c r="AB623" s="957"/>
      <c r="AC623" s="957"/>
      <c r="AD623" s="957"/>
      <c r="AE623" s="958"/>
      <c r="AF623" s="117"/>
      <c r="AG623" s="1347"/>
      <c r="AH623" s="1348"/>
      <c r="AI623" s="959"/>
      <c r="AJ623" s="957"/>
      <c r="AK623" s="290"/>
      <c r="AL623"/>
      <c r="AM623"/>
      <c r="AN623"/>
      <c r="AO623"/>
      <c r="AP623"/>
      <c r="AQ623"/>
      <c r="AR623"/>
      <c r="AS623"/>
      <c r="AT623"/>
      <c r="AU623"/>
      <c r="AV623"/>
      <c r="AW623"/>
      <c r="AX623"/>
      <c r="AY623"/>
      <c r="AZ623"/>
      <c r="BA623"/>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7"/>
      <c r="EI623" s="117"/>
      <c r="EJ623" s="117"/>
      <c r="EK623" s="117"/>
      <c r="EL623" s="117"/>
      <c r="EM623" s="117"/>
      <c r="EN623" s="117"/>
      <c r="EO623" s="117"/>
      <c r="EP623" s="117"/>
      <c r="EQ623" s="117"/>
      <c r="ER623" s="117"/>
      <c r="ES623" s="117"/>
      <c r="ET623" s="117"/>
      <c r="EU623" s="117"/>
      <c r="EV623" s="117"/>
      <c r="EW623" s="117"/>
      <c r="EX623" s="117"/>
      <c r="EY623" s="117"/>
      <c r="EZ623" s="117"/>
      <c r="FA623" s="117"/>
      <c r="FB623" s="117"/>
      <c r="FC623" s="117"/>
      <c r="FD623" s="117"/>
      <c r="FE623" s="117"/>
      <c r="FF623" s="117"/>
      <c r="FG623" s="117"/>
      <c r="FH623" s="117"/>
      <c r="FI623" s="117"/>
      <c r="FJ623" s="117"/>
      <c r="FK623" s="117"/>
      <c r="FL623" s="117"/>
      <c r="FM623" s="117"/>
      <c r="FN623" s="117"/>
      <c r="FO623" s="117"/>
      <c r="FP623" s="117"/>
      <c r="FQ623" s="117"/>
      <c r="FR623" s="117"/>
      <c r="FS623" s="117"/>
      <c r="FT623" s="117"/>
      <c r="FU623" s="117"/>
      <c r="FV623" s="117"/>
      <c r="FW623" s="117"/>
      <c r="FX623" s="117"/>
      <c r="FY623" s="117"/>
      <c r="FZ623" s="117"/>
      <c r="GA623" s="117"/>
      <c r="GB623" s="117"/>
      <c r="GC623" s="117"/>
      <c r="GD623" s="117"/>
      <c r="GE623" s="117"/>
      <c r="GF623" s="117"/>
      <c r="GG623" s="117"/>
      <c r="GH623" s="117"/>
      <c r="GI623" s="117"/>
      <c r="GJ623" s="117"/>
      <c r="GK623" s="117"/>
      <c r="GL623" s="117"/>
      <c r="GM623" s="117"/>
      <c r="GN623" s="117"/>
      <c r="GO623" s="117"/>
      <c r="GP623" s="117"/>
      <c r="GQ623" s="117"/>
      <c r="GR623" s="117"/>
      <c r="GS623" s="117"/>
      <c r="GT623" s="117"/>
      <c r="GU623" s="117"/>
      <c r="GV623" s="117"/>
      <c r="GW623" s="117"/>
      <c r="GX623" s="117"/>
      <c r="GY623" s="117"/>
      <c r="GZ623" s="117"/>
    </row>
    <row r="624" spans="1:208" s="981" customFormat="1" ht="12.95" customHeight="1">
      <c r="A624" s="531"/>
      <c r="B624" s="957"/>
      <c r="C624" s="957"/>
      <c r="D624" s="957"/>
      <c r="E624" s="959"/>
      <c r="F624" s="957"/>
      <c r="G624" s="957"/>
      <c r="H624" s="958"/>
      <c r="I624" s="1853"/>
      <c r="J624" s="980"/>
      <c r="K624" s="1867"/>
      <c r="L624" s="1867"/>
      <c r="M624" s="1867"/>
      <c r="N624" s="1867"/>
      <c r="O624" s="1868"/>
      <c r="P624" s="609"/>
      <c r="Q624" s="957"/>
      <c r="R624" s="957"/>
      <c r="S624" s="957"/>
      <c r="T624" s="957"/>
      <c r="U624" s="957"/>
      <c r="V624" s="957"/>
      <c r="W624" s="957"/>
      <c r="X624" s="957"/>
      <c r="Y624" s="957"/>
      <c r="Z624" s="957"/>
      <c r="AA624" s="957"/>
      <c r="AB624" s="957"/>
      <c r="AC624" s="957"/>
      <c r="AD624" s="957"/>
      <c r="AE624" s="958"/>
      <c r="AF624" s="117"/>
      <c r="AG624" s="1347"/>
      <c r="AH624" s="1348"/>
      <c r="AI624" s="959"/>
      <c r="AJ624" s="957"/>
      <c r="AK624" s="290"/>
      <c r="AL624"/>
      <c r="AM624"/>
      <c r="AN624"/>
      <c r="AO624"/>
      <c r="AP624"/>
      <c r="AQ624"/>
      <c r="AR624"/>
      <c r="AS624"/>
      <c r="AT624"/>
      <c r="AU624"/>
      <c r="AV624"/>
      <c r="AW624"/>
      <c r="AX624"/>
      <c r="AY624"/>
      <c r="AZ624"/>
      <c r="BA624"/>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7"/>
      <c r="EI624" s="117"/>
      <c r="EJ624" s="117"/>
      <c r="EK624" s="117"/>
      <c r="EL624" s="117"/>
      <c r="EM624" s="117"/>
      <c r="EN624" s="117"/>
      <c r="EO624" s="117"/>
      <c r="EP624" s="117"/>
      <c r="EQ624" s="117"/>
      <c r="ER624" s="117"/>
      <c r="ES624" s="117"/>
      <c r="ET624" s="117"/>
      <c r="EU624" s="117"/>
      <c r="EV624" s="117"/>
      <c r="EW624" s="117"/>
      <c r="EX624" s="117"/>
      <c r="EY624" s="117"/>
      <c r="EZ624" s="117"/>
      <c r="FA624" s="117"/>
      <c r="FB624" s="117"/>
      <c r="FC624" s="117"/>
      <c r="FD624" s="117"/>
      <c r="FE624" s="117"/>
      <c r="FF624" s="117"/>
      <c r="FG624" s="117"/>
      <c r="FH624" s="117"/>
      <c r="FI624" s="117"/>
      <c r="FJ624" s="117"/>
      <c r="FK624" s="117"/>
      <c r="FL624" s="117"/>
      <c r="FM624" s="117"/>
      <c r="FN624" s="117"/>
      <c r="FO624" s="117"/>
      <c r="FP624" s="117"/>
      <c r="FQ624" s="117"/>
      <c r="FR624" s="117"/>
      <c r="FS624" s="117"/>
      <c r="FT624" s="117"/>
      <c r="FU624" s="117"/>
      <c r="FV624" s="117"/>
      <c r="FW624" s="117"/>
      <c r="FX624" s="117"/>
      <c r="FY624" s="117"/>
      <c r="FZ624" s="117"/>
      <c r="GA624" s="117"/>
      <c r="GB624" s="117"/>
      <c r="GC624" s="117"/>
      <c r="GD624" s="117"/>
      <c r="GE624" s="117"/>
      <c r="GF624" s="117"/>
      <c r="GG624" s="117"/>
      <c r="GH624" s="117"/>
      <c r="GI624" s="117"/>
      <c r="GJ624" s="117"/>
      <c r="GK624" s="117"/>
      <c r="GL624" s="117"/>
      <c r="GM624" s="117"/>
      <c r="GN624" s="117"/>
      <c r="GO624" s="117"/>
      <c r="GP624" s="117"/>
      <c r="GQ624" s="117"/>
      <c r="GR624" s="117"/>
      <c r="GS624" s="117"/>
      <c r="GT624" s="117"/>
      <c r="GU624" s="117"/>
      <c r="GV624" s="117"/>
      <c r="GW624" s="117"/>
      <c r="GX624" s="117"/>
      <c r="GY624" s="117"/>
      <c r="GZ624" s="117"/>
    </row>
    <row r="625" spans="1:208" s="981" customFormat="1" ht="12.95" customHeight="1">
      <c r="A625" s="531"/>
      <c r="B625" s="957"/>
      <c r="C625" s="957"/>
      <c r="D625" s="957"/>
      <c r="E625" s="959"/>
      <c r="F625" s="957"/>
      <c r="G625" s="957"/>
      <c r="H625" s="958"/>
      <c r="I625" s="1847" t="s">
        <v>2383</v>
      </c>
      <c r="J625" s="964" t="s">
        <v>2384</v>
      </c>
      <c r="K625" s="194" t="s">
        <v>2385</v>
      </c>
      <c r="L625" s="194"/>
      <c r="M625" s="194"/>
      <c r="N625" s="194"/>
      <c r="O625" s="194"/>
      <c r="P625" s="990" t="s">
        <v>73</v>
      </c>
      <c r="Q625" s="194" t="s">
        <v>1844</v>
      </c>
      <c r="R625" s="194"/>
      <c r="S625" s="194"/>
      <c r="T625" s="194"/>
      <c r="U625" s="194"/>
      <c r="V625" s="194"/>
      <c r="W625" s="194"/>
      <c r="X625" s="194"/>
      <c r="Y625" s="194"/>
      <c r="Z625" s="194"/>
      <c r="AA625" s="194"/>
      <c r="AB625" s="194"/>
      <c r="AC625" s="194"/>
      <c r="AD625" s="194"/>
      <c r="AE625" s="225"/>
      <c r="AF625" s="117"/>
      <c r="AG625" s="1347"/>
      <c r="AH625" s="1348"/>
      <c r="AI625" s="959"/>
      <c r="AJ625" s="957"/>
      <c r="AK625" s="290"/>
      <c r="AL625"/>
      <c r="AM625"/>
      <c r="AN625"/>
      <c r="AO625"/>
      <c r="AP625"/>
      <c r="AQ625"/>
      <c r="AR625"/>
      <c r="AS625"/>
      <c r="AT625"/>
      <c r="AU625"/>
      <c r="AV625"/>
      <c r="AW625"/>
      <c r="AX625"/>
      <c r="AY625"/>
      <c r="AZ625"/>
      <c r="BA625"/>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7"/>
      <c r="EI625" s="117"/>
      <c r="EJ625" s="117"/>
      <c r="EK625" s="117"/>
      <c r="EL625" s="117"/>
      <c r="EM625" s="117"/>
      <c r="EN625" s="117"/>
      <c r="EO625" s="117"/>
      <c r="EP625" s="117"/>
      <c r="EQ625" s="117"/>
      <c r="ER625" s="117"/>
      <c r="ES625" s="117"/>
      <c r="ET625" s="117"/>
      <c r="EU625" s="117"/>
      <c r="EV625" s="117"/>
      <c r="EW625" s="117"/>
      <c r="EX625" s="117"/>
      <c r="EY625" s="117"/>
      <c r="EZ625" s="117"/>
      <c r="FA625" s="117"/>
      <c r="FB625" s="117"/>
      <c r="FC625" s="117"/>
      <c r="FD625" s="117"/>
      <c r="FE625" s="117"/>
      <c r="FF625" s="117"/>
      <c r="FG625" s="117"/>
      <c r="FH625" s="117"/>
      <c r="FI625" s="117"/>
      <c r="FJ625" s="117"/>
      <c r="FK625" s="117"/>
      <c r="FL625" s="117"/>
      <c r="FM625" s="117"/>
      <c r="FN625" s="117"/>
      <c r="FO625" s="117"/>
      <c r="FP625" s="117"/>
      <c r="FQ625" s="117"/>
      <c r="FR625" s="117"/>
      <c r="FS625" s="117"/>
      <c r="FT625" s="117"/>
      <c r="FU625" s="117"/>
      <c r="FV625" s="117"/>
      <c r="FW625" s="117"/>
      <c r="FX625" s="117"/>
      <c r="FY625" s="117"/>
      <c r="FZ625" s="117"/>
      <c r="GA625" s="117"/>
      <c r="GB625" s="117"/>
      <c r="GC625" s="117"/>
      <c r="GD625" s="117"/>
      <c r="GE625" s="117"/>
      <c r="GF625" s="117"/>
      <c r="GG625" s="117"/>
      <c r="GH625" s="117"/>
      <c r="GI625" s="117"/>
      <c r="GJ625" s="117"/>
      <c r="GK625" s="117"/>
      <c r="GL625" s="117"/>
      <c r="GM625" s="117"/>
      <c r="GN625" s="117"/>
      <c r="GO625" s="117"/>
      <c r="GP625" s="117"/>
      <c r="GQ625" s="117"/>
      <c r="GR625" s="117"/>
      <c r="GS625" s="117"/>
      <c r="GT625" s="117"/>
      <c r="GU625" s="117"/>
      <c r="GV625" s="117"/>
      <c r="GW625" s="117"/>
      <c r="GX625" s="117"/>
      <c r="GY625" s="117"/>
      <c r="GZ625" s="117"/>
    </row>
    <row r="626" spans="1:208" s="981" customFormat="1" ht="12.95" customHeight="1">
      <c r="A626" s="531"/>
      <c r="B626" s="957"/>
      <c r="C626" s="957"/>
      <c r="D626" s="957"/>
      <c r="E626" s="959"/>
      <c r="F626" s="957"/>
      <c r="G626" s="957"/>
      <c r="H626" s="958"/>
      <c r="I626" s="1848"/>
      <c r="J626" s="957"/>
      <c r="K626" s="957"/>
      <c r="L626" s="957"/>
      <c r="M626" s="957"/>
      <c r="N626" s="957"/>
      <c r="O626" s="957"/>
      <c r="P626" s="988" t="s">
        <v>73</v>
      </c>
      <c r="Q626" s="957" t="s">
        <v>1848</v>
      </c>
      <c r="R626" s="957"/>
      <c r="S626" s="957"/>
      <c r="T626" s="957"/>
      <c r="U626" s="957"/>
      <c r="V626" s="957"/>
      <c r="W626" s="957"/>
      <c r="X626" s="957"/>
      <c r="Y626" s="957"/>
      <c r="Z626" s="957"/>
      <c r="AA626" s="957"/>
      <c r="AB626" s="957"/>
      <c r="AC626" s="957"/>
      <c r="AD626" s="957"/>
      <c r="AE626" s="958"/>
      <c r="AF626" s="117"/>
      <c r="AG626" s="1347"/>
      <c r="AH626" s="1348"/>
      <c r="AI626" s="959"/>
      <c r="AJ626" s="957"/>
      <c r="AK626" s="290"/>
      <c r="AL626"/>
      <c r="AM626"/>
      <c r="AN626"/>
      <c r="AO626"/>
      <c r="AP626"/>
      <c r="AQ626"/>
      <c r="AR626"/>
      <c r="AS626"/>
      <c r="AT626"/>
      <c r="AU626"/>
      <c r="AV626"/>
      <c r="AW626"/>
      <c r="AX626"/>
      <c r="AY626"/>
      <c r="AZ626"/>
      <c r="BA626"/>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7"/>
      <c r="EI626" s="117"/>
      <c r="EJ626" s="117"/>
      <c r="EK626" s="117"/>
      <c r="EL626" s="117"/>
      <c r="EM626" s="117"/>
      <c r="EN626" s="117"/>
      <c r="EO626" s="117"/>
      <c r="EP626" s="117"/>
      <c r="EQ626" s="117"/>
      <c r="ER626" s="117"/>
      <c r="ES626" s="117"/>
      <c r="ET626" s="117"/>
      <c r="EU626" s="117"/>
      <c r="EV626" s="117"/>
      <c r="EW626" s="117"/>
      <c r="EX626" s="117"/>
      <c r="EY626" s="117"/>
      <c r="EZ626" s="117"/>
      <c r="FA626" s="117"/>
      <c r="FB626" s="117"/>
      <c r="FC626" s="117"/>
      <c r="FD626" s="117"/>
      <c r="FE626" s="117"/>
      <c r="FF626" s="117"/>
      <c r="FG626" s="117"/>
      <c r="FH626" s="117"/>
      <c r="FI626" s="117"/>
      <c r="FJ626" s="117"/>
      <c r="FK626" s="117"/>
      <c r="FL626" s="117"/>
      <c r="FM626" s="117"/>
      <c r="FN626" s="117"/>
      <c r="FO626" s="117"/>
      <c r="FP626" s="117"/>
      <c r="FQ626" s="117"/>
      <c r="FR626" s="117"/>
      <c r="FS626" s="117"/>
      <c r="FT626" s="117"/>
      <c r="FU626" s="117"/>
      <c r="FV626" s="117"/>
      <c r="FW626" s="117"/>
      <c r="FX626" s="117"/>
      <c r="FY626" s="117"/>
      <c r="FZ626" s="117"/>
      <c r="GA626" s="117"/>
      <c r="GB626" s="117"/>
      <c r="GC626" s="117"/>
      <c r="GD626" s="117"/>
      <c r="GE626" s="117"/>
      <c r="GF626" s="117"/>
      <c r="GG626" s="117"/>
      <c r="GH626" s="117"/>
      <c r="GI626" s="117"/>
      <c r="GJ626" s="117"/>
      <c r="GK626" s="117"/>
      <c r="GL626" s="117"/>
      <c r="GM626" s="117"/>
      <c r="GN626" s="117"/>
      <c r="GO626" s="117"/>
      <c r="GP626" s="117"/>
      <c r="GQ626" s="117"/>
      <c r="GR626" s="117"/>
      <c r="GS626" s="117"/>
      <c r="GT626" s="117"/>
      <c r="GU626" s="117"/>
      <c r="GV626" s="117"/>
      <c r="GW626" s="117"/>
      <c r="GX626" s="117"/>
      <c r="GY626" s="117"/>
      <c r="GZ626" s="117"/>
    </row>
    <row r="627" spans="1:208" s="981" customFormat="1" ht="12.95" customHeight="1">
      <c r="A627" s="531"/>
      <c r="B627" s="957"/>
      <c r="C627" s="957"/>
      <c r="D627" s="957"/>
      <c r="E627" s="959"/>
      <c r="F627" s="957"/>
      <c r="G627" s="957"/>
      <c r="H627" s="958"/>
      <c r="I627" s="1848"/>
      <c r="J627" s="957"/>
      <c r="K627" s="957"/>
      <c r="L627" s="957"/>
      <c r="M627" s="957"/>
      <c r="N627" s="957"/>
      <c r="O627" s="957"/>
      <c r="P627" s="988" t="s">
        <v>73</v>
      </c>
      <c r="Q627" s="957" t="s">
        <v>1850</v>
      </c>
      <c r="R627" s="957"/>
      <c r="S627" s="957"/>
      <c r="T627" s="957"/>
      <c r="U627" s="957"/>
      <c r="V627" s="957"/>
      <c r="W627" s="957"/>
      <c r="X627" s="957"/>
      <c r="Y627" s="957"/>
      <c r="Z627" s="957"/>
      <c r="AA627" s="957"/>
      <c r="AB627" s="957"/>
      <c r="AC627" s="957"/>
      <c r="AD627" s="957"/>
      <c r="AE627" s="958"/>
      <c r="AF627" s="117"/>
      <c r="AG627" s="1347"/>
      <c r="AH627" s="1348"/>
      <c r="AI627" s="959"/>
      <c r="AJ627" s="957"/>
      <c r="AK627" s="290"/>
      <c r="AL627"/>
      <c r="AM627"/>
      <c r="AN627"/>
      <c r="AO627"/>
      <c r="AP627"/>
      <c r="AQ627"/>
      <c r="AR627"/>
      <c r="AS627"/>
      <c r="AT627"/>
      <c r="AU627"/>
      <c r="AV627"/>
      <c r="AW627"/>
      <c r="AX627"/>
      <c r="AY627"/>
      <c r="AZ627"/>
      <c r="BA62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7"/>
      <c r="EI627" s="117"/>
      <c r="EJ627" s="117"/>
      <c r="EK627" s="117"/>
      <c r="EL627" s="117"/>
      <c r="EM627" s="117"/>
      <c r="EN627" s="117"/>
      <c r="EO627" s="117"/>
      <c r="EP627" s="117"/>
      <c r="EQ627" s="117"/>
      <c r="ER627" s="117"/>
      <c r="ES627" s="117"/>
      <c r="ET627" s="117"/>
      <c r="EU627" s="117"/>
      <c r="EV627" s="117"/>
      <c r="EW627" s="117"/>
      <c r="EX627" s="117"/>
      <c r="EY627" s="117"/>
      <c r="EZ627" s="117"/>
      <c r="FA627" s="117"/>
      <c r="FB627" s="117"/>
      <c r="FC627" s="117"/>
      <c r="FD627" s="117"/>
      <c r="FE627" s="117"/>
      <c r="FF627" s="117"/>
      <c r="FG627" s="117"/>
      <c r="FH627" s="117"/>
      <c r="FI627" s="117"/>
      <c r="FJ627" s="117"/>
      <c r="FK627" s="117"/>
      <c r="FL627" s="117"/>
      <c r="FM627" s="117"/>
      <c r="FN627" s="117"/>
      <c r="FO627" s="117"/>
      <c r="FP627" s="117"/>
      <c r="FQ627" s="117"/>
      <c r="FR627" s="117"/>
      <c r="FS627" s="117"/>
      <c r="FT627" s="117"/>
      <c r="FU627" s="117"/>
      <c r="FV627" s="117"/>
      <c r="FW627" s="117"/>
      <c r="FX627" s="117"/>
      <c r="FY627" s="117"/>
      <c r="FZ627" s="117"/>
      <c r="GA627" s="117"/>
      <c r="GB627" s="117"/>
      <c r="GC627" s="117"/>
      <c r="GD627" s="117"/>
      <c r="GE627" s="117"/>
      <c r="GF627" s="117"/>
      <c r="GG627" s="117"/>
      <c r="GH627" s="117"/>
      <c r="GI627" s="117"/>
      <c r="GJ627" s="117"/>
      <c r="GK627" s="117"/>
      <c r="GL627" s="117"/>
      <c r="GM627" s="117"/>
      <c r="GN627" s="117"/>
      <c r="GO627" s="117"/>
      <c r="GP627" s="117"/>
      <c r="GQ627" s="117"/>
      <c r="GR627" s="117"/>
      <c r="GS627" s="117"/>
      <c r="GT627" s="117"/>
      <c r="GU627" s="117"/>
      <c r="GV627" s="117"/>
      <c r="GW627" s="117"/>
      <c r="GX627" s="117"/>
      <c r="GY627" s="117"/>
      <c r="GZ627" s="117"/>
    </row>
    <row r="628" spans="1:208" s="981" customFormat="1" ht="12.95" customHeight="1">
      <c r="A628" s="531"/>
      <c r="B628" s="957" t="s">
        <v>1851</v>
      </c>
      <c r="C628" s="957"/>
      <c r="D628" s="957"/>
      <c r="E628" s="959"/>
      <c r="F628" s="957"/>
      <c r="G628" s="957"/>
      <c r="H628" s="958"/>
      <c r="I628" s="1848"/>
      <c r="J628" s="964" t="s">
        <v>1918</v>
      </c>
      <c r="K628" s="194" t="s">
        <v>2386</v>
      </c>
      <c r="L628" s="194"/>
      <c r="M628" s="194"/>
      <c r="N628" s="194"/>
      <c r="O628" s="194"/>
      <c r="P628" s="990" t="s">
        <v>73</v>
      </c>
      <c r="Q628" s="194" t="s">
        <v>1853</v>
      </c>
      <c r="R628" s="194"/>
      <c r="S628" s="194"/>
      <c r="T628" s="194"/>
      <c r="U628" s="1008" t="s">
        <v>73</v>
      </c>
      <c r="V628" s="194" t="s">
        <v>1854</v>
      </c>
      <c r="W628" s="194"/>
      <c r="X628" s="194"/>
      <c r="Y628" s="194"/>
      <c r="Z628" s="1008" t="s">
        <v>73</v>
      </c>
      <c r="AA628" s="194" t="s">
        <v>1855</v>
      </c>
      <c r="AB628" s="194"/>
      <c r="AC628" s="194"/>
      <c r="AD628" s="194"/>
      <c r="AE628" s="225"/>
      <c r="AF628" s="117"/>
      <c r="AG628" s="1347"/>
      <c r="AH628" s="1348"/>
      <c r="AI628" s="959"/>
      <c r="AJ628" s="957"/>
      <c r="AK628" s="290"/>
      <c r="AL628"/>
      <c r="AM628"/>
      <c r="AN628"/>
      <c r="AO628"/>
      <c r="AP628"/>
      <c r="AQ628"/>
      <c r="AR628"/>
      <c r="AS628"/>
      <c r="AT628"/>
      <c r="AU628"/>
      <c r="AV628"/>
      <c r="AW628"/>
      <c r="AX628"/>
      <c r="AY628"/>
      <c r="AZ628"/>
      <c r="BA628"/>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7"/>
      <c r="EI628" s="117"/>
      <c r="EJ628" s="117"/>
      <c r="EK628" s="117"/>
      <c r="EL628" s="117"/>
      <c r="EM628" s="117"/>
      <c r="EN628" s="117"/>
      <c r="EO628" s="117"/>
      <c r="EP628" s="117"/>
      <c r="EQ628" s="117"/>
      <c r="ER628" s="117"/>
      <c r="ES628" s="117"/>
      <c r="ET628" s="117"/>
      <c r="EU628" s="117"/>
      <c r="EV628" s="117"/>
      <c r="EW628" s="117"/>
      <c r="EX628" s="117"/>
      <c r="EY628" s="117"/>
      <c r="EZ628" s="117"/>
      <c r="FA628" s="117"/>
      <c r="FB628" s="117"/>
      <c r="FC628" s="117"/>
      <c r="FD628" s="117"/>
      <c r="FE628" s="117"/>
      <c r="FF628" s="117"/>
      <c r="FG628" s="117"/>
      <c r="FH628" s="117"/>
      <c r="FI628" s="117"/>
      <c r="FJ628" s="117"/>
      <c r="FK628" s="117"/>
      <c r="FL628" s="117"/>
      <c r="FM628" s="117"/>
      <c r="FN628" s="117"/>
      <c r="FO628" s="117"/>
      <c r="FP628" s="117"/>
      <c r="FQ628" s="117"/>
      <c r="FR628" s="117"/>
      <c r="FS628" s="117"/>
      <c r="FT628" s="117"/>
      <c r="FU628" s="117"/>
      <c r="FV628" s="117"/>
      <c r="FW628" s="117"/>
      <c r="FX628" s="117"/>
      <c r="FY628" s="117"/>
      <c r="FZ628" s="117"/>
      <c r="GA628" s="117"/>
      <c r="GB628" s="117"/>
      <c r="GC628" s="117"/>
      <c r="GD628" s="117"/>
      <c r="GE628" s="117"/>
      <c r="GF628" s="117"/>
      <c r="GG628" s="117"/>
      <c r="GH628" s="117"/>
      <c r="GI628" s="117"/>
      <c r="GJ628" s="117"/>
      <c r="GK628" s="117"/>
      <c r="GL628" s="117"/>
      <c r="GM628" s="117"/>
      <c r="GN628" s="117"/>
      <c r="GO628" s="117"/>
      <c r="GP628" s="117"/>
      <c r="GQ628" s="117"/>
      <c r="GR628" s="117"/>
      <c r="GS628" s="117"/>
      <c r="GT628" s="117"/>
      <c r="GU628" s="117"/>
      <c r="GV628" s="117"/>
      <c r="GW628" s="117"/>
      <c r="GX628" s="117"/>
      <c r="GY628" s="117"/>
      <c r="GZ628" s="117"/>
    </row>
    <row r="629" spans="1:208" s="981" customFormat="1" ht="12.95" customHeight="1">
      <c r="A629" s="531"/>
      <c r="B629" s="957" t="s">
        <v>1856</v>
      </c>
      <c r="C629" s="957"/>
      <c r="D629" s="957"/>
      <c r="E629" s="959"/>
      <c r="F629" s="957"/>
      <c r="G629" s="957"/>
      <c r="H629" s="958"/>
      <c r="I629" s="1848"/>
      <c r="J629" s="211"/>
      <c r="K629" s="211" t="s">
        <v>2387</v>
      </c>
      <c r="L629" s="211"/>
      <c r="M629" s="211"/>
      <c r="N629" s="211"/>
      <c r="O629" s="211"/>
      <c r="P629" s="622"/>
      <c r="Q629" s="211"/>
      <c r="R629" s="211"/>
      <c r="S629" s="211"/>
      <c r="T629" s="211"/>
      <c r="U629" s="211"/>
      <c r="V629" s="211"/>
      <c r="W629" s="211"/>
      <c r="X629" s="211"/>
      <c r="Y629" s="211"/>
      <c r="Z629" s="211"/>
      <c r="AA629" s="211"/>
      <c r="AB629" s="211"/>
      <c r="AC629" s="211"/>
      <c r="AD629" s="211"/>
      <c r="AE629" s="246"/>
      <c r="AF629" s="983"/>
      <c r="AG629" s="303"/>
      <c r="AH629" s="303"/>
      <c r="AI629" s="959"/>
      <c r="AJ629" s="957"/>
      <c r="AK629" s="290"/>
      <c r="AL629"/>
      <c r="AM629"/>
      <c r="AN629"/>
      <c r="AO629"/>
      <c r="AP629"/>
      <c r="AQ629"/>
      <c r="AR629"/>
      <c r="AS629"/>
      <c r="AT629"/>
      <c r="AU629"/>
      <c r="AV629"/>
      <c r="AW629"/>
      <c r="AX629"/>
      <c r="AY629"/>
      <c r="AZ629"/>
      <c r="BA629"/>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7"/>
      <c r="EI629" s="117"/>
      <c r="EJ629" s="117"/>
      <c r="EK629" s="117"/>
      <c r="EL629" s="117"/>
      <c r="EM629" s="117"/>
      <c r="EN629" s="117"/>
      <c r="EO629" s="117"/>
      <c r="EP629" s="117"/>
      <c r="EQ629" s="117"/>
      <c r="ER629" s="117"/>
      <c r="ES629" s="117"/>
      <c r="ET629" s="117"/>
      <c r="EU629" s="117"/>
      <c r="EV629" s="117"/>
      <c r="EW629" s="117"/>
      <c r="EX629" s="117"/>
      <c r="EY629" s="117"/>
      <c r="EZ629" s="117"/>
      <c r="FA629" s="117"/>
      <c r="FB629" s="117"/>
      <c r="FC629" s="117"/>
      <c r="FD629" s="117"/>
      <c r="FE629" s="117"/>
      <c r="FF629" s="117"/>
      <c r="FG629" s="117"/>
      <c r="FH629" s="117"/>
      <c r="FI629" s="117"/>
      <c r="FJ629" s="117"/>
      <c r="FK629" s="117"/>
      <c r="FL629" s="117"/>
      <c r="FM629" s="117"/>
      <c r="FN629" s="117"/>
      <c r="FO629" s="117"/>
      <c r="FP629" s="117"/>
      <c r="FQ629" s="117"/>
      <c r="FR629" s="117"/>
      <c r="FS629" s="117"/>
      <c r="FT629" s="117"/>
      <c r="FU629" s="117"/>
      <c r="FV629" s="117"/>
      <c r="FW629" s="117"/>
      <c r="FX629" s="117"/>
      <c r="FY629" s="117"/>
      <c r="FZ629" s="117"/>
      <c r="GA629" s="117"/>
      <c r="GB629" s="117"/>
      <c r="GC629" s="117"/>
      <c r="GD629" s="117"/>
      <c r="GE629" s="117"/>
      <c r="GF629" s="117"/>
      <c r="GG629" s="117"/>
      <c r="GH629" s="117"/>
      <c r="GI629" s="117"/>
      <c r="GJ629" s="117"/>
      <c r="GK629" s="117"/>
      <c r="GL629" s="117"/>
      <c r="GM629" s="117"/>
      <c r="GN629" s="117"/>
      <c r="GO629" s="117"/>
      <c r="GP629" s="117"/>
      <c r="GQ629" s="117"/>
      <c r="GR629" s="117"/>
      <c r="GS629" s="117"/>
      <c r="GT629" s="117"/>
      <c r="GU629" s="117"/>
      <c r="GV629" s="117"/>
      <c r="GW629" s="117"/>
      <c r="GX629" s="117"/>
      <c r="GY629" s="117"/>
      <c r="GZ629" s="117"/>
    </row>
    <row r="630" spans="1:208" s="981" customFormat="1" ht="12.95" customHeight="1">
      <c r="A630" s="531"/>
      <c r="B630" s="1190" t="s">
        <v>1858</v>
      </c>
      <c r="C630" s="1190"/>
      <c r="D630" s="1191"/>
      <c r="E630" s="959"/>
      <c r="F630" s="957"/>
      <c r="G630" s="957"/>
      <c r="H630" s="958"/>
      <c r="I630" s="1848"/>
      <c r="J630" s="965" t="s">
        <v>1920</v>
      </c>
      <c r="K630" s="1236" t="s">
        <v>2388</v>
      </c>
      <c r="L630" s="1236"/>
      <c r="M630" s="1236"/>
      <c r="N630" s="1236"/>
      <c r="O630" s="1237"/>
      <c r="P630" s="990" t="s">
        <v>73</v>
      </c>
      <c r="Q630" s="957" t="s">
        <v>1860</v>
      </c>
      <c r="R630" s="957"/>
      <c r="S630" s="957"/>
      <c r="T630" s="957"/>
      <c r="U630" s="957"/>
      <c r="V630" s="957"/>
      <c r="W630" s="957"/>
      <c r="X630" s="957"/>
      <c r="Y630" s="957"/>
      <c r="Z630" s="957"/>
      <c r="AA630" s="957"/>
      <c r="AB630" s="957"/>
      <c r="AC630" s="957"/>
      <c r="AD630" s="957"/>
      <c r="AE630" s="958"/>
      <c r="AF630" s="983"/>
      <c r="AG630" s="303"/>
      <c r="AH630" s="303"/>
      <c r="AI630" s="959"/>
      <c r="AJ630" s="957"/>
      <c r="AK630" s="290"/>
      <c r="AL630"/>
      <c r="AM630"/>
      <c r="AN630"/>
      <c r="AO630"/>
      <c r="AP630"/>
      <c r="AQ630"/>
      <c r="AR630"/>
      <c r="AS630"/>
      <c r="AT630"/>
      <c r="AU630"/>
      <c r="AV630"/>
      <c r="AW630"/>
      <c r="AX630"/>
      <c r="AY630"/>
      <c r="AZ630"/>
      <c r="BA630"/>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7"/>
      <c r="EI630" s="117"/>
      <c r="EJ630" s="117"/>
      <c r="EK630" s="117"/>
      <c r="EL630" s="117"/>
      <c r="EM630" s="117"/>
      <c r="EN630" s="117"/>
      <c r="EO630" s="117"/>
      <c r="EP630" s="117"/>
      <c r="EQ630" s="117"/>
      <c r="ER630" s="117"/>
      <c r="ES630" s="117"/>
      <c r="ET630" s="117"/>
      <c r="EU630" s="117"/>
      <c r="EV630" s="117"/>
      <c r="EW630" s="117"/>
      <c r="EX630" s="117"/>
      <c r="EY630" s="117"/>
      <c r="EZ630" s="117"/>
      <c r="FA630" s="117"/>
      <c r="FB630" s="117"/>
      <c r="FC630" s="117"/>
      <c r="FD630" s="117"/>
      <c r="FE630" s="117"/>
      <c r="FF630" s="117"/>
      <c r="FG630" s="117"/>
      <c r="FH630" s="117"/>
      <c r="FI630" s="117"/>
      <c r="FJ630" s="117"/>
      <c r="FK630" s="117"/>
      <c r="FL630" s="117"/>
      <c r="FM630" s="117"/>
      <c r="FN630" s="117"/>
      <c r="FO630" s="117"/>
      <c r="FP630" s="117"/>
      <c r="FQ630" s="117"/>
      <c r="FR630" s="117"/>
      <c r="FS630" s="117"/>
      <c r="FT630" s="117"/>
      <c r="FU630" s="117"/>
      <c r="FV630" s="117"/>
      <c r="FW630" s="117"/>
      <c r="FX630" s="117"/>
      <c r="FY630" s="117"/>
      <c r="FZ630" s="117"/>
      <c r="GA630" s="117"/>
      <c r="GB630" s="117"/>
      <c r="GC630" s="117"/>
      <c r="GD630" s="117"/>
      <c r="GE630" s="117"/>
      <c r="GF630" s="117"/>
      <c r="GG630" s="117"/>
      <c r="GH630" s="117"/>
      <c r="GI630" s="117"/>
      <c r="GJ630" s="117"/>
      <c r="GK630" s="117"/>
      <c r="GL630" s="117"/>
      <c r="GM630" s="117"/>
      <c r="GN630" s="117"/>
      <c r="GO630" s="117"/>
      <c r="GP630" s="117"/>
      <c r="GQ630" s="117"/>
      <c r="GR630" s="117"/>
      <c r="GS630" s="117"/>
      <c r="GT630" s="117"/>
      <c r="GU630" s="117"/>
      <c r="GV630" s="117"/>
      <c r="GW630" s="117"/>
      <c r="GX630" s="117"/>
      <c r="GY630" s="117"/>
      <c r="GZ630" s="117"/>
    </row>
    <row r="631" spans="1:208" s="981" customFormat="1" ht="12.95" customHeight="1">
      <c r="A631" s="531"/>
      <c r="B631" s="957" t="s">
        <v>1861</v>
      </c>
      <c r="C631" s="957"/>
      <c r="D631" s="957"/>
      <c r="E631" s="959"/>
      <c r="F631" s="957"/>
      <c r="G631" s="957"/>
      <c r="H631" s="958"/>
      <c r="I631" s="1848"/>
      <c r="J631" s="957"/>
      <c r="K631" s="325" t="s">
        <v>2389</v>
      </c>
      <c r="L631" s="211"/>
      <c r="M631" s="211"/>
      <c r="N631" s="211"/>
      <c r="O631" s="246"/>
      <c r="P631" s="623"/>
      <c r="Q631" s="957"/>
      <c r="R631" s="957"/>
      <c r="S631" s="957"/>
      <c r="T631" s="957"/>
      <c r="U631" s="957"/>
      <c r="V631" s="957"/>
      <c r="W631" s="957"/>
      <c r="X631" s="957"/>
      <c r="Y631" s="957"/>
      <c r="Z631" s="957"/>
      <c r="AA631" s="957"/>
      <c r="AB631" s="957"/>
      <c r="AC631" s="957"/>
      <c r="AD631" s="957"/>
      <c r="AE631" s="958"/>
      <c r="AF631" s="983"/>
      <c r="AG631" s="303"/>
      <c r="AH631" s="303"/>
      <c r="AI631" s="959"/>
      <c r="AJ631" s="957"/>
      <c r="AK631" s="290"/>
      <c r="AL631"/>
      <c r="AM631"/>
      <c r="AN631"/>
      <c r="AO631"/>
      <c r="AP631"/>
      <c r="AQ631"/>
      <c r="AR631"/>
      <c r="AS631"/>
      <c r="AT631"/>
      <c r="AU631"/>
      <c r="AV631"/>
      <c r="AW631"/>
      <c r="AX631"/>
      <c r="AY631"/>
      <c r="AZ631"/>
      <c r="BA631"/>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7"/>
      <c r="EI631" s="117"/>
      <c r="EJ631" s="117"/>
      <c r="EK631" s="117"/>
      <c r="EL631" s="117"/>
      <c r="EM631" s="117"/>
      <c r="EN631" s="117"/>
      <c r="EO631" s="117"/>
      <c r="EP631" s="117"/>
      <c r="EQ631" s="117"/>
      <c r="ER631" s="117"/>
      <c r="ES631" s="117"/>
      <c r="ET631" s="117"/>
      <c r="EU631" s="117"/>
      <c r="EV631" s="117"/>
      <c r="EW631" s="117"/>
      <c r="EX631" s="117"/>
      <c r="EY631" s="117"/>
      <c r="EZ631" s="117"/>
      <c r="FA631" s="117"/>
      <c r="FB631" s="117"/>
      <c r="FC631" s="117"/>
      <c r="FD631" s="117"/>
      <c r="FE631" s="117"/>
      <c r="FF631" s="117"/>
      <c r="FG631" s="117"/>
      <c r="FH631" s="117"/>
      <c r="FI631" s="117"/>
      <c r="FJ631" s="117"/>
      <c r="FK631" s="117"/>
      <c r="FL631" s="117"/>
      <c r="FM631" s="117"/>
      <c r="FN631" s="117"/>
      <c r="FO631" s="117"/>
      <c r="FP631" s="117"/>
      <c r="FQ631" s="117"/>
      <c r="FR631" s="117"/>
      <c r="FS631" s="117"/>
      <c r="FT631" s="117"/>
      <c r="FU631" s="117"/>
      <c r="FV631" s="117"/>
      <c r="FW631" s="117"/>
      <c r="FX631" s="117"/>
      <c r="FY631" s="117"/>
      <c r="FZ631" s="117"/>
      <c r="GA631" s="117"/>
      <c r="GB631" s="117"/>
      <c r="GC631" s="117"/>
      <c r="GD631" s="117"/>
      <c r="GE631" s="117"/>
      <c r="GF631" s="117"/>
      <c r="GG631" s="117"/>
      <c r="GH631" s="117"/>
      <c r="GI631" s="117"/>
      <c r="GJ631" s="117"/>
      <c r="GK631" s="117"/>
      <c r="GL631" s="117"/>
      <c r="GM631" s="117"/>
      <c r="GN631" s="117"/>
      <c r="GO631" s="117"/>
      <c r="GP631" s="117"/>
      <c r="GQ631" s="117"/>
      <c r="GR631" s="117"/>
      <c r="GS631" s="117"/>
      <c r="GT631" s="117"/>
      <c r="GU631" s="117"/>
      <c r="GV631" s="117"/>
      <c r="GW631" s="117"/>
      <c r="GX631" s="117"/>
      <c r="GY631" s="117"/>
      <c r="GZ631" s="117"/>
    </row>
    <row r="632" spans="1:208" s="981" customFormat="1" ht="12.95" customHeight="1">
      <c r="A632" s="531"/>
      <c r="B632" s="957"/>
      <c r="C632" s="957"/>
      <c r="D632" s="957"/>
      <c r="E632" s="959"/>
      <c r="F632" s="957"/>
      <c r="G632" s="957"/>
      <c r="H632" s="958"/>
      <c r="I632" s="1848"/>
      <c r="J632" s="964" t="s">
        <v>2364</v>
      </c>
      <c r="K632" s="1215" t="s">
        <v>2390</v>
      </c>
      <c r="L632" s="1215"/>
      <c r="M632" s="1215"/>
      <c r="N632" s="1215"/>
      <c r="O632" s="1216"/>
      <c r="P632" s="990" t="s">
        <v>73</v>
      </c>
      <c r="Q632" s="194" t="s">
        <v>1864</v>
      </c>
      <c r="R632" s="194"/>
      <c r="S632" s="194"/>
      <c r="T632" s="194"/>
      <c r="U632" s="194"/>
      <c r="V632" s="194"/>
      <c r="W632" s="194"/>
      <c r="X632" s="194"/>
      <c r="Y632" s="194"/>
      <c r="Z632" s="194"/>
      <c r="AA632" s="194"/>
      <c r="AB632" s="194"/>
      <c r="AC632" s="194"/>
      <c r="AD632" s="194"/>
      <c r="AE632" s="225"/>
      <c r="AF632" s="983"/>
      <c r="AG632" s="303"/>
      <c r="AH632" s="303"/>
      <c r="AI632" s="959"/>
      <c r="AJ632" s="957"/>
      <c r="AK632" s="290"/>
      <c r="AL632"/>
      <c r="AM632"/>
      <c r="AN632"/>
      <c r="AO632"/>
      <c r="AP632"/>
      <c r="AQ632"/>
      <c r="AR632"/>
      <c r="AS632"/>
      <c r="AT632"/>
      <c r="AU632"/>
      <c r="AV632"/>
      <c r="AW632"/>
      <c r="AX632"/>
      <c r="AY632"/>
      <c r="AZ632"/>
      <c r="BA632"/>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7"/>
      <c r="EI632" s="117"/>
      <c r="EJ632" s="117"/>
      <c r="EK632" s="117"/>
      <c r="EL632" s="117"/>
      <c r="EM632" s="117"/>
      <c r="EN632" s="117"/>
      <c r="EO632" s="117"/>
      <c r="EP632" s="117"/>
      <c r="EQ632" s="117"/>
      <c r="ER632" s="117"/>
      <c r="ES632" s="117"/>
      <c r="ET632" s="117"/>
      <c r="EU632" s="117"/>
      <c r="EV632" s="117"/>
      <c r="EW632" s="117"/>
      <c r="EX632" s="117"/>
      <c r="EY632" s="117"/>
      <c r="EZ632" s="117"/>
      <c r="FA632" s="117"/>
      <c r="FB632" s="117"/>
      <c r="FC632" s="117"/>
      <c r="FD632" s="117"/>
      <c r="FE632" s="117"/>
      <c r="FF632" s="117"/>
      <c r="FG632" s="117"/>
      <c r="FH632" s="117"/>
      <c r="FI632" s="117"/>
      <c r="FJ632" s="117"/>
      <c r="FK632" s="117"/>
      <c r="FL632" s="117"/>
      <c r="FM632" s="117"/>
      <c r="FN632" s="117"/>
      <c r="FO632" s="117"/>
      <c r="FP632" s="117"/>
      <c r="FQ632" s="117"/>
      <c r="FR632" s="117"/>
      <c r="FS632" s="117"/>
      <c r="FT632" s="117"/>
      <c r="FU632" s="117"/>
      <c r="FV632" s="117"/>
      <c r="FW632" s="117"/>
      <c r="FX632" s="117"/>
      <c r="FY632" s="117"/>
      <c r="FZ632" s="117"/>
      <c r="GA632" s="117"/>
      <c r="GB632" s="117"/>
      <c r="GC632" s="117"/>
      <c r="GD632" s="117"/>
      <c r="GE632" s="117"/>
      <c r="GF632" s="117"/>
      <c r="GG632" s="117"/>
      <c r="GH632" s="117"/>
      <c r="GI632" s="117"/>
      <c r="GJ632" s="117"/>
      <c r="GK632" s="117"/>
      <c r="GL632" s="117"/>
      <c r="GM632" s="117"/>
      <c r="GN632" s="117"/>
      <c r="GO632" s="117"/>
      <c r="GP632" s="117"/>
      <c r="GQ632" s="117"/>
      <c r="GR632" s="117"/>
      <c r="GS632" s="117"/>
      <c r="GT632" s="117"/>
      <c r="GU632" s="117"/>
      <c r="GV632" s="117"/>
      <c r="GW632" s="117"/>
      <c r="GX632" s="117"/>
      <c r="GY632" s="117"/>
      <c r="GZ632" s="117"/>
    </row>
    <row r="633" spans="1:208" s="981" customFormat="1" ht="12.95" customHeight="1">
      <c r="A633" s="531"/>
      <c r="B633" s="957"/>
      <c r="C633" s="957"/>
      <c r="D633" s="957"/>
      <c r="E633" s="959"/>
      <c r="F633" s="957"/>
      <c r="G633" s="957"/>
      <c r="H633" s="958"/>
      <c r="I633" s="1848"/>
      <c r="J633" s="211"/>
      <c r="K633" s="1385" t="s">
        <v>2391</v>
      </c>
      <c r="L633" s="1385"/>
      <c r="M633" s="1385"/>
      <c r="N633" s="1385"/>
      <c r="O633" s="1653"/>
      <c r="P633" s="622"/>
      <c r="Q633" s="211"/>
      <c r="R633" s="211"/>
      <c r="S633" s="211"/>
      <c r="T633" s="211"/>
      <c r="U633" s="211"/>
      <c r="V633" s="211"/>
      <c r="W633" s="211"/>
      <c r="X633" s="211"/>
      <c r="Y633" s="211"/>
      <c r="Z633" s="211"/>
      <c r="AA633" s="211"/>
      <c r="AB633" s="211"/>
      <c r="AC633" s="211"/>
      <c r="AD633" s="211"/>
      <c r="AE633" s="246"/>
      <c r="AF633" s="983"/>
      <c r="AG633" s="303"/>
      <c r="AH633" s="303"/>
      <c r="AI633" s="959"/>
      <c r="AJ633" s="957"/>
      <c r="AK633" s="290"/>
      <c r="AL633"/>
      <c r="AM633"/>
      <c r="AN633"/>
      <c r="AO633"/>
      <c r="AP633"/>
      <c r="AQ633"/>
      <c r="AR633"/>
      <c r="AS633"/>
      <c r="AT633"/>
      <c r="AU633"/>
      <c r="AV633"/>
      <c r="AW633"/>
      <c r="AX633"/>
      <c r="AY633"/>
      <c r="AZ633"/>
      <c r="BA633"/>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7"/>
      <c r="EI633" s="117"/>
      <c r="EJ633" s="117"/>
      <c r="EK633" s="117"/>
      <c r="EL633" s="117"/>
      <c r="EM633" s="117"/>
      <c r="EN633" s="117"/>
      <c r="EO633" s="117"/>
      <c r="EP633" s="117"/>
      <c r="EQ633" s="117"/>
      <c r="ER633" s="117"/>
      <c r="ES633" s="117"/>
      <c r="ET633" s="117"/>
      <c r="EU633" s="117"/>
      <c r="EV633" s="117"/>
      <c r="EW633" s="117"/>
      <c r="EX633" s="117"/>
      <c r="EY633" s="117"/>
      <c r="EZ633" s="117"/>
      <c r="FA633" s="117"/>
      <c r="FB633" s="117"/>
      <c r="FC633" s="117"/>
      <c r="FD633" s="117"/>
      <c r="FE633" s="117"/>
      <c r="FF633" s="117"/>
      <c r="FG633" s="117"/>
      <c r="FH633" s="117"/>
      <c r="FI633" s="117"/>
      <c r="FJ633" s="117"/>
      <c r="FK633" s="117"/>
      <c r="FL633" s="117"/>
      <c r="FM633" s="117"/>
      <c r="FN633" s="117"/>
      <c r="FO633" s="117"/>
      <c r="FP633" s="117"/>
      <c r="FQ633" s="117"/>
      <c r="FR633" s="117"/>
      <c r="FS633" s="117"/>
      <c r="FT633" s="117"/>
      <c r="FU633" s="117"/>
      <c r="FV633" s="117"/>
      <c r="FW633" s="117"/>
      <c r="FX633" s="117"/>
      <c r="FY633" s="117"/>
      <c r="FZ633" s="117"/>
      <c r="GA633" s="117"/>
      <c r="GB633" s="117"/>
      <c r="GC633" s="117"/>
      <c r="GD633" s="117"/>
      <c r="GE633" s="117"/>
      <c r="GF633" s="117"/>
      <c r="GG633" s="117"/>
      <c r="GH633" s="117"/>
      <c r="GI633" s="117"/>
      <c r="GJ633" s="117"/>
      <c r="GK633" s="117"/>
      <c r="GL633" s="117"/>
      <c r="GM633" s="117"/>
      <c r="GN633" s="117"/>
      <c r="GO633" s="117"/>
      <c r="GP633" s="117"/>
      <c r="GQ633" s="117"/>
      <c r="GR633" s="117"/>
      <c r="GS633" s="117"/>
      <c r="GT633" s="117"/>
      <c r="GU633" s="117"/>
      <c r="GV633" s="117"/>
      <c r="GW633" s="117"/>
      <c r="GX633" s="117"/>
      <c r="GY633" s="117"/>
      <c r="GZ633" s="117"/>
    </row>
    <row r="634" spans="1:208" s="981" customFormat="1" ht="12.95" customHeight="1">
      <c r="A634" s="531"/>
      <c r="B634" s="957"/>
      <c r="C634" s="957"/>
      <c r="D634" s="957"/>
      <c r="E634" s="959"/>
      <c r="F634" s="957"/>
      <c r="G634" s="957"/>
      <c r="H634" s="958"/>
      <c r="I634" s="1848"/>
      <c r="J634" s="392" t="s">
        <v>2365</v>
      </c>
      <c r="K634" s="1236" t="s">
        <v>2392</v>
      </c>
      <c r="L634" s="1236"/>
      <c r="M634" s="1236"/>
      <c r="N634" s="1236"/>
      <c r="O634" s="1237"/>
      <c r="P634" s="988" t="s">
        <v>73</v>
      </c>
      <c r="Q634" s="957" t="s">
        <v>2393</v>
      </c>
      <c r="R634" s="957"/>
      <c r="S634" s="957"/>
      <c r="T634" s="957"/>
      <c r="U634" s="957"/>
      <c r="V634" s="957"/>
      <c r="W634" s="957"/>
      <c r="X634" s="957"/>
      <c r="Y634" s="957"/>
      <c r="Z634" s="957"/>
      <c r="AA634" s="957"/>
      <c r="AB634" s="957"/>
      <c r="AC634" s="957"/>
      <c r="AD634" s="957"/>
      <c r="AE634" s="958"/>
      <c r="AF634" s="983"/>
      <c r="AG634" s="303"/>
      <c r="AH634" s="303"/>
      <c r="AI634" s="959"/>
      <c r="AJ634" s="957"/>
      <c r="AK634" s="290"/>
      <c r="AL634"/>
      <c r="AM634"/>
      <c r="AN634"/>
      <c r="AO634"/>
      <c r="AP634"/>
      <c r="AQ634"/>
      <c r="AR634"/>
      <c r="AS634"/>
      <c r="AT634"/>
      <c r="AU634"/>
      <c r="AV634"/>
      <c r="AW634"/>
      <c r="AX634"/>
      <c r="AY634"/>
      <c r="AZ634"/>
      <c r="BA634"/>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7"/>
      <c r="EI634" s="117"/>
      <c r="EJ634" s="117"/>
      <c r="EK634" s="117"/>
      <c r="EL634" s="117"/>
      <c r="EM634" s="117"/>
      <c r="EN634" s="117"/>
      <c r="EO634" s="117"/>
      <c r="EP634" s="117"/>
      <c r="EQ634" s="117"/>
      <c r="ER634" s="117"/>
      <c r="ES634" s="117"/>
      <c r="ET634" s="117"/>
      <c r="EU634" s="117"/>
      <c r="EV634" s="117"/>
      <c r="EW634" s="117"/>
      <c r="EX634" s="117"/>
      <c r="EY634" s="117"/>
      <c r="EZ634" s="117"/>
      <c r="FA634" s="117"/>
      <c r="FB634" s="117"/>
      <c r="FC634" s="117"/>
      <c r="FD634" s="117"/>
      <c r="FE634" s="117"/>
      <c r="FF634" s="117"/>
      <c r="FG634" s="117"/>
      <c r="FH634" s="117"/>
      <c r="FI634" s="117"/>
      <c r="FJ634" s="117"/>
      <c r="FK634" s="117"/>
      <c r="FL634" s="117"/>
      <c r="FM634" s="117"/>
      <c r="FN634" s="117"/>
      <c r="FO634" s="117"/>
      <c r="FP634" s="117"/>
      <c r="FQ634" s="117"/>
      <c r="FR634" s="117"/>
      <c r="FS634" s="117"/>
      <c r="FT634" s="117"/>
      <c r="FU634" s="117"/>
      <c r="FV634" s="117"/>
      <c r="FW634" s="117"/>
      <c r="FX634" s="117"/>
      <c r="FY634" s="117"/>
      <c r="FZ634" s="117"/>
      <c r="GA634" s="117"/>
      <c r="GB634" s="117"/>
      <c r="GC634" s="117"/>
      <c r="GD634" s="117"/>
      <c r="GE634" s="117"/>
      <c r="GF634" s="117"/>
      <c r="GG634" s="117"/>
      <c r="GH634" s="117"/>
      <c r="GI634" s="117"/>
      <c r="GJ634" s="117"/>
      <c r="GK634" s="117"/>
      <c r="GL634" s="117"/>
      <c r="GM634" s="117"/>
      <c r="GN634" s="117"/>
      <c r="GO634" s="117"/>
      <c r="GP634" s="117"/>
      <c r="GQ634" s="117"/>
      <c r="GR634" s="117"/>
      <c r="GS634" s="117"/>
      <c r="GT634" s="117"/>
      <c r="GU634" s="117"/>
      <c r="GV634" s="117"/>
      <c r="GW634" s="117"/>
      <c r="GX634" s="117"/>
      <c r="GY634" s="117"/>
      <c r="GZ634" s="117"/>
    </row>
    <row r="635" spans="1:208" s="981" customFormat="1" ht="12.95" customHeight="1">
      <c r="A635" s="531"/>
      <c r="B635" s="957"/>
      <c r="C635" s="957"/>
      <c r="D635" s="957"/>
      <c r="E635" s="959"/>
      <c r="F635" s="957"/>
      <c r="G635" s="957"/>
      <c r="H635" s="958"/>
      <c r="I635" s="1848"/>
      <c r="J635" s="957"/>
      <c r="K635" s="957"/>
      <c r="L635" s="957"/>
      <c r="M635" s="957"/>
      <c r="N635" s="957"/>
      <c r="O635" s="957"/>
      <c r="P635" s="999" t="s">
        <v>73</v>
      </c>
      <c r="Q635" s="1205" t="s">
        <v>1868</v>
      </c>
      <c r="R635" s="1205"/>
      <c r="S635" s="1205"/>
      <c r="T635" s="1205"/>
      <c r="U635" s="1205"/>
      <c r="V635" s="1205"/>
      <c r="W635" s="1205"/>
      <c r="X635" s="1205"/>
      <c r="Y635" s="1205"/>
      <c r="Z635" s="1205"/>
      <c r="AA635" s="1205"/>
      <c r="AB635" s="1205"/>
      <c r="AC635" s="1205"/>
      <c r="AD635" s="1205"/>
      <c r="AE635" s="1206"/>
      <c r="AF635" s="983"/>
      <c r="AG635" s="303"/>
      <c r="AH635" s="303"/>
      <c r="AI635" s="959"/>
      <c r="AJ635" s="957"/>
      <c r="AK635" s="290"/>
      <c r="AL635"/>
      <c r="AM635"/>
      <c r="AN635"/>
      <c r="AO635"/>
      <c r="AP635"/>
      <c r="AQ635"/>
      <c r="AR635"/>
      <c r="AS635"/>
      <c r="AT635"/>
      <c r="AU635"/>
      <c r="AV635"/>
      <c r="AW635"/>
      <c r="AX635"/>
      <c r="AY635"/>
      <c r="AZ635"/>
      <c r="BA635"/>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7"/>
      <c r="EI635" s="117"/>
      <c r="EJ635" s="117"/>
      <c r="EK635" s="117"/>
      <c r="EL635" s="117"/>
      <c r="EM635" s="117"/>
      <c r="EN635" s="117"/>
      <c r="EO635" s="117"/>
      <c r="EP635" s="117"/>
      <c r="EQ635" s="117"/>
      <c r="ER635" s="117"/>
      <c r="ES635" s="117"/>
      <c r="ET635" s="117"/>
      <c r="EU635" s="117"/>
      <c r="EV635" s="117"/>
      <c r="EW635" s="117"/>
      <c r="EX635" s="117"/>
      <c r="EY635" s="117"/>
      <c r="EZ635" s="117"/>
      <c r="FA635" s="117"/>
      <c r="FB635" s="117"/>
      <c r="FC635" s="117"/>
      <c r="FD635" s="117"/>
      <c r="FE635" s="117"/>
      <c r="FF635" s="117"/>
      <c r="FG635" s="117"/>
      <c r="FH635" s="117"/>
      <c r="FI635" s="117"/>
      <c r="FJ635" s="117"/>
      <c r="FK635" s="117"/>
      <c r="FL635" s="117"/>
      <c r="FM635" s="117"/>
      <c r="FN635" s="117"/>
      <c r="FO635" s="117"/>
      <c r="FP635" s="117"/>
      <c r="FQ635" s="117"/>
      <c r="FR635" s="117"/>
      <c r="FS635" s="117"/>
      <c r="FT635" s="117"/>
      <c r="FU635" s="117"/>
      <c r="FV635" s="117"/>
      <c r="FW635" s="117"/>
      <c r="FX635" s="117"/>
      <c r="FY635" s="117"/>
      <c r="FZ635" s="117"/>
      <c r="GA635" s="117"/>
      <c r="GB635" s="117"/>
      <c r="GC635" s="117"/>
      <c r="GD635" s="117"/>
      <c r="GE635" s="117"/>
      <c r="GF635" s="117"/>
      <c r="GG635" s="117"/>
      <c r="GH635" s="117"/>
      <c r="GI635" s="117"/>
      <c r="GJ635" s="117"/>
      <c r="GK635" s="117"/>
      <c r="GL635" s="117"/>
      <c r="GM635" s="117"/>
      <c r="GN635" s="117"/>
      <c r="GO635" s="117"/>
      <c r="GP635" s="117"/>
      <c r="GQ635" s="117"/>
      <c r="GR635" s="117"/>
      <c r="GS635" s="117"/>
      <c r="GT635" s="117"/>
      <c r="GU635" s="117"/>
      <c r="GV635" s="117"/>
      <c r="GW635" s="117"/>
      <c r="GX635" s="117"/>
      <c r="GY635" s="117"/>
      <c r="GZ635" s="117"/>
    </row>
    <row r="636" spans="1:208" s="981" customFormat="1" ht="12.95" customHeight="1">
      <c r="A636" s="531"/>
      <c r="B636" s="957"/>
      <c r="C636" s="957"/>
      <c r="D636" s="957"/>
      <c r="E636" s="959"/>
      <c r="F636" s="957"/>
      <c r="G636" s="957"/>
      <c r="H636" s="958"/>
      <c r="I636" s="1848"/>
      <c r="J636" s="957"/>
      <c r="K636" s="957"/>
      <c r="L636" s="957"/>
      <c r="M636" s="957"/>
      <c r="N636" s="957"/>
      <c r="O636" s="957"/>
      <c r="P636" s="999" t="s">
        <v>73</v>
      </c>
      <c r="Q636" s="310" t="s">
        <v>1869</v>
      </c>
      <c r="R636" s="310"/>
      <c r="S636" s="310"/>
      <c r="T636" s="310"/>
      <c r="U636" s="310"/>
      <c r="V636" s="310"/>
      <c r="W636" s="310"/>
      <c r="X636" s="310"/>
      <c r="Y636" s="310"/>
      <c r="Z636" s="310"/>
      <c r="AA636" s="310"/>
      <c r="AB636" s="310"/>
      <c r="AC636" s="310"/>
      <c r="AD636" s="310"/>
      <c r="AE636" s="311"/>
      <c r="AF636" s="983"/>
      <c r="AG636" s="303"/>
      <c r="AH636" s="303"/>
      <c r="AI636" s="959"/>
      <c r="AJ636" s="957"/>
      <c r="AK636" s="290"/>
      <c r="AL636"/>
      <c r="AM636"/>
      <c r="AN636"/>
      <c r="AO636"/>
      <c r="AP636"/>
      <c r="AQ636"/>
      <c r="AR636"/>
      <c r="AS636"/>
      <c r="AT636"/>
      <c r="AU636"/>
      <c r="AV636"/>
      <c r="AW636"/>
      <c r="AX636"/>
      <c r="AY636"/>
      <c r="AZ636"/>
      <c r="BA636"/>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7"/>
      <c r="EI636" s="117"/>
      <c r="EJ636" s="117"/>
      <c r="EK636" s="117"/>
      <c r="EL636" s="117"/>
      <c r="EM636" s="117"/>
      <c r="EN636" s="117"/>
      <c r="EO636" s="117"/>
      <c r="EP636" s="117"/>
      <c r="EQ636" s="117"/>
      <c r="ER636" s="117"/>
      <c r="ES636" s="117"/>
      <c r="ET636" s="117"/>
      <c r="EU636" s="117"/>
      <c r="EV636" s="117"/>
      <c r="EW636" s="117"/>
      <c r="EX636" s="117"/>
      <c r="EY636" s="117"/>
      <c r="EZ636" s="117"/>
      <c r="FA636" s="117"/>
      <c r="FB636" s="117"/>
      <c r="FC636" s="117"/>
      <c r="FD636" s="117"/>
      <c r="FE636" s="117"/>
      <c r="FF636" s="117"/>
      <c r="FG636" s="117"/>
      <c r="FH636" s="117"/>
      <c r="FI636" s="117"/>
      <c r="FJ636" s="117"/>
      <c r="FK636" s="117"/>
      <c r="FL636" s="117"/>
      <c r="FM636" s="117"/>
      <c r="FN636" s="117"/>
      <c r="FO636" s="117"/>
      <c r="FP636" s="117"/>
      <c r="FQ636" s="117"/>
      <c r="FR636" s="117"/>
      <c r="FS636" s="117"/>
      <c r="FT636" s="117"/>
      <c r="FU636" s="117"/>
      <c r="FV636" s="117"/>
      <c r="FW636" s="117"/>
      <c r="FX636" s="117"/>
      <c r="FY636" s="117"/>
      <c r="FZ636" s="117"/>
      <c r="GA636" s="117"/>
      <c r="GB636" s="117"/>
      <c r="GC636" s="117"/>
      <c r="GD636" s="117"/>
      <c r="GE636" s="117"/>
      <c r="GF636" s="117"/>
      <c r="GG636" s="117"/>
      <c r="GH636" s="117"/>
      <c r="GI636" s="117"/>
      <c r="GJ636" s="117"/>
      <c r="GK636" s="117"/>
      <c r="GL636" s="117"/>
      <c r="GM636" s="117"/>
      <c r="GN636" s="117"/>
      <c r="GO636" s="117"/>
      <c r="GP636" s="117"/>
      <c r="GQ636" s="117"/>
      <c r="GR636" s="117"/>
      <c r="GS636" s="117"/>
      <c r="GT636" s="117"/>
      <c r="GU636" s="117"/>
      <c r="GV636" s="117"/>
      <c r="GW636" s="117"/>
      <c r="GX636" s="117"/>
      <c r="GY636" s="117"/>
      <c r="GZ636" s="117"/>
    </row>
    <row r="637" spans="1:208" s="981" customFormat="1" ht="12.95" customHeight="1">
      <c r="A637" s="531"/>
      <c r="B637" s="957"/>
      <c r="C637" s="957"/>
      <c r="D637" s="957"/>
      <c r="E637" s="959"/>
      <c r="F637" s="957"/>
      <c r="G637" s="957"/>
      <c r="H637" s="958"/>
      <c r="I637" s="1848"/>
      <c r="J637" s="957"/>
      <c r="K637" s="957"/>
      <c r="L637" s="957"/>
      <c r="M637" s="957"/>
      <c r="N637" s="957"/>
      <c r="O637" s="957"/>
      <c r="P637" s="999" t="s">
        <v>73</v>
      </c>
      <c r="Q637" s="310" t="s">
        <v>1870</v>
      </c>
      <c r="R637" s="310"/>
      <c r="S637" s="310"/>
      <c r="T637" s="310"/>
      <c r="U637" s="310"/>
      <c r="V637" s="310"/>
      <c r="W637" s="310"/>
      <c r="X637" s="310"/>
      <c r="Y637" s="310"/>
      <c r="Z637" s="310"/>
      <c r="AA637" s="310"/>
      <c r="AB637" s="310"/>
      <c r="AC637" s="310"/>
      <c r="AD637" s="310"/>
      <c r="AE637" s="311"/>
      <c r="AF637" s="983"/>
      <c r="AG637" s="303"/>
      <c r="AH637" s="303"/>
      <c r="AI637" s="959"/>
      <c r="AJ637" s="957"/>
      <c r="AK637" s="290"/>
      <c r="AL637"/>
      <c r="AM637"/>
      <c r="AN637"/>
      <c r="AO637"/>
      <c r="AP637"/>
      <c r="AQ637"/>
      <c r="AR637"/>
      <c r="AS637"/>
      <c r="AT637"/>
      <c r="AU637"/>
      <c r="AV637"/>
      <c r="AW637"/>
      <c r="AX637"/>
      <c r="AY637"/>
      <c r="AZ637"/>
      <c r="BA63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7"/>
      <c r="EI637" s="117"/>
      <c r="EJ637" s="117"/>
      <c r="EK637" s="117"/>
      <c r="EL637" s="117"/>
      <c r="EM637" s="117"/>
      <c r="EN637" s="117"/>
      <c r="EO637" s="117"/>
      <c r="EP637" s="117"/>
      <c r="EQ637" s="117"/>
      <c r="ER637" s="117"/>
      <c r="ES637" s="117"/>
      <c r="ET637" s="117"/>
      <c r="EU637" s="117"/>
      <c r="EV637" s="117"/>
      <c r="EW637" s="117"/>
      <c r="EX637" s="117"/>
      <c r="EY637" s="117"/>
      <c r="EZ637" s="117"/>
      <c r="FA637" s="117"/>
      <c r="FB637" s="117"/>
      <c r="FC637" s="117"/>
      <c r="FD637" s="117"/>
      <c r="FE637" s="117"/>
      <c r="FF637" s="117"/>
      <c r="FG637" s="117"/>
      <c r="FH637" s="117"/>
      <c r="FI637" s="117"/>
      <c r="FJ637" s="117"/>
      <c r="FK637" s="117"/>
      <c r="FL637" s="117"/>
      <c r="FM637" s="117"/>
      <c r="FN637" s="117"/>
      <c r="FO637" s="117"/>
      <c r="FP637" s="117"/>
      <c r="FQ637" s="117"/>
      <c r="FR637" s="117"/>
      <c r="FS637" s="117"/>
      <c r="FT637" s="117"/>
      <c r="FU637" s="117"/>
      <c r="FV637" s="117"/>
      <c r="FW637" s="117"/>
      <c r="FX637" s="117"/>
      <c r="FY637" s="117"/>
      <c r="FZ637" s="117"/>
      <c r="GA637" s="117"/>
      <c r="GB637" s="117"/>
      <c r="GC637" s="117"/>
      <c r="GD637" s="117"/>
      <c r="GE637" s="117"/>
      <c r="GF637" s="117"/>
      <c r="GG637" s="117"/>
      <c r="GH637" s="117"/>
      <c r="GI637" s="117"/>
      <c r="GJ637" s="117"/>
      <c r="GK637" s="117"/>
      <c r="GL637" s="117"/>
      <c r="GM637" s="117"/>
      <c r="GN637" s="117"/>
      <c r="GO637" s="117"/>
      <c r="GP637" s="117"/>
      <c r="GQ637" s="117"/>
      <c r="GR637" s="117"/>
      <c r="GS637" s="117"/>
      <c r="GT637" s="117"/>
      <c r="GU637" s="117"/>
      <c r="GV637" s="117"/>
      <c r="GW637" s="117"/>
      <c r="GX637" s="117"/>
      <c r="GY637" s="117"/>
      <c r="GZ637" s="117"/>
    </row>
    <row r="638" spans="1:208" s="981" customFormat="1" ht="12.95" customHeight="1">
      <c r="A638" s="531"/>
      <c r="B638" s="957"/>
      <c r="C638" s="957"/>
      <c r="D638" s="957"/>
      <c r="E638" s="959"/>
      <c r="F638" s="957"/>
      <c r="G638" s="957"/>
      <c r="H638" s="958"/>
      <c r="I638" s="1848"/>
      <c r="J638" s="957"/>
      <c r="K638" s="957"/>
      <c r="L638" s="957"/>
      <c r="M638" s="957"/>
      <c r="N638" s="957"/>
      <c r="O638" s="957"/>
      <c r="P638" s="988" t="s">
        <v>73</v>
      </c>
      <c r="Q638" s="957" t="s">
        <v>2394</v>
      </c>
      <c r="R638" s="957"/>
      <c r="S638" s="957"/>
      <c r="T638" s="957"/>
      <c r="U638" s="957"/>
      <c r="V638" s="957"/>
      <c r="W638" s="957"/>
      <c r="X638" s="957"/>
      <c r="Y638" s="957"/>
      <c r="Z638" s="957"/>
      <c r="AA638" s="957"/>
      <c r="AB638" s="957"/>
      <c r="AC638" s="957"/>
      <c r="AD638" s="957"/>
      <c r="AE638" s="958"/>
      <c r="AF638" s="983"/>
      <c r="AG638" s="303"/>
      <c r="AH638" s="303"/>
      <c r="AI638" s="959"/>
      <c r="AJ638" s="957"/>
      <c r="AK638" s="290"/>
      <c r="AL638"/>
      <c r="AM638"/>
      <c r="AN638"/>
      <c r="AO638"/>
      <c r="AP638"/>
      <c r="AQ638"/>
      <c r="AR638"/>
      <c r="AS638"/>
      <c r="AT638"/>
      <c r="AU638"/>
      <c r="AV638"/>
      <c r="AW638"/>
      <c r="AX638"/>
      <c r="AY638"/>
      <c r="AZ638"/>
      <c r="BA638"/>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7"/>
      <c r="EI638" s="117"/>
      <c r="EJ638" s="117"/>
      <c r="EK638" s="117"/>
      <c r="EL638" s="117"/>
      <c r="EM638" s="117"/>
      <c r="EN638" s="117"/>
      <c r="EO638" s="117"/>
      <c r="EP638" s="117"/>
      <c r="EQ638" s="117"/>
      <c r="ER638" s="117"/>
      <c r="ES638" s="117"/>
      <c r="ET638" s="117"/>
      <c r="EU638" s="117"/>
      <c r="EV638" s="117"/>
      <c r="EW638" s="117"/>
      <c r="EX638" s="117"/>
      <c r="EY638" s="117"/>
      <c r="EZ638" s="117"/>
      <c r="FA638" s="117"/>
      <c r="FB638" s="117"/>
      <c r="FC638" s="117"/>
      <c r="FD638" s="117"/>
      <c r="FE638" s="117"/>
      <c r="FF638" s="117"/>
      <c r="FG638" s="117"/>
      <c r="FH638" s="117"/>
      <c r="FI638" s="117"/>
      <c r="FJ638" s="117"/>
      <c r="FK638" s="117"/>
      <c r="FL638" s="117"/>
      <c r="FM638" s="117"/>
      <c r="FN638" s="117"/>
      <c r="FO638" s="117"/>
      <c r="FP638" s="117"/>
      <c r="FQ638" s="117"/>
      <c r="FR638" s="117"/>
      <c r="FS638" s="117"/>
      <c r="FT638" s="117"/>
      <c r="FU638" s="117"/>
      <c r="FV638" s="117"/>
      <c r="FW638" s="117"/>
      <c r="FX638" s="117"/>
      <c r="FY638" s="117"/>
      <c r="FZ638" s="117"/>
      <c r="GA638" s="117"/>
      <c r="GB638" s="117"/>
      <c r="GC638" s="117"/>
      <c r="GD638" s="117"/>
      <c r="GE638" s="117"/>
      <c r="GF638" s="117"/>
      <c r="GG638" s="117"/>
      <c r="GH638" s="117"/>
      <c r="GI638" s="117"/>
      <c r="GJ638" s="117"/>
      <c r="GK638" s="117"/>
      <c r="GL638" s="117"/>
      <c r="GM638" s="117"/>
      <c r="GN638" s="117"/>
      <c r="GO638" s="117"/>
      <c r="GP638" s="117"/>
      <c r="GQ638" s="117"/>
      <c r="GR638" s="117"/>
      <c r="GS638" s="117"/>
      <c r="GT638" s="117"/>
      <c r="GU638" s="117"/>
      <c r="GV638" s="117"/>
      <c r="GW638" s="117"/>
      <c r="GX638" s="117"/>
      <c r="GY638" s="117"/>
      <c r="GZ638" s="117"/>
    </row>
    <row r="639" spans="1:208" s="981" customFormat="1" ht="12.95" customHeight="1">
      <c r="A639" s="531"/>
      <c r="B639" s="957"/>
      <c r="C639" s="957"/>
      <c r="D639" s="957"/>
      <c r="E639" s="959"/>
      <c r="F639" s="957"/>
      <c r="G639" s="957"/>
      <c r="H639" s="958"/>
      <c r="I639" s="1848"/>
      <c r="J639" s="957"/>
      <c r="K639" s="957"/>
      <c r="L639" s="957"/>
      <c r="M639" s="957"/>
      <c r="N639" s="957"/>
      <c r="O639" s="957"/>
      <c r="P639" s="609"/>
      <c r="Q639" s="957" t="s">
        <v>2395</v>
      </c>
      <c r="R639" s="957"/>
      <c r="S639" s="957"/>
      <c r="T639" s="957"/>
      <c r="U639" s="957"/>
      <c r="V639" s="957"/>
      <c r="W639" s="957"/>
      <c r="X639" s="957"/>
      <c r="Y639" s="957"/>
      <c r="Z639" s="957"/>
      <c r="AA639" s="957"/>
      <c r="AB639" s="957"/>
      <c r="AC639" s="957"/>
      <c r="AD639" s="957"/>
      <c r="AE639" s="958"/>
      <c r="AF639" s="983"/>
      <c r="AG639" s="303"/>
      <c r="AH639" s="303"/>
      <c r="AI639" s="959"/>
      <c r="AJ639" s="957"/>
      <c r="AK639" s="290"/>
      <c r="AL639"/>
      <c r="AM639"/>
      <c r="AN639"/>
      <c r="AO639"/>
      <c r="AP639"/>
      <c r="AQ639"/>
      <c r="AR639"/>
      <c r="AS639"/>
      <c r="AT639"/>
      <c r="AU639"/>
      <c r="AV639"/>
      <c r="AW639"/>
      <c r="AX639"/>
      <c r="AY639"/>
      <c r="AZ639"/>
      <c r="BA639"/>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7"/>
      <c r="EI639" s="117"/>
      <c r="EJ639" s="117"/>
      <c r="EK639" s="117"/>
      <c r="EL639" s="117"/>
      <c r="EM639" s="117"/>
      <c r="EN639" s="117"/>
      <c r="EO639" s="117"/>
      <c r="EP639" s="117"/>
      <c r="EQ639" s="117"/>
      <c r="ER639" s="117"/>
      <c r="ES639" s="117"/>
      <c r="ET639" s="117"/>
      <c r="EU639" s="117"/>
      <c r="EV639" s="117"/>
      <c r="EW639" s="117"/>
      <c r="EX639" s="117"/>
      <c r="EY639" s="117"/>
      <c r="EZ639" s="117"/>
      <c r="FA639" s="117"/>
      <c r="FB639" s="117"/>
      <c r="FC639" s="117"/>
      <c r="FD639" s="117"/>
      <c r="FE639" s="117"/>
      <c r="FF639" s="117"/>
      <c r="FG639" s="117"/>
      <c r="FH639" s="117"/>
      <c r="FI639" s="117"/>
      <c r="FJ639" s="117"/>
      <c r="FK639" s="117"/>
      <c r="FL639" s="117"/>
      <c r="FM639" s="117"/>
      <c r="FN639" s="117"/>
      <c r="FO639" s="117"/>
      <c r="FP639" s="117"/>
      <c r="FQ639" s="117"/>
      <c r="FR639" s="117"/>
      <c r="FS639" s="117"/>
      <c r="FT639" s="117"/>
      <c r="FU639" s="117"/>
      <c r="FV639" s="117"/>
      <c r="FW639" s="117"/>
      <c r="FX639" s="117"/>
      <c r="FY639" s="117"/>
      <c r="FZ639" s="117"/>
      <c r="GA639" s="117"/>
      <c r="GB639" s="117"/>
      <c r="GC639" s="117"/>
      <c r="GD639" s="117"/>
      <c r="GE639" s="117"/>
      <c r="GF639" s="117"/>
      <c r="GG639" s="117"/>
      <c r="GH639" s="117"/>
      <c r="GI639" s="117"/>
      <c r="GJ639" s="117"/>
      <c r="GK639" s="117"/>
      <c r="GL639" s="117"/>
      <c r="GM639" s="117"/>
      <c r="GN639" s="117"/>
      <c r="GO639" s="117"/>
      <c r="GP639" s="117"/>
      <c r="GQ639" s="117"/>
      <c r="GR639" s="117"/>
      <c r="GS639" s="117"/>
      <c r="GT639" s="117"/>
      <c r="GU639" s="117"/>
      <c r="GV639" s="117"/>
      <c r="GW639" s="117"/>
      <c r="GX639" s="117"/>
      <c r="GY639" s="117"/>
      <c r="GZ639" s="117"/>
    </row>
    <row r="640" spans="1:208" s="981" customFormat="1" ht="12.95" customHeight="1">
      <c r="A640" s="531"/>
      <c r="B640" s="957"/>
      <c r="C640" s="957"/>
      <c r="D640" s="957"/>
      <c r="E640" s="959"/>
      <c r="F640" s="957"/>
      <c r="G640" s="957"/>
      <c r="H640" s="958"/>
      <c r="I640" s="1848"/>
      <c r="J640" s="966" t="s">
        <v>2396</v>
      </c>
      <c r="K640" s="1673" t="s">
        <v>2397</v>
      </c>
      <c r="L640" s="1673"/>
      <c r="M640" s="1673"/>
      <c r="N640" s="1673"/>
      <c r="O640" s="1850"/>
      <c r="P640" s="999" t="s">
        <v>73</v>
      </c>
      <c r="Q640" s="310" t="s">
        <v>1874</v>
      </c>
      <c r="R640" s="310"/>
      <c r="S640" s="310"/>
      <c r="T640" s="310"/>
      <c r="U640" s="310"/>
      <c r="V640" s="310"/>
      <c r="W640" s="310"/>
      <c r="X640" s="310"/>
      <c r="Y640" s="310"/>
      <c r="Z640" s="310"/>
      <c r="AA640" s="310"/>
      <c r="AB640" s="310"/>
      <c r="AC640" s="310"/>
      <c r="AD640" s="310"/>
      <c r="AE640" s="311"/>
      <c r="AF640" s="983"/>
      <c r="AG640" s="303"/>
      <c r="AH640" s="303"/>
      <c r="AI640" s="959"/>
      <c r="AJ640" s="957"/>
      <c r="AK640" s="290"/>
      <c r="AL640"/>
      <c r="AM640"/>
      <c r="AN640"/>
      <c r="AO640"/>
      <c r="AP640"/>
      <c r="AQ640"/>
      <c r="AR640"/>
      <c r="AS640"/>
      <c r="AT640"/>
      <c r="AU640"/>
      <c r="AV640"/>
      <c r="AW640"/>
      <c r="AX640"/>
      <c r="AY640"/>
      <c r="AZ640"/>
      <c r="BA640"/>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7"/>
      <c r="EI640" s="117"/>
      <c r="EJ640" s="117"/>
      <c r="EK640" s="117"/>
      <c r="EL640" s="117"/>
      <c r="EM640" s="117"/>
      <c r="EN640" s="117"/>
      <c r="EO640" s="117"/>
      <c r="EP640" s="117"/>
      <c r="EQ640" s="117"/>
      <c r="ER640" s="117"/>
      <c r="ES640" s="117"/>
      <c r="ET640" s="117"/>
      <c r="EU640" s="117"/>
      <c r="EV640" s="117"/>
      <c r="EW640" s="117"/>
      <c r="EX640" s="117"/>
      <c r="EY640" s="117"/>
      <c r="EZ640" s="117"/>
      <c r="FA640" s="117"/>
      <c r="FB640" s="117"/>
      <c r="FC640" s="117"/>
      <c r="FD640" s="117"/>
      <c r="FE640" s="117"/>
      <c r="FF640" s="117"/>
      <c r="FG640" s="117"/>
      <c r="FH640" s="117"/>
      <c r="FI640" s="117"/>
      <c r="FJ640" s="117"/>
      <c r="FK640" s="117"/>
      <c r="FL640" s="117"/>
      <c r="FM640" s="117"/>
      <c r="FN640" s="117"/>
      <c r="FO640" s="117"/>
      <c r="FP640" s="117"/>
      <c r="FQ640" s="117"/>
      <c r="FR640" s="117"/>
      <c r="FS640" s="117"/>
      <c r="FT640" s="117"/>
      <c r="FU640" s="117"/>
      <c r="FV640" s="117"/>
      <c r="FW640" s="117"/>
      <c r="FX640" s="117"/>
      <c r="FY640" s="117"/>
      <c r="FZ640" s="117"/>
      <c r="GA640" s="117"/>
      <c r="GB640" s="117"/>
      <c r="GC640" s="117"/>
      <c r="GD640" s="117"/>
      <c r="GE640" s="117"/>
      <c r="GF640" s="117"/>
      <c r="GG640" s="117"/>
      <c r="GH640" s="117"/>
      <c r="GI640" s="117"/>
      <c r="GJ640" s="117"/>
      <c r="GK640" s="117"/>
      <c r="GL640" s="117"/>
      <c r="GM640" s="117"/>
      <c r="GN640" s="117"/>
      <c r="GO640" s="117"/>
      <c r="GP640" s="117"/>
      <c r="GQ640" s="117"/>
      <c r="GR640" s="117"/>
      <c r="GS640" s="117"/>
      <c r="GT640" s="117"/>
      <c r="GU640" s="117"/>
      <c r="GV640" s="117"/>
      <c r="GW640" s="117"/>
      <c r="GX640" s="117"/>
      <c r="GY640" s="117"/>
      <c r="GZ640" s="117"/>
    </row>
    <row r="641" spans="1:208" s="981" customFormat="1" ht="12.95" customHeight="1">
      <c r="A641" s="531"/>
      <c r="B641" s="957"/>
      <c r="C641" s="957"/>
      <c r="D641" s="957"/>
      <c r="E641" s="959"/>
      <c r="F641" s="957"/>
      <c r="G641" s="957"/>
      <c r="H641" s="958"/>
      <c r="I641" s="1848"/>
      <c r="J641" s="965" t="s">
        <v>2398</v>
      </c>
      <c r="K641" s="1215" t="s">
        <v>2399</v>
      </c>
      <c r="L641" s="1215"/>
      <c r="M641" s="1215"/>
      <c r="N641" s="1215"/>
      <c r="O641" s="1216"/>
      <c r="P641" s="988" t="s">
        <v>73</v>
      </c>
      <c r="Q641" s="957" t="s">
        <v>1752</v>
      </c>
      <c r="R641" s="957"/>
      <c r="S641" s="957"/>
      <c r="T641" s="957"/>
      <c r="U641" s="957"/>
      <c r="V641" s="957"/>
      <c r="W641" s="957"/>
      <c r="X641" s="957"/>
      <c r="Y641" s="957"/>
      <c r="Z641" s="957"/>
      <c r="AA641" s="957"/>
      <c r="AB641" s="957"/>
      <c r="AC641" s="957"/>
      <c r="AD641" s="957"/>
      <c r="AE641" s="958"/>
      <c r="AF641" s="983"/>
      <c r="AG641" s="303"/>
      <c r="AH641" s="303"/>
      <c r="AI641" s="959"/>
      <c r="AJ641" s="957"/>
      <c r="AK641" s="290"/>
      <c r="AL641"/>
      <c r="AM641"/>
      <c r="AN641"/>
      <c r="AO641"/>
      <c r="AP641"/>
      <c r="AQ641"/>
      <c r="AR641"/>
      <c r="AS641"/>
      <c r="AT641"/>
      <c r="AU641"/>
      <c r="AV641"/>
      <c r="AW641"/>
      <c r="AX641"/>
      <c r="AY641"/>
      <c r="AZ641"/>
      <c r="BA641"/>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7"/>
      <c r="EI641" s="117"/>
      <c r="EJ641" s="117"/>
      <c r="EK641" s="117"/>
      <c r="EL641" s="117"/>
      <c r="EM641" s="117"/>
      <c r="EN641" s="117"/>
      <c r="EO641" s="117"/>
      <c r="EP641" s="117"/>
      <c r="EQ641" s="117"/>
      <c r="ER641" s="117"/>
      <c r="ES641" s="117"/>
      <c r="ET641" s="117"/>
      <c r="EU641" s="117"/>
      <c r="EV641" s="117"/>
      <c r="EW641" s="117"/>
      <c r="EX641" s="117"/>
      <c r="EY641" s="117"/>
      <c r="EZ641" s="117"/>
      <c r="FA641" s="117"/>
      <c r="FB641" s="117"/>
      <c r="FC641" s="117"/>
      <c r="FD641" s="117"/>
      <c r="FE641" s="117"/>
      <c r="FF641" s="117"/>
      <c r="FG641" s="117"/>
      <c r="FH641" s="117"/>
      <c r="FI641" s="117"/>
      <c r="FJ641" s="117"/>
      <c r="FK641" s="117"/>
      <c r="FL641" s="117"/>
      <c r="FM641" s="117"/>
      <c r="FN641" s="117"/>
      <c r="FO641" s="117"/>
      <c r="FP641" s="117"/>
      <c r="FQ641" s="117"/>
      <c r="FR641" s="117"/>
      <c r="FS641" s="117"/>
      <c r="FT641" s="117"/>
      <c r="FU641" s="117"/>
      <c r="FV641" s="117"/>
      <c r="FW641" s="117"/>
      <c r="FX641" s="117"/>
      <c r="FY641" s="117"/>
      <c r="FZ641" s="117"/>
      <c r="GA641" s="117"/>
      <c r="GB641" s="117"/>
      <c r="GC641" s="117"/>
      <c r="GD641" s="117"/>
      <c r="GE641" s="117"/>
      <c r="GF641" s="117"/>
      <c r="GG641" s="117"/>
      <c r="GH641" s="117"/>
      <c r="GI641" s="117"/>
      <c r="GJ641" s="117"/>
      <c r="GK641" s="117"/>
      <c r="GL641" s="117"/>
      <c r="GM641" s="117"/>
      <c r="GN641" s="117"/>
      <c r="GO641" s="117"/>
      <c r="GP641" s="117"/>
      <c r="GQ641" s="117"/>
      <c r="GR641" s="117"/>
      <c r="GS641" s="117"/>
      <c r="GT641" s="117"/>
      <c r="GU641" s="117"/>
      <c r="GV641" s="117"/>
      <c r="GW641" s="117"/>
      <c r="GX641" s="117"/>
      <c r="GY641" s="117"/>
      <c r="GZ641" s="117"/>
    </row>
    <row r="642" spans="1:208" s="981" customFormat="1" ht="12.95" customHeight="1">
      <c r="A642" s="531"/>
      <c r="B642" s="957"/>
      <c r="C642" s="957"/>
      <c r="D642" s="957"/>
      <c r="E642" s="959"/>
      <c r="F642" s="957"/>
      <c r="G642" s="957"/>
      <c r="H642" s="958"/>
      <c r="I642" s="1848"/>
      <c r="J642" s="957"/>
      <c r="K642" s="1385" t="s">
        <v>2400</v>
      </c>
      <c r="L642" s="1385"/>
      <c r="M642" s="1385"/>
      <c r="N642" s="1385"/>
      <c r="O642" s="1653"/>
      <c r="P642" s="988" t="s">
        <v>73</v>
      </c>
      <c r="Q642" s="957" t="s">
        <v>1877</v>
      </c>
      <c r="R642" s="957"/>
      <c r="S642" s="957"/>
      <c r="T642" s="957"/>
      <c r="U642" s="957"/>
      <c r="V642" s="957"/>
      <c r="W642" s="957"/>
      <c r="X642" s="957"/>
      <c r="Y642" s="957"/>
      <c r="Z642" s="957"/>
      <c r="AA642" s="957"/>
      <c r="AB642" s="957"/>
      <c r="AC642" s="957"/>
      <c r="AD642" s="957"/>
      <c r="AE642" s="958"/>
      <c r="AF642" s="983"/>
      <c r="AG642" s="303"/>
      <c r="AH642" s="303"/>
      <c r="AI642" s="959"/>
      <c r="AJ642" s="957"/>
      <c r="AK642" s="290"/>
      <c r="AL642"/>
      <c r="AM642"/>
      <c r="AN642"/>
      <c r="AO642"/>
      <c r="AP642"/>
      <c r="AQ642"/>
      <c r="AR642"/>
      <c r="AS642"/>
      <c r="AT642"/>
      <c r="AU642"/>
      <c r="AV642"/>
      <c r="AW642"/>
      <c r="AX642"/>
      <c r="AY642"/>
      <c r="AZ642"/>
      <c r="BA642"/>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7"/>
      <c r="EI642" s="117"/>
      <c r="EJ642" s="117"/>
      <c r="EK642" s="117"/>
      <c r="EL642" s="117"/>
      <c r="EM642" s="117"/>
      <c r="EN642" s="117"/>
      <c r="EO642" s="117"/>
      <c r="EP642" s="117"/>
      <c r="EQ642" s="117"/>
      <c r="ER642" s="117"/>
      <c r="ES642" s="117"/>
      <c r="ET642" s="117"/>
      <c r="EU642" s="117"/>
      <c r="EV642" s="117"/>
      <c r="EW642" s="117"/>
      <c r="EX642" s="117"/>
      <c r="EY642" s="117"/>
      <c r="EZ642" s="117"/>
      <c r="FA642" s="117"/>
      <c r="FB642" s="117"/>
      <c r="FC642" s="117"/>
      <c r="FD642" s="117"/>
      <c r="FE642" s="117"/>
      <c r="FF642" s="117"/>
      <c r="FG642" s="117"/>
      <c r="FH642" s="117"/>
      <c r="FI642" s="117"/>
      <c r="FJ642" s="117"/>
      <c r="FK642" s="117"/>
      <c r="FL642" s="117"/>
      <c r="FM642" s="117"/>
      <c r="FN642" s="117"/>
      <c r="FO642" s="117"/>
      <c r="FP642" s="117"/>
      <c r="FQ642" s="117"/>
      <c r="FR642" s="117"/>
      <c r="FS642" s="117"/>
      <c r="FT642" s="117"/>
      <c r="FU642" s="117"/>
      <c r="FV642" s="117"/>
      <c r="FW642" s="117"/>
      <c r="FX642" s="117"/>
      <c r="FY642" s="117"/>
      <c r="FZ642" s="117"/>
      <c r="GA642" s="117"/>
      <c r="GB642" s="117"/>
      <c r="GC642" s="117"/>
      <c r="GD642" s="117"/>
      <c r="GE642" s="117"/>
      <c r="GF642" s="117"/>
      <c r="GG642" s="117"/>
      <c r="GH642" s="117"/>
      <c r="GI642" s="117"/>
      <c r="GJ642" s="117"/>
      <c r="GK642" s="117"/>
      <c r="GL642" s="117"/>
      <c r="GM642" s="117"/>
      <c r="GN642" s="117"/>
      <c r="GO642" s="117"/>
      <c r="GP642" s="117"/>
      <c r="GQ642" s="117"/>
      <c r="GR642" s="117"/>
      <c r="GS642" s="117"/>
      <c r="GT642" s="117"/>
      <c r="GU642" s="117"/>
      <c r="GV642" s="117"/>
      <c r="GW642" s="117"/>
      <c r="GX642" s="117"/>
      <c r="GY642" s="117"/>
      <c r="GZ642" s="117"/>
    </row>
    <row r="643" spans="1:208" s="981" customFormat="1" ht="12.95" customHeight="1">
      <c r="A643" s="531"/>
      <c r="B643" s="957"/>
      <c r="C643" s="957"/>
      <c r="D643" s="957"/>
      <c r="E643" s="959"/>
      <c r="F643" s="957"/>
      <c r="G643" s="957"/>
      <c r="H643" s="958"/>
      <c r="I643" s="1848"/>
      <c r="J643" s="964" t="s">
        <v>2401</v>
      </c>
      <c r="K643" s="1666" t="s">
        <v>2402</v>
      </c>
      <c r="L643" s="1666"/>
      <c r="M643" s="1666"/>
      <c r="N643" s="1666"/>
      <c r="O643" s="1486"/>
      <c r="P643" s="990" t="s">
        <v>73</v>
      </c>
      <c r="Q643" s="194" t="s">
        <v>1879</v>
      </c>
      <c r="R643" s="194"/>
      <c r="S643" s="194"/>
      <c r="T643" s="194"/>
      <c r="U643" s="194"/>
      <c r="V643" s="194"/>
      <c r="W643" s="194"/>
      <c r="X643" s="194"/>
      <c r="Y643" s="194"/>
      <c r="Z643" s="194"/>
      <c r="AA643" s="194"/>
      <c r="AB643" s="194"/>
      <c r="AC643" s="194"/>
      <c r="AD643" s="194"/>
      <c r="AE643" s="225"/>
      <c r="AF643" s="983"/>
      <c r="AG643" s="303"/>
      <c r="AH643" s="303"/>
      <c r="AI643" s="959"/>
      <c r="AJ643" s="957"/>
      <c r="AK643" s="290"/>
      <c r="AL643"/>
      <c r="AM643"/>
      <c r="AN643"/>
      <c r="AO643"/>
      <c r="AP643"/>
      <c r="AQ643"/>
      <c r="AR643"/>
      <c r="AS643"/>
      <c r="AT643"/>
      <c r="AU643"/>
      <c r="AV643"/>
      <c r="AW643"/>
      <c r="AX643"/>
      <c r="AY643"/>
      <c r="AZ643"/>
      <c r="BA643"/>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7"/>
      <c r="EI643" s="117"/>
      <c r="EJ643" s="117"/>
      <c r="EK643" s="117"/>
      <c r="EL643" s="117"/>
      <c r="EM643" s="117"/>
      <c r="EN643" s="117"/>
      <c r="EO643" s="117"/>
      <c r="EP643" s="117"/>
      <c r="EQ643" s="117"/>
      <c r="ER643" s="117"/>
      <c r="ES643" s="117"/>
      <c r="ET643" s="117"/>
      <c r="EU643" s="117"/>
      <c r="EV643" s="117"/>
      <c r="EW643" s="117"/>
      <c r="EX643" s="117"/>
      <c r="EY643" s="117"/>
      <c r="EZ643" s="117"/>
      <c r="FA643" s="117"/>
      <c r="FB643" s="117"/>
      <c r="FC643" s="117"/>
      <c r="FD643" s="117"/>
      <c r="FE643" s="117"/>
      <c r="FF643" s="117"/>
      <c r="FG643" s="117"/>
      <c r="FH643" s="117"/>
      <c r="FI643" s="117"/>
      <c r="FJ643" s="117"/>
      <c r="FK643" s="117"/>
      <c r="FL643" s="117"/>
      <c r="FM643" s="117"/>
      <c r="FN643" s="117"/>
      <c r="FO643" s="117"/>
      <c r="FP643" s="117"/>
      <c r="FQ643" s="117"/>
      <c r="FR643" s="117"/>
      <c r="FS643" s="117"/>
      <c r="FT643" s="117"/>
      <c r="FU643" s="117"/>
      <c r="FV643" s="117"/>
      <c r="FW643" s="117"/>
      <c r="FX643" s="117"/>
      <c r="FY643" s="117"/>
      <c r="FZ643" s="117"/>
      <c r="GA643" s="117"/>
      <c r="GB643" s="117"/>
      <c r="GC643" s="117"/>
      <c r="GD643" s="117"/>
      <c r="GE643" s="117"/>
      <c r="GF643" s="117"/>
      <c r="GG643" s="117"/>
      <c r="GH643" s="117"/>
      <c r="GI643" s="117"/>
      <c r="GJ643" s="117"/>
      <c r="GK643" s="117"/>
      <c r="GL643" s="117"/>
      <c r="GM643" s="117"/>
      <c r="GN643" s="117"/>
      <c r="GO643" s="117"/>
      <c r="GP643" s="117"/>
      <c r="GQ643" s="117"/>
      <c r="GR643" s="117"/>
      <c r="GS643" s="117"/>
      <c r="GT643" s="117"/>
      <c r="GU643" s="117"/>
      <c r="GV643" s="117"/>
      <c r="GW643" s="117"/>
      <c r="GX643" s="117"/>
      <c r="GY643" s="117"/>
      <c r="GZ643" s="117"/>
    </row>
    <row r="644" spans="1:208" s="981" customFormat="1" ht="12.95" customHeight="1">
      <c r="A644" s="531"/>
      <c r="B644" s="957"/>
      <c r="C644" s="957"/>
      <c r="D644" s="957"/>
      <c r="E644" s="959"/>
      <c r="F644" s="957"/>
      <c r="G644" s="957"/>
      <c r="H644" s="958"/>
      <c r="I644" s="1848"/>
      <c r="J644" s="211"/>
      <c r="K644" s="211"/>
      <c r="L644" s="211"/>
      <c r="M644" s="211"/>
      <c r="N644" s="211"/>
      <c r="O644" s="211"/>
      <c r="P644" s="1001" t="s">
        <v>73</v>
      </c>
      <c r="Q644" s="211" t="s">
        <v>1880</v>
      </c>
      <c r="R644" s="211"/>
      <c r="S644" s="211"/>
      <c r="T644" s="211"/>
      <c r="U644" s="211"/>
      <c r="V644" s="211"/>
      <c r="W644" s="211"/>
      <c r="X644" s="211"/>
      <c r="Y644" s="211"/>
      <c r="Z644" s="211"/>
      <c r="AA644" s="211"/>
      <c r="AB644" s="211"/>
      <c r="AC644" s="211"/>
      <c r="AD644" s="211"/>
      <c r="AE644" s="246"/>
      <c r="AF644" s="983"/>
      <c r="AG644" s="303"/>
      <c r="AH644" s="303"/>
      <c r="AI644" s="959"/>
      <c r="AJ644" s="957"/>
      <c r="AK644" s="290"/>
      <c r="AL644"/>
      <c r="AM644"/>
      <c r="AN644"/>
      <c r="AO644"/>
      <c r="AP644"/>
      <c r="AQ644"/>
      <c r="AR644"/>
      <c r="AS644"/>
      <c r="AT644"/>
      <c r="AU644"/>
      <c r="AV644"/>
      <c r="AW644"/>
      <c r="AX644"/>
      <c r="AY644"/>
      <c r="AZ644"/>
      <c r="BA644"/>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7"/>
      <c r="EI644" s="117"/>
      <c r="EJ644" s="117"/>
      <c r="EK644" s="117"/>
      <c r="EL644" s="117"/>
      <c r="EM644" s="117"/>
      <c r="EN644" s="117"/>
      <c r="EO644" s="117"/>
      <c r="EP644" s="117"/>
      <c r="EQ644" s="117"/>
      <c r="ER644" s="117"/>
      <c r="ES644" s="117"/>
      <c r="ET644" s="117"/>
      <c r="EU644" s="117"/>
      <c r="EV644" s="117"/>
      <c r="EW644" s="117"/>
      <c r="EX644" s="117"/>
      <c r="EY644" s="117"/>
      <c r="EZ644" s="117"/>
      <c r="FA644" s="117"/>
      <c r="FB644" s="117"/>
      <c r="FC644" s="117"/>
      <c r="FD644" s="117"/>
      <c r="FE644" s="117"/>
      <c r="FF644" s="117"/>
      <c r="FG644" s="117"/>
      <c r="FH644" s="117"/>
      <c r="FI644" s="117"/>
      <c r="FJ644" s="117"/>
      <c r="FK644" s="117"/>
      <c r="FL644" s="117"/>
      <c r="FM644" s="117"/>
      <c r="FN644" s="117"/>
      <c r="FO644" s="117"/>
      <c r="FP644" s="117"/>
      <c r="FQ644" s="117"/>
      <c r="FR644" s="117"/>
      <c r="FS644" s="117"/>
      <c r="FT644" s="117"/>
      <c r="FU644" s="117"/>
      <c r="FV644" s="117"/>
      <c r="FW644" s="117"/>
      <c r="FX644" s="117"/>
      <c r="FY644" s="117"/>
      <c r="FZ644" s="117"/>
      <c r="GA644" s="117"/>
      <c r="GB644" s="117"/>
      <c r="GC644" s="117"/>
      <c r="GD644" s="117"/>
      <c r="GE644" s="117"/>
      <c r="GF644" s="117"/>
      <c r="GG644" s="117"/>
      <c r="GH644" s="117"/>
      <c r="GI644" s="117"/>
      <c r="GJ644" s="117"/>
      <c r="GK644" s="117"/>
      <c r="GL644" s="117"/>
      <c r="GM644" s="117"/>
      <c r="GN644" s="117"/>
      <c r="GO644" s="117"/>
      <c r="GP644" s="117"/>
      <c r="GQ644" s="117"/>
      <c r="GR644" s="117"/>
      <c r="GS644" s="117"/>
      <c r="GT644" s="117"/>
      <c r="GU644" s="117"/>
      <c r="GV644" s="117"/>
      <c r="GW644" s="117"/>
      <c r="GX644" s="117"/>
      <c r="GY644" s="117"/>
      <c r="GZ644" s="117"/>
    </row>
    <row r="645" spans="1:208" s="981" customFormat="1" ht="12.95" customHeight="1">
      <c r="A645" s="531"/>
      <c r="B645" s="957"/>
      <c r="C645" s="957"/>
      <c r="D645" s="957"/>
      <c r="E645" s="959"/>
      <c r="F645" s="957"/>
      <c r="G645" s="957"/>
      <c r="H645" s="958"/>
      <c r="I645" s="1848"/>
      <c r="J645" s="964" t="s">
        <v>2403</v>
      </c>
      <c r="K645" s="1666" t="s">
        <v>2404</v>
      </c>
      <c r="L645" s="1666"/>
      <c r="M645" s="1666"/>
      <c r="N645" s="1666"/>
      <c r="O645" s="1486"/>
      <c r="P645" s="990" t="s">
        <v>73</v>
      </c>
      <c r="Q645" s="194" t="s">
        <v>2405</v>
      </c>
      <c r="R645" s="194"/>
      <c r="S645" s="194"/>
      <c r="T645" s="194"/>
      <c r="U645" s="194"/>
      <c r="V645" s="194"/>
      <c r="W645" s="194"/>
      <c r="X645" s="194"/>
      <c r="Y645" s="194"/>
      <c r="Z645" s="194"/>
      <c r="AA645" s="194"/>
      <c r="AB645" s="194"/>
      <c r="AC645" s="194"/>
      <c r="AD645" s="194"/>
      <c r="AE645" s="225"/>
      <c r="AF645" s="983"/>
      <c r="AG645" s="303"/>
      <c r="AH645" s="303"/>
      <c r="AI645" s="959"/>
      <c r="AJ645" s="957"/>
      <c r="AK645" s="290"/>
      <c r="AL645"/>
      <c r="AM645"/>
      <c r="AN645"/>
      <c r="AO645"/>
      <c r="AP645"/>
      <c r="AQ645"/>
      <c r="AR645"/>
      <c r="AS645"/>
      <c r="AT645"/>
      <c r="AU645"/>
      <c r="AV645"/>
      <c r="AW645"/>
      <c r="AX645"/>
      <c r="AY645"/>
      <c r="AZ645"/>
      <c r="BA645"/>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7"/>
      <c r="EI645" s="117"/>
      <c r="EJ645" s="117"/>
      <c r="EK645" s="117"/>
      <c r="EL645" s="117"/>
      <c r="EM645" s="117"/>
      <c r="EN645" s="117"/>
      <c r="EO645" s="117"/>
      <c r="EP645" s="117"/>
      <c r="EQ645" s="117"/>
      <c r="ER645" s="117"/>
      <c r="ES645" s="117"/>
      <c r="ET645" s="117"/>
      <c r="EU645" s="117"/>
      <c r="EV645" s="117"/>
      <c r="EW645" s="117"/>
      <c r="EX645" s="117"/>
      <c r="EY645" s="117"/>
      <c r="EZ645" s="117"/>
      <c r="FA645" s="117"/>
      <c r="FB645" s="117"/>
      <c r="FC645" s="117"/>
      <c r="FD645" s="117"/>
      <c r="FE645" s="117"/>
      <c r="FF645" s="117"/>
      <c r="FG645" s="117"/>
      <c r="FH645" s="117"/>
      <c r="FI645" s="117"/>
      <c r="FJ645" s="117"/>
      <c r="FK645" s="117"/>
      <c r="FL645" s="117"/>
      <c r="FM645" s="117"/>
      <c r="FN645" s="117"/>
      <c r="FO645" s="117"/>
      <c r="FP645" s="117"/>
      <c r="FQ645" s="117"/>
      <c r="FR645" s="117"/>
      <c r="FS645" s="117"/>
      <c r="FT645" s="117"/>
      <c r="FU645" s="117"/>
      <c r="FV645" s="117"/>
      <c r="FW645" s="117"/>
      <c r="FX645" s="117"/>
      <c r="FY645" s="117"/>
      <c r="FZ645" s="117"/>
      <c r="GA645" s="117"/>
      <c r="GB645" s="117"/>
      <c r="GC645" s="117"/>
      <c r="GD645" s="117"/>
      <c r="GE645" s="117"/>
      <c r="GF645" s="117"/>
      <c r="GG645" s="117"/>
      <c r="GH645" s="117"/>
      <c r="GI645" s="117"/>
      <c r="GJ645" s="117"/>
      <c r="GK645" s="117"/>
      <c r="GL645" s="117"/>
      <c r="GM645" s="117"/>
      <c r="GN645" s="117"/>
      <c r="GO645" s="117"/>
      <c r="GP645" s="117"/>
      <c r="GQ645" s="117"/>
      <c r="GR645" s="117"/>
      <c r="GS645" s="117"/>
      <c r="GT645" s="117"/>
      <c r="GU645" s="117"/>
      <c r="GV645" s="117"/>
      <c r="GW645" s="117"/>
      <c r="GX645" s="117"/>
      <c r="GY645" s="117"/>
      <c r="GZ645" s="117"/>
    </row>
    <row r="646" spans="1:208" s="981" customFormat="1" ht="12.95" customHeight="1">
      <c r="A646" s="531"/>
      <c r="B646" s="957"/>
      <c r="C646" s="957"/>
      <c r="D646" s="957"/>
      <c r="E646" s="959"/>
      <c r="F646" s="957"/>
      <c r="G646" s="957"/>
      <c r="H646" s="958"/>
      <c r="I646" s="1849"/>
      <c r="J646" s="211"/>
      <c r="K646" s="211"/>
      <c r="L646" s="211"/>
      <c r="M646" s="211"/>
      <c r="N646" s="211"/>
      <c r="O646" s="211"/>
      <c r="P646" s="1011"/>
      <c r="Q646" s="211"/>
      <c r="R646" s="211"/>
      <c r="S646" s="211"/>
      <c r="T646" s="211"/>
      <c r="U646" s="211"/>
      <c r="V646" s="211"/>
      <c r="W646" s="211"/>
      <c r="X646" s="211"/>
      <c r="Y646" s="211"/>
      <c r="Z646" s="211"/>
      <c r="AA646" s="211"/>
      <c r="AB646" s="211"/>
      <c r="AC646" s="211"/>
      <c r="AD646" s="211"/>
      <c r="AE646" s="246"/>
      <c r="AF646" s="983"/>
      <c r="AG646" s="303"/>
      <c r="AH646" s="303"/>
      <c r="AI646" s="959"/>
      <c r="AJ646" s="957"/>
      <c r="AK646" s="290"/>
      <c r="AL646"/>
      <c r="AM646"/>
      <c r="AN646"/>
      <c r="AO646"/>
      <c r="AP646"/>
      <c r="AQ646"/>
      <c r="AR646"/>
      <c r="AS646"/>
      <c r="AT646"/>
      <c r="AU646"/>
      <c r="AV646"/>
      <c r="AW646"/>
      <c r="AX646"/>
      <c r="AY646"/>
      <c r="AZ646"/>
      <c r="BA646"/>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7"/>
      <c r="EI646" s="117"/>
      <c r="EJ646" s="117"/>
      <c r="EK646" s="117"/>
      <c r="EL646" s="117"/>
      <c r="EM646" s="117"/>
      <c r="EN646" s="117"/>
      <c r="EO646" s="117"/>
      <c r="EP646" s="117"/>
      <c r="EQ646" s="117"/>
      <c r="ER646" s="117"/>
      <c r="ES646" s="117"/>
      <c r="ET646" s="117"/>
      <c r="EU646" s="117"/>
      <c r="EV646" s="117"/>
      <c r="EW646" s="117"/>
      <c r="EX646" s="117"/>
      <c r="EY646" s="117"/>
      <c r="EZ646" s="117"/>
      <c r="FA646" s="117"/>
      <c r="FB646" s="117"/>
      <c r="FC646" s="117"/>
      <c r="FD646" s="117"/>
      <c r="FE646" s="117"/>
      <c r="FF646" s="117"/>
      <c r="FG646" s="117"/>
      <c r="FH646" s="117"/>
      <c r="FI646" s="117"/>
      <c r="FJ646" s="117"/>
      <c r="FK646" s="117"/>
      <c r="FL646" s="117"/>
      <c r="FM646" s="117"/>
      <c r="FN646" s="117"/>
      <c r="FO646" s="117"/>
      <c r="FP646" s="117"/>
      <c r="FQ646" s="117"/>
      <c r="FR646" s="117"/>
      <c r="FS646" s="117"/>
      <c r="FT646" s="117"/>
      <c r="FU646" s="117"/>
      <c r="FV646" s="117"/>
      <c r="FW646" s="117"/>
      <c r="FX646" s="117"/>
      <c r="FY646" s="117"/>
      <c r="FZ646" s="117"/>
      <c r="GA646" s="117"/>
      <c r="GB646" s="117"/>
      <c r="GC646" s="117"/>
      <c r="GD646" s="117"/>
      <c r="GE646" s="117"/>
      <c r="GF646" s="117"/>
      <c r="GG646" s="117"/>
      <c r="GH646" s="117"/>
      <c r="GI646" s="117"/>
      <c r="GJ646" s="117"/>
      <c r="GK646" s="117"/>
      <c r="GL646" s="117"/>
      <c r="GM646" s="117"/>
      <c r="GN646" s="117"/>
      <c r="GO646" s="117"/>
      <c r="GP646" s="117"/>
      <c r="GQ646" s="117"/>
      <c r="GR646" s="117"/>
      <c r="GS646" s="117"/>
      <c r="GT646" s="117"/>
      <c r="GU646" s="117"/>
      <c r="GV646" s="117"/>
      <c r="GW646" s="117"/>
      <c r="GX646" s="117"/>
      <c r="GY646" s="117"/>
      <c r="GZ646" s="117"/>
    </row>
    <row r="647" spans="1:208" s="981" customFormat="1" ht="12.95" customHeight="1">
      <c r="A647" s="531"/>
      <c r="B647" s="957"/>
      <c r="C647" s="957"/>
      <c r="D647" s="957"/>
      <c r="E647" s="193" t="s">
        <v>1881</v>
      </c>
      <c r="F647" s="194"/>
      <c r="G647" s="194"/>
      <c r="H647" s="225"/>
      <c r="I647" s="957" t="s">
        <v>1882</v>
      </c>
      <c r="J647" s="957"/>
      <c r="K647" s="957"/>
      <c r="L647" s="957"/>
      <c r="M647" s="957"/>
      <c r="N647" s="957"/>
      <c r="O647" s="957"/>
      <c r="P647" s="988" t="s">
        <v>73</v>
      </c>
      <c r="Q647" s="1190" t="s">
        <v>1883</v>
      </c>
      <c r="R647" s="1190"/>
      <c r="S647" s="1190"/>
      <c r="T647" s="1190"/>
      <c r="U647" s="1190"/>
      <c r="V647" s="1190"/>
      <c r="W647" s="1190"/>
      <c r="X647" s="1190"/>
      <c r="Y647" s="1190"/>
      <c r="Z647" s="1190"/>
      <c r="AA647" s="1190"/>
      <c r="AB647" s="1190"/>
      <c r="AC647" s="1190"/>
      <c r="AD647" s="1190"/>
      <c r="AE647" s="1191"/>
      <c r="AF647" s="990" t="s">
        <v>73</v>
      </c>
      <c r="AG647" s="1224"/>
      <c r="AH647" s="1225"/>
      <c r="AI647" s="193"/>
      <c r="AJ647" s="194"/>
      <c r="AK647" s="307"/>
      <c r="AL647"/>
      <c r="AM647"/>
      <c r="AN647"/>
      <c r="AO647"/>
      <c r="AP647"/>
      <c r="AQ647"/>
      <c r="AR647"/>
      <c r="AS647"/>
      <c r="AT647"/>
      <c r="AU647"/>
      <c r="AV647"/>
      <c r="AW647"/>
      <c r="AX647"/>
      <c r="AY647"/>
      <c r="AZ647"/>
      <c r="BA64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7"/>
      <c r="EI647" s="117"/>
      <c r="EJ647" s="117"/>
      <c r="EK647" s="117"/>
      <c r="EL647" s="117"/>
      <c r="EM647" s="117"/>
      <c r="EN647" s="117"/>
      <c r="EO647" s="117"/>
      <c r="EP647" s="117"/>
      <c r="EQ647" s="117"/>
      <c r="ER647" s="117"/>
      <c r="ES647" s="117"/>
      <c r="ET647" s="117"/>
      <c r="EU647" s="117"/>
      <c r="EV647" s="117"/>
      <c r="EW647" s="117"/>
      <c r="EX647" s="117"/>
      <c r="EY647" s="117"/>
      <c r="EZ647" s="117"/>
      <c r="FA647" s="117"/>
      <c r="FB647" s="117"/>
      <c r="FC647" s="117"/>
      <c r="FD647" s="117"/>
      <c r="FE647" s="117"/>
      <c r="FF647" s="117"/>
      <c r="FG647" s="117"/>
      <c r="FH647" s="117"/>
      <c r="FI647" s="117"/>
      <c r="FJ647" s="117"/>
      <c r="FK647" s="117"/>
      <c r="FL647" s="117"/>
      <c r="FM647" s="117"/>
      <c r="FN647" s="117"/>
      <c r="FO647" s="117"/>
      <c r="FP647" s="117"/>
      <c r="FQ647" s="117"/>
      <c r="FR647" s="117"/>
      <c r="FS647" s="117"/>
      <c r="FT647" s="117"/>
      <c r="FU647" s="117"/>
      <c r="FV647" s="117"/>
      <c r="FW647" s="117"/>
      <c r="FX647" s="117"/>
      <c r="FY647" s="117"/>
      <c r="FZ647" s="117"/>
      <c r="GA647" s="117"/>
      <c r="GB647" s="117"/>
      <c r="GC647" s="117"/>
      <c r="GD647" s="117"/>
      <c r="GE647" s="117"/>
      <c r="GF647" s="117"/>
      <c r="GG647" s="117"/>
      <c r="GH647" s="117"/>
      <c r="GI647" s="117"/>
      <c r="GJ647" s="117"/>
      <c r="GK647" s="117"/>
      <c r="GL647" s="117"/>
      <c r="GM647" s="117"/>
      <c r="GN647" s="117"/>
      <c r="GO647" s="117"/>
      <c r="GP647" s="117"/>
      <c r="GQ647" s="117"/>
      <c r="GR647" s="117"/>
      <c r="GS647" s="117"/>
      <c r="GT647" s="117"/>
      <c r="GU647" s="117"/>
      <c r="GV647" s="117"/>
      <c r="GW647" s="117"/>
      <c r="GX647" s="117"/>
      <c r="GY647" s="117"/>
      <c r="GZ647" s="117"/>
    </row>
    <row r="648" spans="1:208" s="981" customFormat="1" ht="12.95" customHeight="1" thickBot="1">
      <c r="A648" s="531"/>
      <c r="B648" s="957"/>
      <c r="C648" s="957"/>
      <c r="D648" s="957"/>
      <c r="E648" s="959"/>
      <c r="F648" s="957"/>
      <c r="G648" s="957"/>
      <c r="H648" s="958"/>
      <c r="I648" s="957" t="s">
        <v>1884</v>
      </c>
      <c r="J648" s="957"/>
      <c r="K648" s="957"/>
      <c r="L648" s="957"/>
      <c r="M648" s="957"/>
      <c r="N648" s="957"/>
      <c r="O648" s="957"/>
      <c r="P648" s="959"/>
      <c r="Q648" s="957"/>
      <c r="R648" s="957"/>
      <c r="S648" s="957"/>
      <c r="T648" s="957"/>
      <c r="U648" s="957"/>
      <c r="V648" s="957"/>
      <c r="W648" s="957"/>
      <c r="X648" s="957"/>
      <c r="Y648" s="957"/>
      <c r="Z648" s="957"/>
      <c r="AA648" s="957"/>
      <c r="AB648" s="957"/>
      <c r="AC648" s="957"/>
      <c r="AD648" s="957"/>
      <c r="AE648" s="958"/>
      <c r="AF648" s="983"/>
      <c r="AG648" s="303"/>
      <c r="AH648" s="303"/>
      <c r="AI648" s="959"/>
      <c r="AJ648" s="957"/>
      <c r="AK648" s="290"/>
      <c r="AL648"/>
      <c r="AM648"/>
      <c r="AN648"/>
      <c r="AO648"/>
      <c r="AP648"/>
      <c r="AQ648"/>
      <c r="AR648"/>
      <c r="AS648"/>
      <c r="AT648"/>
      <c r="AU648"/>
      <c r="AV648"/>
      <c r="AW648"/>
      <c r="AX648"/>
      <c r="AY648"/>
      <c r="AZ648"/>
      <c r="BA648"/>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7"/>
      <c r="EI648" s="117"/>
      <c r="EJ648" s="117"/>
      <c r="EK648" s="117"/>
      <c r="EL648" s="117"/>
      <c r="EM648" s="117"/>
      <c r="EN648" s="117"/>
      <c r="EO648" s="117"/>
      <c r="EP648" s="117"/>
      <c r="EQ648" s="117"/>
      <c r="ER648" s="117"/>
      <c r="ES648" s="117"/>
      <c r="ET648" s="117"/>
      <c r="EU648" s="117"/>
      <c r="EV648" s="117"/>
      <c r="EW648" s="117"/>
      <c r="EX648" s="117"/>
      <c r="EY648" s="117"/>
      <c r="EZ648" s="117"/>
      <c r="FA648" s="117"/>
      <c r="FB648" s="117"/>
      <c r="FC648" s="117"/>
      <c r="FD648" s="117"/>
      <c r="FE648" s="117"/>
      <c r="FF648" s="117"/>
      <c r="FG648" s="117"/>
      <c r="FH648" s="117"/>
      <c r="FI648" s="117"/>
      <c r="FJ648" s="117"/>
      <c r="FK648" s="117"/>
      <c r="FL648" s="117"/>
      <c r="FM648" s="117"/>
      <c r="FN648" s="117"/>
      <c r="FO648" s="117"/>
      <c r="FP648" s="117"/>
      <c r="FQ648" s="117"/>
      <c r="FR648" s="117"/>
      <c r="FS648" s="117"/>
      <c r="FT648" s="117"/>
      <c r="FU648" s="117"/>
      <c r="FV648" s="117"/>
      <c r="FW648" s="117"/>
      <c r="FX648" s="117"/>
      <c r="FY648" s="117"/>
      <c r="FZ648" s="117"/>
      <c r="GA648" s="117"/>
      <c r="GB648" s="117"/>
      <c r="GC648" s="117"/>
      <c r="GD648" s="117"/>
      <c r="GE648" s="117"/>
      <c r="GF648" s="117"/>
      <c r="GG648" s="117"/>
      <c r="GH648" s="117"/>
      <c r="GI648" s="117"/>
      <c r="GJ648" s="117"/>
      <c r="GK648" s="117"/>
      <c r="GL648" s="117"/>
      <c r="GM648" s="117"/>
      <c r="GN648" s="117"/>
      <c r="GO648" s="117"/>
      <c r="GP648" s="117"/>
      <c r="GQ648" s="117"/>
      <c r="GR648" s="117"/>
      <c r="GS648" s="117"/>
      <c r="GT648" s="117"/>
      <c r="GU648" s="117"/>
      <c r="GV648" s="117"/>
      <c r="GW648" s="117"/>
      <c r="GX648" s="117"/>
      <c r="GY648" s="117"/>
      <c r="GZ648" s="117"/>
    </row>
    <row r="649" spans="1:208" s="981" customFormat="1" ht="12.95" customHeight="1">
      <c r="A649" s="507" t="s">
        <v>1885</v>
      </c>
      <c r="B649" s="282"/>
      <c r="C649" s="282"/>
      <c r="D649" s="282"/>
      <c r="E649" s="281"/>
      <c r="F649" s="282"/>
      <c r="G649" s="282"/>
      <c r="H649" s="283"/>
      <c r="I649" s="282"/>
      <c r="J649" s="282"/>
      <c r="K649" s="282"/>
      <c r="L649" s="282"/>
      <c r="M649" s="282"/>
      <c r="N649" s="282"/>
      <c r="O649" s="282"/>
      <c r="P649" s="281" t="s">
        <v>1817</v>
      </c>
      <c r="Q649" s="282" t="s">
        <v>1886</v>
      </c>
      <c r="R649" s="282"/>
      <c r="S649" s="282"/>
      <c r="T649" s="282"/>
      <c r="U649" s="282"/>
      <c r="V649" s="282"/>
      <c r="W649" s="282"/>
      <c r="X649" s="282"/>
      <c r="Y649" s="282"/>
      <c r="Z649" s="282"/>
      <c r="AA649" s="282"/>
      <c r="AB649" s="282"/>
      <c r="AC649" s="282"/>
      <c r="AD649" s="282"/>
      <c r="AE649" s="283"/>
      <c r="AF649" s="989" t="s">
        <v>73</v>
      </c>
      <c r="AG649" s="1838"/>
      <c r="AH649" s="1839"/>
      <c r="AI649" s="281"/>
      <c r="AJ649" s="282"/>
      <c r="AK649" s="286"/>
      <c r="AL649"/>
      <c r="AM649"/>
      <c r="AN649"/>
      <c r="AO649"/>
      <c r="AP649"/>
      <c r="AQ649"/>
      <c r="AR649"/>
      <c r="AS649"/>
      <c r="AT649"/>
      <c r="AU649"/>
      <c r="AV649"/>
      <c r="AW649"/>
      <c r="AX649"/>
      <c r="AY649"/>
      <c r="AZ649"/>
      <c r="BA649"/>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7"/>
      <c r="EI649" s="117"/>
      <c r="EJ649" s="117"/>
      <c r="EK649" s="117"/>
      <c r="EL649" s="117"/>
      <c r="EM649" s="117"/>
      <c r="EN649" s="117"/>
      <c r="EO649" s="117"/>
      <c r="EP649" s="117"/>
      <c r="EQ649" s="117"/>
      <c r="ER649" s="117"/>
      <c r="ES649" s="117"/>
      <c r="ET649" s="117"/>
      <c r="EU649" s="117"/>
      <c r="EV649" s="117"/>
      <c r="EW649" s="117"/>
      <c r="EX649" s="117"/>
      <c r="EY649" s="117"/>
      <c r="EZ649" s="117"/>
      <c r="FA649" s="117"/>
      <c r="FB649" s="117"/>
      <c r="FC649" s="117"/>
      <c r="FD649" s="117"/>
      <c r="FE649" s="117"/>
      <c r="FF649" s="117"/>
      <c r="FG649" s="117"/>
      <c r="FH649" s="117"/>
      <c r="FI649" s="117"/>
      <c r="FJ649" s="117"/>
      <c r="FK649" s="117"/>
      <c r="FL649" s="117"/>
      <c r="FM649" s="117"/>
      <c r="FN649" s="117"/>
      <c r="FO649" s="117"/>
      <c r="FP649" s="117"/>
      <c r="FQ649" s="117"/>
      <c r="FR649" s="117"/>
      <c r="FS649" s="117"/>
      <c r="FT649" s="117"/>
      <c r="FU649" s="117"/>
      <c r="FV649" s="117"/>
      <c r="FW649" s="117"/>
      <c r="FX649" s="117"/>
      <c r="FY649" s="117"/>
      <c r="FZ649" s="117"/>
      <c r="GA649" s="117"/>
      <c r="GB649" s="117"/>
      <c r="GC649" s="117"/>
      <c r="GD649" s="117"/>
      <c r="GE649" s="117"/>
      <c r="GF649" s="117"/>
      <c r="GG649" s="117"/>
      <c r="GH649" s="117"/>
      <c r="GI649" s="117"/>
      <c r="GJ649" s="117"/>
      <c r="GK649" s="117"/>
      <c r="GL649" s="117"/>
      <c r="GM649" s="117"/>
      <c r="GN649" s="117"/>
      <c r="GO649" s="117"/>
      <c r="GP649" s="117"/>
      <c r="GQ649" s="117"/>
      <c r="GR649" s="117"/>
      <c r="GS649" s="117"/>
      <c r="GT649" s="117"/>
      <c r="GU649" s="117"/>
      <c r="GV649" s="117"/>
      <c r="GW649" s="117"/>
      <c r="GX649" s="117"/>
      <c r="GY649" s="117"/>
      <c r="GZ649" s="117"/>
    </row>
    <row r="650" spans="1:208" s="981" customFormat="1" ht="12.95" customHeight="1">
      <c r="A650" s="531"/>
      <c r="B650" s="957"/>
      <c r="C650" s="957"/>
      <c r="D650" s="957"/>
      <c r="E650" s="959"/>
      <c r="F650" s="957"/>
      <c r="G650" s="957"/>
      <c r="H650" s="958"/>
      <c r="I650" s="957"/>
      <c r="J650" s="957"/>
      <c r="K650" s="957"/>
      <c r="L650" s="957"/>
      <c r="M650" s="957"/>
      <c r="N650" s="957"/>
      <c r="O650" s="957"/>
      <c r="P650" s="959"/>
      <c r="Q650" s="957"/>
      <c r="R650" s="1012" t="s">
        <v>73</v>
      </c>
      <c r="S650" s="957" t="s">
        <v>1887</v>
      </c>
      <c r="T650" s="957"/>
      <c r="U650" s="957"/>
      <c r="V650" s="957"/>
      <c r="W650" s="1045" t="s">
        <v>73</v>
      </c>
      <c r="X650" s="957" t="s">
        <v>1888</v>
      </c>
      <c r="Y650" s="957"/>
      <c r="Z650" s="957"/>
      <c r="AA650" s="957"/>
      <c r="AB650" s="957"/>
      <c r="AC650" s="957"/>
      <c r="AD650" s="957"/>
      <c r="AE650" s="958"/>
      <c r="AF650" s="1042" t="s">
        <v>73</v>
      </c>
      <c r="AG650" s="1190"/>
      <c r="AH650" s="1191"/>
      <c r="AI650" s="959"/>
      <c r="AJ650" s="957"/>
      <c r="AK650" s="290"/>
      <c r="AL650"/>
      <c r="AM650"/>
      <c r="AN650"/>
      <c r="AO650"/>
      <c r="AP650"/>
      <c r="AQ650"/>
      <c r="AR650"/>
      <c r="AS650"/>
      <c r="AT650"/>
      <c r="AU650"/>
      <c r="AV650"/>
      <c r="AW650"/>
      <c r="AX650"/>
      <c r="AY650"/>
      <c r="AZ650"/>
      <c r="BA650"/>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7"/>
      <c r="EI650" s="117"/>
      <c r="EJ650" s="117"/>
      <c r="EK650" s="117"/>
      <c r="EL650" s="117"/>
      <c r="EM650" s="117"/>
      <c r="EN650" s="117"/>
      <c r="EO650" s="117"/>
      <c r="EP650" s="117"/>
      <c r="EQ650" s="117"/>
      <c r="ER650" s="117"/>
      <c r="ES650" s="117"/>
      <c r="ET650" s="117"/>
      <c r="EU650" s="117"/>
      <c r="EV650" s="117"/>
      <c r="EW650" s="117"/>
      <c r="EX650" s="117"/>
      <c r="EY650" s="117"/>
      <c r="EZ650" s="117"/>
      <c r="FA650" s="117"/>
      <c r="FB650" s="117"/>
      <c r="FC650" s="117"/>
      <c r="FD650" s="117"/>
      <c r="FE650" s="117"/>
      <c r="FF650" s="117"/>
      <c r="FG650" s="117"/>
      <c r="FH650" s="117"/>
      <c r="FI650" s="117"/>
      <c r="FJ650" s="117"/>
      <c r="FK650" s="117"/>
      <c r="FL650" s="117"/>
      <c r="FM650" s="117"/>
      <c r="FN650" s="117"/>
      <c r="FO650" s="117"/>
      <c r="FP650" s="117"/>
      <c r="FQ650" s="117"/>
      <c r="FR650" s="117"/>
      <c r="FS650" s="117"/>
      <c r="FT650" s="117"/>
      <c r="FU650" s="117"/>
      <c r="FV650" s="117"/>
      <c r="FW650" s="117"/>
      <c r="FX650" s="117"/>
      <c r="FY650" s="117"/>
      <c r="FZ650" s="117"/>
      <c r="GA650" s="117"/>
      <c r="GB650" s="117"/>
      <c r="GC650" s="117"/>
      <c r="GD650" s="117"/>
      <c r="GE650" s="117"/>
      <c r="GF650" s="117"/>
      <c r="GG650" s="117"/>
      <c r="GH650" s="117"/>
      <c r="GI650" s="117"/>
      <c r="GJ650" s="117"/>
      <c r="GK650" s="117"/>
      <c r="GL650" s="117"/>
      <c r="GM650" s="117"/>
      <c r="GN650" s="117"/>
      <c r="GO650" s="117"/>
      <c r="GP650" s="117"/>
      <c r="GQ650" s="117"/>
      <c r="GR650" s="117"/>
      <c r="GS650" s="117"/>
      <c r="GT650" s="117"/>
      <c r="GU650" s="117"/>
      <c r="GV650" s="117"/>
      <c r="GW650" s="117"/>
      <c r="GX650" s="117"/>
      <c r="GY650" s="117"/>
      <c r="GZ650" s="117"/>
    </row>
    <row r="651" spans="1:208" s="981" customFormat="1" ht="12.95" customHeight="1" thickBot="1">
      <c r="A651" s="531"/>
      <c r="B651" s="957"/>
      <c r="C651" s="957"/>
      <c r="D651" s="957"/>
      <c r="E651" s="959"/>
      <c r="F651" s="957"/>
      <c r="G651" s="957"/>
      <c r="H651" s="958"/>
      <c r="I651" s="957"/>
      <c r="J651" s="957"/>
      <c r="K651" s="957"/>
      <c r="L651" s="957"/>
      <c r="M651" s="957"/>
      <c r="N651" s="957"/>
      <c r="O651" s="957"/>
      <c r="P651" s="959"/>
      <c r="Q651" s="957" t="s">
        <v>1889</v>
      </c>
      <c r="R651" s="957"/>
      <c r="S651" s="957"/>
      <c r="T651" s="957"/>
      <c r="U651" s="957"/>
      <c r="V651" s="957"/>
      <c r="W651" s="957"/>
      <c r="X651" s="957"/>
      <c r="Y651" s="957"/>
      <c r="Z651" s="957"/>
      <c r="AA651" s="957"/>
      <c r="AB651" s="957"/>
      <c r="AC651" s="957"/>
      <c r="AD651" s="957"/>
      <c r="AE651" s="958"/>
      <c r="AF651" s="983"/>
      <c r="AG651" s="303"/>
      <c r="AH651" s="303"/>
      <c r="AI651" s="959"/>
      <c r="AJ651" s="957"/>
      <c r="AK651" s="290"/>
      <c r="AL651"/>
      <c r="AM651"/>
      <c r="AN651"/>
      <c r="AO651"/>
      <c r="AP651"/>
      <c r="AQ651"/>
      <c r="AR651"/>
      <c r="AS651"/>
      <c r="AT651"/>
      <c r="AU651"/>
      <c r="AV651"/>
      <c r="AW651"/>
      <c r="AX651"/>
      <c r="AY651"/>
      <c r="AZ651"/>
      <c r="BA651"/>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7"/>
      <c r="EI651" s="117"/>
      <c r="EJ651" s="117"/>
      <c r="EK651" s="117"/>
      <c r="EL651" s="117"/>
      <c r="EM651" s="117"/>
      <c r="EN651" s="117"/>
      <c r="EO651" s="117"/>
      <c r="EP651" s="117"/>
      <c r="EQ651" s="117"/>
      <c r="ER651" s="117"/>
      <c r="ES651" s="117"/>
      <c r="ET651" s="117"/>
      <c r="EU651" s="117"/>
      <c r="EV651" s="117"/>
      <c r="EW651" s="117"/>
      <c r="EX651" s="117"/>
      <c r="EY651" s="117"/>
      <c r="EZ651" s="117"/>
      <c r="FA651" s="117"/>
      <c r="FB651" s="117"/>
      <c r="FC651" s="117"/>
      <c r="FD651" s="117"/>
      <c r="FE651" s="117"/>
      <c r="FF651" s="117"/>
      <c r="FG651" s="117"/>
      <c r="FH651" s="117"/>
      <c r="FI651" s="117"/>
      <c r="FJ651" s="117"/>
      <c r="FK651" s="117"/>
      <c r="FL651" s="117"/>
      <c r="FM651" s="117"/>
      <c r="FN651" s="117"/>
      <c r="FO651" s="117"/>
      <c r="FP651" s="117"/>
      <c r="FQ651" s="117"/>
      <c r="FR651" s="117"/>
      <c r="FS651" s="117"/>
      <c r="FT651" s="117"/>
      <c r="FU651" s="117"/>
      <c r="FV651" s="117"/>
      <c r="FW651" s="117"/>
      <c r="FX651" s="117"/>
      <c r="FY651" s="117"/>
      <c r="FZ651" s="117"/>
      <c r="GA651" s="117"/>
      <c r="GB651" s="117"/>
      <c r="GC651" s="117"/>
      <c r="GD651" s="117"/>
      <c r="GE651" s="117"/>
      <c r="GF651" s="117"/>
      <c r="GG651" s="117"/>
      <c r="GH651" s="117"/>
      <c r="GI651" s="117"/>
      <c r="GJ651" s="117"/>
      <c r="GK651" s="117"/>
      <c r="GL651" s="117"/>
      <c r="GM651" s="117"/>
      <c r="GN651" s="117"/>
      <c r="GO651" s="117"/>
      <c r="GP651" s="117"/>
      <c r="GQ651" s="117"/>
      <c r="GR651" s="117"/>
      <c r="GS651" s="117"/>
      <c r="GT651" s="117"/>
      <c r="GU651" s="117"/>
      <c r="GV651" s="117"/>
      <c r="GW651" s="117"/>
      <c r="GX651" s="117"/>
      <c r="GY651" s="117"/>
      <c r="GZ651" s="117"/>
    </row>
    <row r="652" spans="1:208" s="981" customFormat="1" ht="12.95" customHeight="1" thickBot="1">
      <c r="A652" s="625" t="s">
        <v>1890</v>
      </c>
      <c r="B652" s="547"/>
      <c r="C652" s="547"/>
      <c r="D652" s="547"/>
      <c r="E652" s="626"/>
      <c r="F652" s="547"/>
      <c r="G652" s="547"/>
      <c r="H652" s="627"/>
      <c r="I652" s="547" t="s">
        <v>1891</v>
      </c>
      <c r="J652" s="547"/>
      <c r="K652" s="547"/>
      <c r="L652" s="547"/>
      <c r="M652" s="547"/>
      <c r="N652" s="547"/>
      <c r="O652" s="547"/>
      <c r="P652" s="1013" t="s">
        <v>73</v>
      </c>
      <c r="Q652" s="547" t="s">
        <v>1892</v>
      </c>
      <c r="R652" s="547"/>
      <c r="S652" s="547"/>
      <c r="T652" s="547"/>
      <c r="U652" s="547"/>
      <c r="V652" s="547"/>
      <c r="W652" s="547"/>
      <c r="X652" s="547"/>
      <c r="Y652" s="547"/>
      <c r="Z652" s="547"/>
      <c r="AA652" s="547"/>
      <c r="AB652" s="547"/>
      <c r="AC652" s="547"/>
      <c r="AD652" s="547"/>
      <c r="AE652" s="627"/>
      <c r="AF652" s="1014" t="s">
        <v>73</v>
      </c>
      <c r="AG652" s="1840" t="s">
        <v>1893</v>
      </c>
      <c r="AH652" s="1841"/>
      <c r="AI652" s="626"/>
      <c r="AJ652" s="547"/>
      <c r="AK652" s="549"/>
      <c r="AL652"/>
      <c r="AM652"/>
      <c r="AN652"/>
      <c r="AO652"/>
      <c r="AP652"/>
      <c r="AQ652"/>
      <c r="AR652"/>
      <c r="AS652"/>
      <c r="AT652"/>
      <c r="AU652"/>
      <c r="AV652"/>
      <c r="AW652"/>
      <c r="AX652"/>
      <c r="AY652"/>
      <c r="AZ652"/>
      <c r="BA652"/>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7"/>
      <c r="EI652" s="117"/>
      <c r="EJ652" s="117"/>
      <c r="EK652" s="117"/>
      <c r="EL652" s="117"/>
      <c r="EM652" s="117"/>
      <c r="EN652" s="117"/>
      <c r="EO652" s="117"/>
      <c r="EP652" s="117"/>
      <c r="EQ652" s="117"/>
      <c r="ER652" s="117"/>
      <c r="ES652" s="117"/>
      <c r="ET652" s="117"/>
      <c r="EU652" s="117"/>
      <c r="EV652" s="117"/>
      <c r="EW652" s="117"/>
      <c r="EX652" s="117"/>
      <c r="EY652" s="117"/>
      <c r="EZ652" s="117"/>
      <c r="FA652" s="117"/>
      <c r="FB652" s="117"/>
      <c r="FC652" s="117"/>
      <c r="FD652" s="117"/>
      <c r="FE652" s="117"/>
      <c r="FF652" s="117"/>
      <c r="FG652" s="117"/>
      <c r="FH652" s="117"/>
      <c r="FI652" s="117"/>
      <c r="FJ652" s="117"/>
      <c r="FK652" s="117"/>
      <c r="FL652" s="117"/>
      <c r="FM652" s="117"/>
      <c r="FN652" s="117"/>
      <c r="FO652" s="117"/>
      <c r="FP652" s="117"/>
      <c r="FQ652" s="117"/>
      <c r="FR652" s="117"/>
      <c r="FS652" s="117"/>
      <c r="FT652" s="117"/>
      <c r="FU652" s="117"/>
      <c r="FV652" s="117"/>
      <c r="FW652" s="117"/>
      <c r="FX652" s="117"/>
      <c r="FY652" s="117"/>
      <c r="FZ652" s="117"/>
      <c r="GA652" s="117"/>
      <c r="GB652" s="117"/>
      <c r="GC652" s="117"/>
      <c r="GD652" s="117"/>
      <c r="GE652" s="117"/>
      <c r="GF652" s="117"/>
      <c r="GG652" s="117"/>
      <c r="GH652" s="117"/>
      <c r="GI652" s="117"/>
      <c r="GJ652" s="117"/>
      <c r="GK652" s="117"/>
      <c r="GL652" s="117"/>
      <c r="GM652" s="117"/>
      <c r="GN652" s="117"/>
      <c r="GO652" s="117"/>
      <c r="GP652" s="117"/>
      <c r="GQ652" s="117"/>
      <c r="GR652" s="117"/>
      <c r="GS652" s="117"/>
      <c r="GT652" s="117"/>
      <c r="GU652" s="117"/>
      <c r="GV652" s="117"/>
      <c r="GW652" s="117"/>
      <c r="GX652" s="117"/>
      <c r="GY652" s="117"/>
      <c r="GZ652" s="117"/>
    </row>
    <row r="653" spans="1:208" s="981" customFormat="1" ht="6"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c r="AM653"/>
      <c r="AN653"/>
      <c r="AO653"/>
      <c r="AP653"/>
      <c r="AQ653"/>
      <c r="AR653"/>
      <c r="AS653"/>
      <c r="AT653"/>
      <c r="AU653"/>
      <c r="AV653"/>
      <c r="AW653"/>
      <c r="AX653"/>
      <c r="AY653"/>
      <c r="AZ653"/>
      <c r="BA653"/>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7"/>
      <c r="EI653" s="117"/>
      <c r="EJ653" s="117"/>
      <c r="EK653" s="117"/>
      <c r="EL653" s="117"/>
      <c r="EM653" s="117"/>
      <c r="EN653" s="117"/>
      <c r="EO653" s="117"/>
      <c r="EP653" s="117"/>
      <c r="EQ653" s="117"/>
      <c r="ER653" s="117"/>
      <c r="ES653" s="117"/>
      <c r="ET653" s="117"/>
      <c r="EU653" s="117"/>
      <c r="EV653" s="117"/>
      <c r="EW653" s="117"/>
      <c r="EX653" s="117"/>
      <c r="EY653" s="117"/>
      <c r="EZ653" s="117"/>
      <c r="FA653" s="117"/>
      <c r="FB653" s="117"/>
      <c r="FC653" s="117"/>
      <c r="FD653" s="117"/>
      <c r="FE653" s="117"/>
      <c r="FF653" s="117"/>
      <c r="FG653" s="117"/>
      <c r="FH653" s="117"/>
      <c r="FI653" s="117"/>
      <c r="FJ653" s="117"/>
      <c r="FK653" s="117"/>
      <c r="FL653" s="117"/>
      <c r="FM653" s="117"/>
      <c r="FN653" s="117"/>
      <c r="FO653" s="117"/>
      <c r="FP653" s="117"/>
      <c r="FQ653" s="117"/>
      <c r="FR653" s="117"/>
      <c r="FS653" s="117"/>
      <c r="FT653" s="117"/>
      <c r="FU653" s="117"/>
      <c r="FV653" s="117"/>
      <c r="FW653" s="117"/>
      <c r="FX653" s="117"/>
      <c r="FY653" s="117"/>
      <c r="FZ653" s="117"/>
      <c r="GA653" s="117"/>
      <c r="GB653" s="117"/>
      <c r="GC653" s="117"/>
      <c r="GD653" s="117"/>
      <c r="GE653" s="117"/>
      <c r="GF653" s="117"/>
      <c r="GG653" s="117"/>
      <c r="GH653" s="117"/>
      <c r="GI653" s="117"/>
      <c r="GJ653" s="117"/>
      <c r="GK653" s="117"/>
      <c r="GL653" s="117"/>
      <c r="GM653" s="117"/>
      <c r="GN653" s="117"/>
      <c r="GO653" s="117"/>
      <c r="GP653" s="117"/>
      <c r="GQ653" s="117"/>
      <c r="GR653" s="117"/>
      <c r="GS653" s="117"/>
      <c r="GT653" s="117"/>
      <c r="GU653" s="117"/>
      <c r="GV653" s="117"/>
      <c r="GW653" s="117"/>
      <c r="GX653" s="117"/>
      <c r="GY653" s="117"/>
      <c r="GZ653" s="117"/>
    </row>
  </sheetData>
  <mergeCells count="486">
    <mergeCell ref="U490:Y490"/>
    <mergeCell ref="AA490:AC490"/>
    <mergeCell ref="AE490:AG490"/>
    <mergeCell ref="A482:AK482"/>
    <mergeCell ref="F422:AJ422"/>
    <mergeCell ref="A425:AK425"/>
    <mergeCell ref="C478:AK478"/>
    <mergeCell ref="C480:AK480"/>
    <mergeCell ref="R409:AH409"/>
    <mergeCell ref="F416:AJ416"/>
    <mergeCell ref="F417:AJ417"/>
    <mergeCell ref="F418:AJ418"/>
    <mergeCell ref="F420:AJ420"/>
    <mergeCell ref="F421:AJ421"/>
    <mergeCell ref="D484:AI486"/>
    <mergeCell ref="U489:Y489"/>
    <mergeCell ref="AA489:AC489"/>
    <mergeCell ref="AE489:AG489"/>
    <mergeCell ref="M410:V410"/>
    <mergeCell ref="R394:W394"/>
    <mergeCell ref="R395:W395"/>
    <mergeCell ref="J396:W396"/>
    <mergeCell ref="M397:W397"/>
    <mergeCell ref="R401:AH401"/>
    <mergeCell ref="R403:AH403"/>
    <mergeCell ref="T404:Y404"/>
    <mergeCell ref="T405:Y405"/>
    <mergeCell ref="R407:AH407"/>
    <mergeCell ref="R375:W375"/>
    <mergeCell ref="K376:W376"/>
    <mergeCell ref="G378:AH378"/>
    <mergeCell ref="G384:AH384"/>
    <mergeCell ref="R374:W374"/>
    <mergeCell ref="R387:W387"/>
    <mergeCell ref="R388:W388"/>
    <mergeCell ref="K389:W389"/>
    <mergeCell ref="G391:AH391"/>
    <mergeCell ref="R368:W368"/>
    <mergeCell ref="I369:N369"/>
    <mergeCell ref="G371:AH371"/>
    <mergeCell ref="R317:W317"/>
    <mergeCell ref="R340:W340"/>
    <mergeCell ref="K341:W341"/>
    <mergeCell ref="N342:W342"/>
    <mergeCell ref="G348:AH348"/>
    <mergeCell ref="R352:W352"/>
    <mergeCell ref="R353:W353"/>
    <mergeCell ref="K354:W354"/>
    <mergeCell ref="G360:AH360"/>
    <mergeCell ref="E549:H549"/>
    <mergeCell ref="AG549:AH549"/>
    <mergeCell ref="AG550:AH550"/>
    <mergeCell ref="V230:Y230"/>
    <mergeCell ref="N231:Q231"/>
    <mergeCell ref="U231:Z231"/>
    <mergeCell ref="AC231:AI231"/>
    <mergeCell ref="N232:Q232"/>
    <mergeCell ref="V232:Y232"/>
    <mergeCell ref="AD232:AG232"/>
    <mergeCell ref="N233:Q233"/>
    <mergeCell ref="V233:Y233"/>
    <mergeCell ref="AD233:AG233"/>
    <mergeCell ref="N234:Q234"/>
    <mergeCell ref="V234:Y234"/>
    <mergeCell ref="AD234:AG234"/>
    <mergeCell ref="N235:Q235"/>
    <mergeCell ref="V235:Y235"/>
    <mergeCell ref="AD235:AG235"/>
    <mergeCell ref="R318:W318"/>
    <mergeCell ref="R339:W339"/>
    <mergeCell ref="I319:N319"/>
    <mergeCell ref="R321:W321"/>
    <mergeCell ref="R322:W322"/>
    <mergeCell ref="J544:AE544"/>
    <mergeCell ref="AG544:AH544"/>
    <mergeCell ref="A546:D547"/>
    <mergeCell ref="E546:H547"/>
    <mergeCell ref="I546:AH546"/>
    <mergeCell ref="AI546:AK547"/>
    <mergeCell ref="I547:O547"/>
    <mergeCell ref="P547:AE547"/>
    <mergeCell ref="E548:H548"/>
    <mergeCell ref="AG548:AH548"/>
    <mergeCell ref="O529:AK529"/>
    <mergeCell ref="O530:V530"/>
    <mergeCell ref="O531:AK531"/>
    <mergeCell ref="O532:AB532"/>
    <mergeCell ref="A543:H543"/>
    <mergeCell ref="AG543:AH543"/>
    <mergeCell ref="I535:AK535"/>
    <mergeCell ref="A536:H538"/>
    <mergeCell ref="I536:AK536"/>
    <mergeCell ref="I537:AK537"/>
    <mergeCell ref="I538:AK538"/>
    <mergeCell ref="I539:AK539"/>
    <mergeCell ref="I540:AK540"/>
    <mergeCell ref="A542:H542"/>
    <mergeCell ref="I542:AE542"/>
    <mergeCell ref="AF542:AH542"/>
    <mergeCell ref="AI542:AK542"/>
    <mergeCell ref="N227:Q227"/>
    <mergeCell ref="V227:Y227"/>
    <mergeCell ref="A495:AK495"/>
    <mergeCell ref="O498:AK498"/>
    <mergeCell ref="O499:AK499"/>
    <mergeCell ref="O507:AK507"/>
    <mergeCell ref="O508:AB508"/>
    <mergeCell ref="O510:AK510"/>
    <mergeCell ref="O511:AK511"/>
    <mergeCell ref="O501:AK501"/>
    <mergeCell ref="O502:AB502"/>
    <mergeCell ref="O504:AK504"/>
    <mergeCell ref="O505:AK505"/>
    <mergeCell ref="O506:V506"/>
    <mergeCell ref="I323:N323"/>
    <mergeCell ref="G325:AH325"/>
    <mergeCell ref="R329:W329"/>
    <mergeCell ref="R330:W330"/>
    <mergeCell ref="K331:W331"/>
    <mergeCell ref="N332:W332"/>
    <mergeCell ref="K334:W334"/>
    <mergeCell ref="N335:W335"/>
    <mergeCell ref="G337:AH337"/>
    <mergeCell ref="R367:W367"/>
    <mergeCell ref="O214:Q214"/>
    <mergeCell ref="X214:Z214"/>
    <mergeCell ref="S218:U218"/>
    <mergeCell ref="J221:O221"/>
    <mergeCell ref="U221:Z221"/>
    <mergeCell ref="N224:P224"/>
    <mergeCell ref="N225:Q225"/>
    <mergeCell ref="U225:AA225"/>
    <mergeCell ref="N226:Q226"/>
    <mergeCell ref="V226:Y226"/>
    <mergeCell ref="L174:AK174"/>
    <mergeCell ref="L175:Y175"/>
    <mergeCell ref="L176:AK176"/>
    <mergeCell ref="M189:S189"/>
    <mergeCell ref="M190:S190"/>
    <mergeCell ref="M178:N178"/>
    <mergeCell ref="T178:X178"/>
    <mergeCell ref="AE178:AI178"/>
    <mergeCell ref="L179:AK179"/>
    <mergeCell ref="M180:N180"/>
    <mergeCell ref="U180:X180"/>
    <mergeCell ref="AE180:AI180"/>
    <mergeCell ref="L181:AK181"/>
    <mergeCell ref="L182:S182"/>
    <mergeCell ref="L183:AK183"/>
    <mergeCell ref="L184:Y184"/>
    <mergeCell ref="L185:AK185"/>
    <mergeCell ref="L170:AK170"/>
    <mergeCell ref="M171:N171"/>
    <mergeCell ref="U171:X171"/>
    <mergeCell ref="AE171:AI171"/>
    <mergeCell ref="L172:AK172"/>
    <mergeCell ref="L173:S173"/>
    <mergeCell ref="L165:AK165"/>
    <mergeCell ref="L166:Y166"/>
    <mergeCell ref="L167:AK167"/>
    <mergeCell ref="M169:N169"/>
    <mergeCell ref="T169:X169"/>
    <mergeCell ref="AE169:AI169"/>
    <mergeCell ref="L161:AK161"/>
    <mergeCell ref="M162:N162"/>
    <mergeCell ref="U162:X162"/>
    <mergeCell ref="AE162:AI162"/>
    <mergeCell ref="L163:AK163"/>
    <mergeCell ref="L164:S164"/>
    <mergeCell ref="L155:AK155"/>
    <mergeCell ref="L156:Y156"/>
    <mergeCell ref="L157:AK157"/>
    <mergeCell ref="M160:N160"/>
    <mergeCell ref="T160:X160"/>
    <mergeCell ref="AE160:AI160"/>
    <mergeCell ref="L151:AK151"/>
    <mergeCell ref="M152:N152"/>
    <mergeCell ref="U152:X152"/>
    <mergeCell ref="AE152:AI152"/>
    <mergeCell ref="L153:AK153"/>
    <mergeCell ref="L154:S154"/>
    <mergeCell ref="L142:AK142"/>
    <mergeCell ref="L143:S143"/>
    <mergeCell ref="L144:AK144"/>
    <mergeCell ref="L145:Y145"/>
    <mergeCell ref="M150:N150"/>
    <mergeCell ref="T150:X150"/>
    <mergeCell ref="AE150:AI150"/>
    <mergeCell ref="M139:N139"/>
    <mergeCell ref="T139:X139"/>
    <mergeCell ref="AE139:AI139"/>
    <mergeCell ref="L140:AK140"/>
    <mergeCell ref="M141:N141"/>
    <mergeCell ref="U141:X141"/>
    <mergeCell ref="AE141:AI141"/>
    <mergeCell ref="A128:AK128"/>
    <mergeCell ref="L132:AK132"/>
    <mergeCell ref="L133:AK133"/>
    <mergeCell ref="L134:S134"/>
    <mergeCell ref="L135:AK135"/>
    <mergeCell ref="L136:Y136"/>
    <mergeCell ref="B96:J96"/>
    <mergeCell ref="U99:AK100"/>
    <mergeCell ref="U102:AK103"/>
    <mergeCell ref="U105:AK106"/>
    <mergeCell ref="B108:AK110"/>
    <mergeCell ref="B122:M122"/>
    <mergeCell ref="N122:Z122"/>
    <mergeCell ref="AA122:AJ122"/>
    <mergeCell ref="O88:AB88"/>
    <mergeCell ref="A90:AK90"/>
    <mergeCell ref="A92:AK92"/>
    <mergeCell ref="W94:Z94"/>
    <mergeCell ref="AC94:AD94"/>
    <mergeCell ref="AG94:AH94"/>
    <mergeCell ref="O81:AK81"/>
    <mergeCell ref="O82:AB82"/>
    <mergeCell ref="O84:AK84"/>
    <mergeCell ref="O85:AK85"/>
    <mergeCell ref="O86:V86"/>
    <mergeCell ref="O87:AK87"/>
    <mergeCell ref="O74:V74"/>
    <mergeCell ref="O75:AK75"/>
    <mergeCell ref="O76:AB76"/>
    <mergeCell ref="O78:AK78"/>
    <mergeCell ref="O79:AK79"/>
    <mergeCell ref="O80:V80"/>
    <mergeCell ref="O67:AK67"/>
    <mergeCell ref="O68:V68"/>
    <mergeCell ref="O69:AK69"/>
    <mergeCell ref="O70:AB70"/>
    <mergeCell ref="O72:AK72"/>
    <mergeCell ref="O73:AK73"/>
    <mergeCell ref="O60:AK60"/>
    <mergeCell ref="O61:AK61"/>
    <mergeCell ref="O62:V62"/>
    <mergeCell ref="O63:AK63"/>
    <mergeCell ref="O64:AB64"/>
    <mergeCell ref="O66:AK66"/>
    <mergeCell ref="A51:AK51"/>
    <mergeCell ref="O54:AK54"/>
    <mergeCell ref="O55:AK55"/>
    <mergeCell ref="O56:V56"/>
    <mergeCell ref="O57:AK57"/>
    <mergeCell ref="O58:AB58"/>
    <mergeCell ref="L42:O42"/>
    <mergeCell ref="Q42:R42"/>
    <mergeCell ref="T42:U42"/>
    <mergeCell ref="C46:F46"/>
    <mergeCell ref="H46:I46"/>
    <mergeCell ref="K46:L46"/>
    <mergeCell ref="O46:AJ48"/>
    <mergeCell ref="D47:L47"/>
    <mergeCell ref="G48:N48"/>
    <mergeCell ref="N34:AK34"/>
    <mergeCell ref="L36:AK36"/>
    <mergeCell ref="O41:AJ41"/>
    <mergeCell ref="T13:AJ13"/>
    <mergeCell ref="S15:AJ16"/>
    <mergeCell ref="T18:AJ18"/>
    <mergeCell ref="T19:AJ19"/>
    <mergeCell ref="B20:AJ22"/>
    <mergeCell ref="A23:AK23"/>
    <mergeCell ref="A2:AK2"/>
    <mergeCell ref="X5:AA5"/>
    <mergeCell ref="AC5:AD5"/>
    <mergeCell ref="AF5:AG5"/>
    <mergeCell ref="S9:AJ10"/>
    <mergeCell ref="T12:AJ12"/>
    <mergeCell ref="N31:AK31"/>
    <mergeCell ref="N32:AK32"/>
    <mergeCell ref="N33:AK33"/>
    <mergeCell ref="L192:AK199"/>
    <mergeCell ref="N236:Q236"/>
    <mergeCell ref="V236:Y236"/>
    <mergeCell ref="AD236:AG236"/>
    <mergeCell ref="R244:W244"/>
    <mergeCell ref="R245:W245"/>
    <mergeCell ref="H246:M246"/>
    <mergeCell ref="R248:W248"/>
    <mergeCell ref="R249:W249"/>
    <mergeCell ref="A201:AK201"/>
    <mergeCell ref="A202:AK202"/>
    <mergeCell ref="C206:I208"/>
    <mergeCell ref="J206:AJ206"/>
    <mergeCell ref="J207:AJ207"/>
    <mergeCell ref="J208:AJ208"/>
    <mergeCell ref="N228:Q228"/>
    <mergeCell ref="V228:Y228"/>
    <mergeCell ref="N229:Q229"/>
    <mergeCell ref="V229:Y229"/>
    <mergeCell ref="N230:Q230"/>
    <mergeCell ref="L210:AJ210"/>
    <mergeCell ref="L211:Q211"/>
    <mergeCell ref="L212:Q212"/>
    <mergeCell ref="L213:Q213"/>
    <mergeCell ref="H250:M250"/>
    <mergeCell ref="F252:AH252"/>
    <mergeCell ref="R256:W256"/>
    <mergeCell ref="R257:W257"/>
    <mergeCell ref="J258:W258"/>
    <mergeCell ref="M259:W259"/>
    <mergeCell ref="J261:W261"/>
    <mergeCell ref="M262:W262"/>
    <mergeCell ref="F264:AH264"/>
    <mergeCell ref="R266:W266"/>
    <mergeCell ref="R267:W267"/>
    <mergeCell ref="J268:W268"/>
    <mergeCell ref="M269:W269"/>
    <mergeCell ref="R276:W276"/>
    <mergeCell ref="R277:W277"/>
    <mergeCell ref="R278:W278"/>
    <mergeCell ref="F282:AH282"/>
    <mergeCell ref="I279:W279"/>
    <mergeCell ref="R286:W286"/>
    <mergeCell ref="R287:W287"/>
    <mergeCell ref="J288:W288"/>
    <mergeCell ref="F291:AH291"/>
    <mergeCell ref="F298:AH298"/>
    <mergeCell ref="R302:W302"/>
    <mergeCell ref="R303:W303"/>
    <mergeCell ref="J304:W304"/>
    <mergeCell ref="F307:AH307"/>
    <mergeCell ref="O500:V500"/>
    <mergeCell ref="O512:V512"/>
    <mergeCell ref="O513:AK513"/>
    <mergeCell ref="O522:AK522"/>
    <mergeCell ref="O523:AK523"/>
    <mergeCell ref="O524:V524"/>
    <mergeCell ref="O525:AK525"/>
    <mergeCell ref="O526:AB526"/>
    <mergeCell ref="O528:AK528"/>
    <mergeCell ref="O514:AB514"/>
    <mergeCell ref="O516:AK516"/>
    <mergeCell ref="O517:AK517"/>
    <mergeCell ref="O518:V518"/>
    <mergeCell ref="O519:AK519"/>
    <mergeCell ref="O520:AB520"/>
    <mergeCell ref="AG551:AH551"/>
    <mergeCell ref="AG552:AH552"/>
    <mergeCell ref="U553:AD553"/>
    <mergeCell ref="AG553:AH553"/>
    <mergeCell ref="J554:L557"/>
    <mergeCell ref="M554:O555"/>
    <mergeCell ref="AG554:AH554"/>
    <mergeCell ref="AB555:AE555"/>
    <mergeCell ref="M556:O557"/>
    <mergeCell ref="Y556:AB556"/>
    <mergeCell ref="AD556:AE556"/>
    <mergeCell ref="Y557:AB557"/>
    <mergeCell ref="AD557:AE557"/>
    <mergeCell ref="J558:L565"/>
    <mergeCell ref="M558:O560"/>
    <mergeCell ref="M561:O565"/>
    <mergeCell ref="W561:AD561"/>
    <mergeCell ref="U562:AD562"/>
    <mergeCell ref="X563:AD563"/>
    <mergeCell ref="E566:H566"/>
    <mergeCell ref="I566:O566"/>
    <mergeCell ref="X566:AD566"/>
    <mergeCell ref="AG566:AH566"/>
    <mergeCell ref="X567:AD567"/>
    <mergeCell ref="AG567:AH567"/>
    <mergeCell ref="X568:AD568"/>
    <mergeCell ref="J570:L580"/>
    <mergeCell ref="M570:O580"/>
    <mergeCell ref="AG570:AH570"/>
    <mergeCell ref="R571:AD571"/>
    <mergeCell ref="AG571:AH571"/>
    <mergeCell ref="AG572:AH572"/>
    <mergeCell ref="R573:AD573"/>
    <mergeCell ref="AG573:AH573"/>
    <mergeCell ref="AG574:AH574"/>
    <mergeCell ref="R575:AD575"/>
    <mergeCell ref="AG575:AH575"/>
    <mergeCell ref="AG576:AH576"/>
    <mergeCell ref="AG577:AH577"/>
    <mergeCell ref="R578:AD578"/>
    <mergeCell ref="R580:AD580"/>
    <mergeCell ref="I581:O581"/>
    <mergeCell ref="R581:X581"/>
    <mergeCell ref="AG581:AH581"/>
    <mergeCell ref="I582:O582"/>
    <mergeCell ref="U582:V582"/>
    <mergeCell ref="AG582:AH582"/>
    <mergeCell ref="R583:X583"/>
    <mergeCell ref="AG583:AH583"/>
    <mergeCell ref="AG584:AH584"/>
    <mergeCell ref="R585:X585"/>
    <mergeCell ref="AG585:AH585"/>
    <mergeCell ref="AG586:AH586"/>
    <mergeCell ref="R587:X587"/>
    <mergeCell ref="AG587:AH587"/>
    <mergeCell ref="AG588:AH588"/>
    <mergeCell ref="R589:X589"/>
    <mergeCell ref="AG589:AH589"/>
    <mergeCell ref="V590:AD590"/>
    <mergeCell ref="AG590:AH590"/>
    <mergeCell ref="R591:X591"/>
    <mergeCell ref="AG591:AH591"/>
    <mergeCell ref="V592:AD592"/>
    <mergeCell ref="AG592:AH592"/>
    <mergeCell ref="A594:D595"/>
    <mergeCell ref="E594:H595"/>
    <mergeCell ref="I594:AH594"/>
    <mergeCell ref="AI594:AK595"/>
    <mergeCell ref="I595:O595"/>
    <mergeCell ref="P595:AE595"/>
    <mergeCell ref="R596:X596"/>
    <mergeCell ref="AG596:AH596"/>
    <mergeCell ref="V597:AD597"/>
    <mergeCell ref="AG597:AH597"/>
    <mergeCell ref="R598:X598"/>
    <mergeCell ref="AG598:AH598"/>
    <mergeCell ref="V599:AD599"/>
    <mergeCell ref="AG599:AH599"/>
    <mergeCell ref="R600:X600"/>
    <mergeCell ref="AG600:AH600"/>
    <mergeCell ref="AG609:AH609"/>
    <mergeCell ref="R610:X610"/>
    <mergeCell ref="AG610:AH610"/>
    <mergeCell ref="V601:AD601"/>
    <mergeCell ref="AG601:AH601"/>
    <mergeCell ref="R602:X602"/>
    <mergeCell ref="AG602:AH602"/>
    <mergeCell ref="V603:AD603"/>
    <mergeCell ref="AG603:AH603"/>
    <mergeCell ref="R604:X604"/>
    <mergeCell ref="AG604:AH604"/>
    <mergeCell ref="V605:AD605"/>
    <mergeCell ref="AG605:AH605"/>
    <mergeCell ref="I616:I624"/>
    <mergeCell ref="K616:O618"/>
    <mergeCell ref="AG616:AH616"/>
    <mergeCell ref="AG617:AH617"/>
    <mergeCell ref="AG618:AH618"/>
    <mergeCell ref="J619:O619"/>
    <mergeCell ref="AG619:AH619"/>
    <mergeCell ref="J620:O620"/>
    <mergeCell ref="AG620:AH620"/>
    <mergeCell ref="J621:O621"/>
    <mergeCell ref="AG621:AH621"/>
    <mergeCell ref="K622:O624"/>
    <mergeCell ref="AG622:AH622"/>
    <mergeCell ref="AG623:AH623"/>
    <mergeCell ref="AG624:AH624"/>
    <mergeCell ref="I625:I646"/>
    <mergeCell ref="AG625:AH625"/>
    <mergeCell ref="AG626:AH626"/>
    <mergeCell ref="AG627:AH627"/>
    <mergeCell ref="AG628:AH628"/>
    <mergeCell ref="B630:D630"/>
    <mergeCell ref="K630:O630"/>
    <mergeCell ref="K632:O632"/>
    <mergeCell ref="K633:O633"/>
    <mergeCell ref="K634:O634"/>
    <mergeCell ref="Q635:AE635"/>
    <mergeCell ref="K640:O640"/>
    <mergeCell ref="K641:O641"/>
    <mergeCell ref="K642:O642"/>
    <mergeCell ref="K643:O643"/>
    <mergeCell ref="K645:O645"/>
    <mergeCell ref="Q647:AE647"/>
    <mergeCell ref="AG647:AH647"/>
    <mergeCell ref="AG649:AH649"/>
    <mergeCell ref="AG650:AH650"/>
    <mergeCell ref="AG652:AH652"/>
    <mergeCell ref="W555:Z555"/>
    <mergeCell ref="Y564:AE564"/>
    <mergeCell ref="R565:W565"/>
    <mergeCell ref="Y565:AE565"/>
    <mergeCell ref="AG611:AH611"/>
    <mergeCell ref="R612:X612"/>
    <mergeCell ref="AG612:AH612"/>
    <mergeCell ref="V613:AD613"/>
    <mergeCell ref="AG613:AH613"/>
    <mergeCell ref="R614:X614"/>
    <mergeCell ref="AG614:AH614"/>
    <mergeCell ref="AG615:AH615"/>
    <mergeCell ref="R606:X606"/>
    <mergeCell ref="AG606:AH606"/>
    <mergeCell ref="V607:AD607"/>
    <mergeCell ref="AG607:AH607"/>
    <mergeCell ref="R608:X608"/>
    <mergeCell ref="AG608:AH608"/>
    <mergeCell ref="V609:AD609"/>
  </mergeCells>
  <phoneticPr fontId="2"/>
  <conditionalFormatting sqref="A44:AK50 AA43:AK43 A43:X43 A41:AK42 V40:AA40 AF40:AK40 A1:AK39 A40:T40 AC40:AD40">
    <cfRule type="expression" dxfId="64" priority="104">
      <formula>#REF!&lt;&gt;0</formula>
    </cfRule>
  </conditionalFormatting>
  <conditionalFormatting sqref="P581:R581 U582:AE582 P582:S582 Y581:AE581 Y583:Y589 Y591 Y596 Y598 Y608 Y610 Y600 Y602 Y604 Y606 Y614 Y612 P574">
    <cfRule type="expression" dxfId="63" priority="50">
      <formula>OR($H$520="■",$H$521="■",$H$522="■")</formula>
    </cfRule>
  </conditionalFormatting>
  <conditionalFormatting sqref="P583">
    <cfRule type="expression" dxfId="62" priority="49">
      <formula>OR($H$520="■",$H$521="■",$H$522="■")</formula>
    </cfRule>
  </conditionalFormatting>
  <conditionalFormatting sqref="Q585:R586">
    <cfRule type="expression" dxfId="61" priority="45">
      <formula>OR($H$520="■",$H$521="■",$H$522="■")</formula>
    </cfRule>
  </conditionalFormatting>
  <conditionalFormatting sqref="P566:P572">
    <cfRule type="expression" dxfId="60" priority="48">
      <formula>OR($H$520="■",$H$521="■",$H$522="■")</formula>
    </cfRule>
  </conditionalFormatting>
  <conditionalFormatting sqref="Q583:R584">
    <cfRule type="expression" dxfId="59" priority="47">
      <formula>OR($H$520="■",$H$521="■",$H$522="■")</formula>
    </cfRule>
  </conditionalFormatting>
  <conditionalFormatting sqref="P585">
    <cfRule type="expression" dxfId="58" priority="46">
      <formula>OR($H$520="■",$H$521="■",$H$522="■")</formula>
    </cfRule>
  </conditionalFormatting>
  <conditionalFormatting sqref="P587">
    <cfRule type="expression" dxfId="57" priority="44">
      <formula>OR($H$520="■",$H$521="■",$H$522="■")</formula>
    </cfRule>
  </conditionalFormatting>
  <conditionalFormatting sqref="Q587:R588">
    <cfRule type="expression" dxfId="56" priority="43">
      <formula>OR($H$520="■",$H$521="■",$H$522="■")</formula>
    </cfRule>
  </conditionalFormatting>
  <conditionalFormatting sqref="P589">
    <cfRule type="expression" dxfId="55" priority="42">
      <formula>OR($H$520="■",$H$521="■",$H$522="■")</formula>
    </cfRule>
  </conditionalFormatting>
  <conditionalFormatting sqref="Q589:R589">
    <cfRule type="expression" dxfId="54" priority="41">
      <formula>OR($H$520="■",$H$521="■",$H$522="■")</formula>
    </cfRule>
  </conditionalFormatting>
  <conditionalFormatting sqref="P591">
    <cfRule type="expression" dxfId="53" priority="40">
      <formula>OR($H$520="■",$H$521="■",$H$522="■")</formula>
    </cfRule>
  </conditionalFormatting>
  <conditionalFormatting sqref="Q591:R591">
    <cfRule type="expression" dxfId="52" priority="39">
      <formula>OR($H$520="■",$H$521="■",$H$522="■")</formula>
    </cfRule>
  </conditionalFormatting>
  <conditionalFormatting sqref="P596">
    <cfRule type="expression" dxfId="51" priority="38">
      <formula>OR($H$520="■",$H$521="■",$H$522="■")</formula>
    </cfRule>
  </conditionalFormatting>
  <conditionalFormatting sqref="Q596:R596">
    <cfRule type="expression" dxfId="50" priority="37">
      <formula>OR($H$520="■",$H$521="■",$H$522="■")</formula>
    </cfRule>
  </conditionalFormatting>
  <conditionalFormatting sqref="P598">
    <cfRule type="expression" dxfId="49" priority="36">
      <formula>OR($H$520="■",$H$521="■",$H$522="■")</formula>
    </cfRule>
  </conditionalFormatting>
  <conditionalFormatting sqref="Q598:R598">
    <cfRule type="expression" dxfId="48" priority="35">
      <formula>OR($H$520="■",$H$521="■",$H$522="■")</formula>
    </cfRule>
  </conditionalFormatting>
  <conditionalFormatting sqref="Q608:R608">
    <cfRule type="expression" dxfId="47" priority="25">
      <formula>OR($H$520="■",$H$521="■",$H$522="■")</formula>
    </cfRule>
  </conditionalFormatting>
  <conditionalFormatting sqref="Q610:R610">
    <cfRule type="expression" dxfId="46" priority="23">
      <formula>OR($H$520="■",$H$521="■",$H$522="■")</formula>
    </cfRule>
  </conditionalFormatting>
  <conditionalFormatting sqref="P600">
    <cfRule type="expression" dxfId="45" priority="34">
      <formula>OR($H$520="■",$H$521="■",$H$522="■")</formula>
    </cfRule>
  </conditionalFormatting>
  <conditionalFormatting sqref="Q600:R600">
    <cfRule type="expression" dxfId="44" priority="33">
      <formula>OR($H$520="■",$H$521="■",$H$522="■")</formula>
    </cfRule>
  </conditionalFormatting>
  <conditionalFormatting sqref="P602">
    <cfRule type="expression" dxfId="43" priority="32">
      <formula>OR($H$520="■",$H$521="■",$H$522="■")</formula>
    </cfRule>
  </conditionalFormatting>
  <conditionalFormatting sqref="Q602:R602">
    <cfRule type="expression" dxfId="42" priority="31">
      <formula>OR($H$520="■",$H$521="■",$H$522="■")</formula>
    </cfRule>
  </conditionalFormatting>
  <conditionalFormatting sqref="P604">
    <cfRule type="expression" dxfId="41" priority="30">
      <formula>OR($H$520="■",$H$521="■",$H$522="■")</formula>
    </cfRule>
  </conditionalFormatting>
  <conditionalFormatting sqref="Q604:R604">
    <cfRule type="expression" dxfId="40" priority="29">
      <formula>OR($H$520="■",$H$521="■",$H$522="■")</formula>
    </cfRule>
  </conditionalFormatting>
  <conditionalFormatting sqref="P606">
    <cfRule type="expression" dxfId="39" priority="28">
      <formula>OR($H$520="■",$H$521="■",$H$522="■")</formula>
    </cfRule>
  </conditionalFormatting>
  <conditionalFormatting sqref="Q606:R606">
    <cfRule type="expression" dxfId="38" priority="27">
      <formula>OR($H$520="■",$H$521="■",$H$522="■")</formula>
    </cfRule>
  </conditionalFormatting>
  <conditionalFormatting sqref="P608">
    <cfRule type="expression" dxfId="37" priority="26">
      <formula>OR($H$520="■",$H$521="■",$H$522="■")</formula>
    </cfRule>
  </conditionalFormatting>
  <conditionalFormatting sqref="Q614:R614">
    <cfRule type="expression" dxfId="36" priority="19">
      <formula>OR($H$520="■",$H$521="■",$H$522="■")</formula>
    </cfRule>
  </conditionalFormatting>
  <conditionalFormatting sqref="P610">
    <cfRule type="expression" dxfId="35" priority="24">
      <formula>OR($H$520="■",$H$521="■",$H$522="■")</formula>
    </cfRule>
  </conditionalFormatting>
  <conditionalFormatting sqref="Q612:R612">
    <cfRule type="expression" dxfId="34" priority="21">
      <formula>OR($H$520="■",$H$521="■",$H$522="■")</formula>
    </cfRule>
  </conditionalFormatting>
  <conditionalFormatting sqref="P612">
    <cfRule type="expression" dxfId="33" priority="22">
      <formula>OR($H$520="■",$H$521="■",$H$522="■")</formula>
    </cfRule>
  </conditionalFormatting>
  <conditionalFormatting sqref="P614">
    <cfRule type="expression" dxfId="32" priority="20">
      <formula>OR($H$520="■",$H$521="■",$H$522="■")</formula>
    </cfRule>
  </conditionalFormatting>
  <conditionalFormatting sqref="P584">
    <cfRule type="expression" dxfId="31" priority="18">
      <formula>OR($H$520="■",$H$521="■",$H$522="■")</formula>
    </cfRule>
  </conditionalFormatting>
  <conditionalFormatting sqref="P586">
    <cfRule type="expression" dxfId="30" priority="17">
      <formula>OR($H$520="■",$H$521="■",$H$522="■")</formula>
    </cfRule>
  </conditionalFormatting>
  <conditionalFormatting sqref="P588">
    <cfRule type="expression" dxfId="29" priority="16">
      <formula>OR($H$520="■",$H$521="■",$H$522="■")</formula>
    </cfRule>
  </conditionalFormatting>
  <conditionalFormatting sqref="I554">
    <cfRule type="expression" dxfId="28" priority="15">
      <formula>OR($H$520="■",$H$521="■",$H$522="■")</formula>
    </cfRule>
  </conditionalFormatting>
  <conditionalFormatting sqref="I558">
    <cfRule type="expression" dxfId="27" priority="14">
      <formula>OR($H$520="■",$H$521="■",$H$522="■")</formula>
    </cfRule>
  </conditionalFormatting>
  <conditionalFormatting sqref="P558">
    <cfRule type="expression" dxfId="26" priority="13">
      <formula>OR($H$520="■",$H$521="■",$H$522="■")</formula>
    </cfRule>
  </conditionalFormatting>
  <conditionalFormatting sqref="P559:P560">
    <cfRule type="expression" dxfId="25" priority="12">
      <formula>OR($H$520="■",$H$521="■",$H$522="■")</formula>
    </cfRule>
  </conditionalFormatting>
  <conditionalFormatting sqref="P575:P576">
    <cfRule type="expression" dxfId="24" priority="9">
      <formula>OR($H$520="■",$H$521="■",$H$522="■")</formula>
    </cfRule>
  </conditionalFormatting>
  <conditionalFormatting sqref="E570">
    <cfRule type="expression" dxfId="23" priority="4">
      <formula>OR($H$520="■",$H$521="■",$H$522="■")</formula>
    </cfRule>
  </conditionalFormatting>
  <conditionalFormatting sqref="P573">
    <cfRule type="expression" dxfId="22" priority="10">
      <formula>OR($H$520="■",$H$521="■",$H$522="■")</formula>
    </cfRule>
  </conditionalFormatting>
  <conditionalFormatting sqref="P577">
    <cfRule type="expression" dxfId="21" priority="8">
      <formula>OR($H$520="■",$H$521="■",$H$522="■")</formula>
    </cfRule>
  </conditionalFormatting>
  <conditionalFormatting sqref="P578">
    <cfRule type="expression" dxfId="20" priority="7">
      <formula>OR($H$520="■",$H$521="■",$H$522="■")</formula>
    </cfRule>
  </conditionalFormatting>
  <conditionalFormatting sqref="P579">
    <cfRule type="expression" dxfId="19" priority="6">
      <formula>OR($H$520="■",$H$521="■",$H$522="■")</formula>
    </cfRule>
  </conditionalFormatting>
  <conditionalFormatting sqref="P580">
    <cfRule type="expression" dxfId="18" priority="5">
      <formula>OR($H$520="■",$H$521="■",$H$522="■")</formula>
    </cfRule>
  </conditionalFormatting>
  <conditionalFormatting sqref="I570">
    <cfRule type="expression" dxfId="17" priority="3">
      <formula>OR($H$520="■",$H$521="■",$H$522="■")</formula>
    </cfRule>
  </conditionalFormatting>
  <conditionalFormatting sqref="Y576">
    <cfRule type="expression" dxfId="16" priority="2">
      <formula>OR($H$520="■",$H$521="■",$H$522="■")</formula>
    </cfRule>
  </conditionalFormatting>
  <conditionalFormatting sqref="AB576">
    <cfRule type="expression" dxfId="15" priority="1">
      <formula>OR($H$520="■",$H$521="■",$H$522="■")</formula>
    </cfRule>
  </conditionalFormatting>
  <dataValidations count="2">
    <dataValidation type="list" imeMode="on" allowBlank="1" showInputMessage="1" showErrorMessage="1" sqref="D118 D25 E26:E28 D29:D30 K35:K39 AF37 AC38 W38:W39 M40 S40 D114 D116 D189:D190 X414 S414 Q38 S37 Z37 AC40 K209:K210 K215:K216 S215:S216 J219:J220 P219 V219 R220 AA220 D243 D253 D247 D251 D255 D260 D263 D265 D275 D283 D285 D289:D290 D292 D280:D281 D299 D301 D305:D306 D308 D295:D297 D313 E316 E326 E320 E324 E328 E333 E336 E338 E349 E351 E345:E347 E361 D363 E366 E370 E373 E377 E386 E390 E358:E359 E381:E383 AF548:AF554 AF566:AF567 AF543:AF544 I543:I544 AF570:AF577 AF652 U628 Z628 P630 P632 P634:P638 X564:X565 R650 W650 P652 AF647 AF649:AF650 P622 AF616:AF621 P625:P628 P616:P620 AF581:AF588 T548:T549 X548:X549 U550 AA550 AB548:AB549 P548:P553 Q565 P640:P645 P647" xr:uid="{00000000-0002-0000-0400-000000000000}">
      <formula1>"□,■"</formula1>
    </dataValidation>
    <dataValidation type="list" allowBlank="1" showInputMessage="1" showErrorMessage="1" sqref="P614 I570 P583 P585 P589 P591 P596 P598 P600 P602 P604 P606 P608 P610 P612 P587 I554 P558:P560 AB576 I558 P566:P568 P581 Y576 P564" xr:uid="{00000000-0002-0000-0400-000001000000}">
      <formula1>"■,□"</formula1>
    </dataValidation>
  </dataValidations>
  <printOptions horizontalCentered="1"/>
  <pageMargins left="0.74803149606299213" right="0.55118110236220474" top="0.31496062992125984" bottom="0.59055118110236227" header="0.31496062992125984" footer="0.31496062992125984"/>
  <pageSetup paperSize="9" orientation="portrait" r:id="rId1"/>
  <headerFooter>
    <oddFooter>&amp;L&amp;"BIZ UDゴシック,標準"&amp;8 2022/11/07改訂&amp;R&amp;"BIZ UDゴシック,標準"&amp;8一般財団法人ベターリビング</oddFooter>
  </headerFooter>
  <rowBreaks count="16" manualBreakCount="16">
    <brk id="50" max="16383" man="1"/>
    <brk id="88" max="16383" man="1"/>
    <brk id="127" max="16383" man="1"/>
    <brk id="187" max="36" man="1"/>
    <brk id="200" max="16383" man="1"/>
    <brk id="238" max="36" man="1"/>
    <brk id="271" max="36" man="1"/>
    <brk id="310" max="36" man="1"/>
    <brk id="356" max="36" man="1"/>
    <brk id="411" max="36" man="1"/>
    <brk id="424" max="36" man="1"/>
    <brk id="481" max="36" man="1"/>
    <brk id="494" max="36" man="1"/>
    <brk id="533" max="36" man="1"/>
    <brk id="592" max="36" man="1"/>
    <brk id="653" max="3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theme="7" tint="0.79998168889431442"/>
  </sheetPr>
  <dimension ref="A1:CC101"/>
  <sheetViews>
    <sheetView showGridLines="0" showZeros="0" view="pageBreakPreview" zoomScaleNormal="100" zoomScaleSheetLayoutView="100" workbookViewId="0"/>
  </sheetViews>
  <sheetFormatPr defaultColWidth="8.875" defaultRowHeight="12.75"/>
  <cols>
    <col min="1" max="37" width="2.125" style="117" customWidth="1"/>
    <col min="38" max="46" width="2.625" style="918" customWidth="1"/>
    <col min="47" max="81" width="2.625" style="120" customWidth="1"/>
    <col min="82" max="203" width="2.625" style="117" customWidth="1"/>
    <col min="204" max="16384" width="8.875" style="117"/>
  </cols>
  <sheetData>
    <row r="1" spans="1:46" ht="15" customHeight="1">
      <c r="A1" s="957"/>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63" t="s">
        <v>2406</v>
      </c>
      <c r="AL1" s="5"/>
      <c r="AM1" s="5"/>
      <c r="AN1" s="5"/>
      <c r="AO1" s="5"/>
      <c r="AP1" s="5"/>
      <c r="AQ1" s="5"/>
      <c r="AR1" s="5"/>
      <c r="AS1" s="5"/>
      <c r="AT1" s="5"/>
    </row>
    <row r="2" spans="1:46" ht="12.75" customHeight="1">
      <c r="A2" s="1525" t="s">
        <v>1697</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5"/>
      <c r="AM2" s="5"/>
      <c r="AN2" s="5"/>
      <c r="AO2" s="5"/>
      <c r="AP2" s="5"/>
      <c r="AQ2" s="5"/>
      <c r="AR2" s="5"/>
      <c r="AS2" s="5"/>
      <c r="AT2" s="5"/>
    </row>
    <row r="3" spans="1:46" ht="18.75" customHeight="1">
      <c r="A3" s="119"/>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5"/>
      <c r="AM3" s="5"/>
      <c r="AN3" s="5"/>
      <c r="AO3" s="5"/>
      <c r="AP3" s="5"/>
      <c r="AQ3" s="5"/>
      <c r="AR3" s="5"/>
      <c r="AS3" s="5"/>
      <c r="AT3" s="5"/>
    </row>
    <row r="4" spans="1:46" ht="12" customHeight="1">
      <c r="A4" s="119"/>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5"/>
      <c r="AM4" s="5"/>
      <c r="AN4" s="5"/>
      <c r="AO4" s="5"/>
      <c r="AP4" s="5"/>
      <c r="AQ4" s="5"/>
      <c r="AR4" s="5"/>
      <c r="AS4" s="5"/>
      <c r="AT4" s="5"/>
    </row>
    <row r="5" spans="1:46" ht="12" customHeight="1">
      <c r="A5" s="119" t="s">
        <v>1647</v>
      </c>
      <c r="B5" s="119"/>
      <c r="C5" s="119"/>
      <c r="D5" s="119"/>
      <c r="E5" s="119"/>
      <c r="F5" s="119"/>
      <c r="G5" s="119"/>
      <c r="H5" s="119"/>
      <c r="I5" s="119"/>
      <c r="J5" s="119"/>
      <c r="K5" s="119"/>
      <c r="L5" s="119"/>
      <c r="M5" s="119"/>
      <c r="N5" s="119"/>
      <c r="O5" s="119"/>
      <c r="P5" s="119"/>
      <c r="Q5" s="119"/>
      <c r="R5" s="119"/>
      <c r="S5" s="119"/>
      <c r="T5" s="119"/>
      <c r="U5" s="119"/>
      <c r="V5" s="119"/>
      <c r="W5" s="119"/>
      <c r="X5" s="1915"/>
      <c r="Y5" s="1915"/>
      <c r="Z5" s="1915"/>
      <c r="AA5" s="1915"/>
      <c r="AB5" s="119" t="s">
        <v>1648</v>
      </c>
      <c r="AC5" s="1915"/>
      <c r="AD5" s="1915"/>
      <c r="AE5" s="119" t="s">
        <v>1649</v>
      </c>
      <c r="AF5" s="1915"/>
      <c r="AG5" s="1915"/>
      <c r="AH5" s="119" t="s">
        <v>1650</v>
      </c>
      <c r="AI5" s="119"/>
      <c r="AJ5" s="119"/>
      <c r="AK5" s="119"/>
      <c r="AL5" s="5"/>
      <c r="AM5" s="5"/>
      <c r="AN5" s="5"/>
      <c r="AO5" s="5"/>
      <c r="AP5" s="5"/>
      <c r="AQ5" s="5"/>
      <c r="AR5" s="5"/>
      <c r="AS5" s="5"/>
      <c r="AT5" s="5"/>
    </row>
    <row r="6" spans="1:46" ht="12" customHeight="1">
      <c r="A6" s="119"/>
      <c r="B6" s="119"/>
      <c r="C6" s="119" t="s">
        <v>2367</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5"/>
      <c r="AM6" s="5"/>
      <c r="AN6" s="5"/>
      <c r="AO6" s="5"/>
      <c r="AP6" s="5"/>
      <c r="AQ6" s="5"/>
      <c r="AR6" s="5"/>
      <c r="AS6" s="5"/>
      <c r="AT6" s="5"/>
    </row>
    <row r="7" spans="1:46" ht="12" customHeight="1">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5"/>
      <c r="AM7" s="5"/>
      <c r="AN7" s="5"/>
      <c r="AO7" s="5"/>
      <c r="AP7" s="5"/>
      <c r="AQ7" s="5"/>
      <c r="AR7" s="5"/>
      <c r="AS7" s="5"/>
      <c r="AT7" s="5"/>
    </row>
    <row r="8" spans="1:46" ht="12" customHeight="1">
      <c r="A8" s="119"/>
      <c r="B8" s="119"/>
      <c r="C8" s="119"/>
      <c r="D8" s="119"/>
      <c r="E8" s="119"/>
      <c r="F8" s="119"/>
      <c r="G8" s="119"/>
      <c r="H8" s="119"/>
      <c r="I8" s="119"/>
      <c r="J8" s="119"/>
      <c r="K8" s="119"/>
      <c r="L8" s="119"/>
      <c r="M8" s="119"/>
      <c r="N8" s="119"/>
      <c r="O8" s="119"/>
      <c r="P8" s="119"/>
      <c r="Q8" s="119"/>
      <c r="R8" s="119" t="s">
        <v>1652</v>
      </c>
      <c r="S8" s="119"/>
      <c r="T8" s="119"/>
      <c r="U8" s="119"/>
      <c r="V8" s="119"/>
      <c r="W8" s="119"/>
      <c r="X8" s="119"/>
      <c r="Y8" s="119"/>
      <c r="Z8" s="119"/>
      <c r="AA8" s="119"/>
      <c r="AB8" s="119"/>
      <c r="AC8" s="119"/>
      <c r="AD8" s="119"/>
      <c r="AE8" s="119"/>
      <c r="AF8" s="119"/>
      <c r="AG8" s="119"/>
      <c r="AH8" s="119"/>
      <c r="AI8" s="119"/>
      <c r="AJ8" s="119"/>
      <c r="AK8" s="119"/>
      <c r="AL8" s="5"/>
      <c r="AM8" s="5"/>
      <c r="AN8" s="5"/>
      <c r="AO8" s="5"/>
      <c r="AP8" s="5"/>
      <c r="AQ8" s="5"/>
      <c r="AR8" s="5"/>
      <c r="AS8" s="5"/>
      <c r="AT8" s="5"/>
    </row>
    <row r="9" spans="1:46" ht="12" customHeight="1">
      <c r="A9" s="119"/>
      <c r="B9" s="119"/>
      <c r="C9" s="119"/>
      <c r="D9" s="119"/>
      <c r="E9" s="119"/>
      <c r="F9" s="119"/>
      <c r="G9" s="119"/>
      <c r="H9" s="119"/>
      <c r="I9" s="119"/>
      <c r="J9" s="119"/>
      <c r="K9" s="119"/>
      <c r="L9" s="119"/>
      <c r="M9" s="119"/>
      <c r="N9" s="119"/>
      <c r="O9" s="119"/>
      <c r="P9" s="119"/>
      <c r="Q9" s="119"/>
      <c r="R9" s="119"/>
      <c r="S9" s="1916"/>
      <c r="T9" s="1916"/>
      <c r="U9" s="1916"/>
      <c r="V9" s="1916"/>
      <c r="W9" s="1916"/>
      <c r="X9" s="1916"/>
      <c r="Y9" s="1916"/>
      <c r="Z9" s="1916"/>
      <c r="AA9" s="1916"/>
      <c r="AB9" s="1916"/>
      <c r="AC9" s="1916"/>
      <c r="AD9" s="1916"/>
      <c r="AE9" s="1916"/>
      <c r="AF9" s="1916"/>
      <c r="AG9" s="1916"/>
      <c r="AH9" s="1916"/>
      <c r="AI9" s="1916"/>
      <c r="AJ9" s="1916"/>
      <c r="AK9" s="119"/>
      <c r="AL9" s="5"/>
      <c r="AM9" s="5"/>
      <c r="AN9" s="5"/>
      <c r="AO9" s="5"/>
      <c r="AP9" s="5"/>
      <c r="AQ9" s="5"/>
      <c r="AR9" s="5"/>
      <c r="AS9" s="5"/>
      <c r="AT9" s="5"/>
    </row>
    <row r="10" spans="1:46" ht="12" customHeight="1">
      <c r="A10" s="119"/>
      <c r="B10" s="119"/>
      <c r="C10" s="119"/>
      <c r="D10" s="119"/>
      <c r="E10" s="119"/>
      <c r="F10" s="119"/>
      <c r="G10" s="119"/>
      <c r="H10" s="119"/>
      <c r="I10" s="119"/>
      <c r="J10" s="119"/>
      <c r="K10" s="119"/>
      <c r="L10" s="119"/>
      <c r="M10" s="119"/>
      <c r="N10" s="119"/>
      <c r="O10" s="119"/>
      <c r="P10" s="119"/>
      <c r="Q10" s="119"/>
      <c r="R10" s="119"/>
      <c r="S10" s="1916"/>
      <c r="T10" s="1916"/>
      <c r="U10" s="1916"/>
      <c r="V10" s="1916"/>
      <c r="W10" s="1916"/>
      <c r="X10" s="1916"/>
      <c r="Y10" s="1916"/>
      <c r="Z10" s="1916"/>
      <c r="AA10" s="1916"/>
      <c r="AB10" s="1916"/>
      <c r="AC10" s="1916"/>
      <c r="AD10" s="1916"/>
      <c r="AE10" s="1916"/>
      <c r="AF10" s="1916"/>
      <c r="AG10" s="1916"/>
      <c r="AH10" s="1916"/>
      <c r="AI10" s="1916"/>
      <c r="AJ10" s="1916"/>
      <c r="AK10" s="119"/>
      <c r="AL10" s="5"/>
      <c r="AM10" s="5"/>
      <c r="AN10" s="5"/>
      <c r="AO10" s="5"/>
      <c r="AP10" s="5"/>
      <c r="AQ10" s="5"/>
      <c r="AR10" s="5"/>
      <c r="AS10" s="5"/>
      <c r="AT10" s="5"/>
    </row>
    <row r="11" spans="1:46" ht="12" customHeight="1">
      <c r="A11" s="119"/>
      <c r="B11" s="119"/>
      <c r="C11" s="119"/>
      <c r="D11" s="119"/>
      <c r="E11" s="119"/>
      <c r="F11" s="119"/>
      <c r="G11" s="119"/>
      <c r="H11" s="119"/>
      <c r="I11" s="119"/>
      <c r="J11" s="119"/>
      <c r="K11" s="119"/>
      <c r="L11" s="119"/>
      <c r="M11" s="119"/>
      <c r="N11" s="119"/>
      <c r="O11" s="119"/>
      <c r="P11" s="119"/>
      <c r="Q11" s="119"/>
      <c r="R11" s="119"/>
      <c r="S11" s="119" t="s">
        <v>1653</v>
      </c>
      <c r="T11" s="119"/>
      <c r="U11" s="119"/>
      <c r="V11" s="119"/>
      <c r="W11" s="119"/>
      <c r="X11" s="119"/>
      <c r="Y11" s="119"/>
      <c r="Z11" s="119"/>
      <c r="AA11" s="119"/>
      <c r="AB11" s="119"/>
      <c r="AC11" s="119"/>
      <c r="AD11" s="119"/>
      <c r="AE11" s="119"/>
      <c r="AF11" s="119"/>
      <c r="AG11" s="119"/>
      <c r="AH11" s="119"/>
      <c r="AI11" s="119"/>
      <c r="AJ11" s="119"/>
      <c r="AK11" s="119"/>
      <c r="AL11" s="5"/>
      <c r="AM11" s="5"/>
      <c r="AN11" s="5"/>
      <c r="AO11" s="5"/>
      <c r="AP11" s="5"/>
      <c r="AQ11" s="5"/>
      <c r="AR11" s="5"/>
      <c r="AS11" s="5"/>
      <c r="AT11" s="5"/>
    </row>
    <row r="12" spans="1:46" ht="12.75" customHeight="1">
      <c r="A12" s="119"/>
      <c r="B12" s="119"/>
      <c r="C12" s="119"/>
      <c r="D12" s="119"/>
      <c r="E12" s="119"/>
      <c r="F12" s="119"/>
      <c r="G12" s="119"/>
      <c r="H12" s="119"/>
      <c r="I12" s="119"/>
      <c r="J12" s="119"/>
      <c r="K12" s="119"/>
      <c r="L12" s="119"/>
      <c r="M12" s="119"/>
      <c r="N12" s="119"/>
      <c r="O12" s="119"/>
      <c r="P12" s="119"/>
      <c r="Q12" s="119"/>
      <c r="R12" s="119"/>
      <c r="S12" s="119"/>
      <c r="T12" s="1920"/>
      <c r="U12" s="1920"/>
      <c r="V12" s="1920"/>
      <c r="W12" s="1920"/>
      <c r="X12" s="1920"/>
      <c r="Y12" s="1920"/>
      <c r="Z12" s="1920"/>
      <c r="AA12" s="1920"/>
      <c r="AB12" s="1920"/>
      <c r="AC12" s="1920"/>
      <c r="AD12" s="1920"/>
      <c r="AE12" s="1920"/>
      <c r="AF12" s="1920"/>
      <c r="AG12" s="1920"/>
      <c r="AH12" s="1920"/>
      <c r="AI12" s="1920"/>
      <c r="AJ12" s="1920"/>
      <c r="AK12" s="119"/>
      <c r="AL12" s="5"/>
      <c r="AM12" s="5"/>
      <c r="AN12" s="5"/>
      <c r="AO12" s="5"/>
      <c r="AP12" s="5"/>
      <c r="AQ12" s="5"/>
      <c r="AR12" s="5"/>
      <c r="AS12" s="5"/>
      <c r="AT12" s="5"/>
    </row>
    <row r="13" spans="1:46" ht="12.75" customHeight="1">
      <c r="A13" s="119"/>
      <c r="B13" s="119"/>
      <c r="C13" s="119"/>
      <c r="D13" s="119"/>
      <c r="E13" s="119"/>
      <c r="F13" s="119"/>
      <c r="G13" s="119"/>
      <c r="H13" s="119"/>
      <c r="I13" s="119"/>
      <c r="J13" s="119"/>
      <c r="K13" s="119"/>
      <c r="L13" s="119"/>
      <c r="M13" s="119"/>
      <c r="N13" s="119"/>
      <c r="O13" s="119"/>
      <c r="P13" s="119"/>
      <c r="Q13" s="119"/>
      <c r="R13" s="119"/>
      <c r="S13" s="119"/>
      <c r="T13" s="1920"/>
      <c r="U13" s="1920"/>
      <c r="V13" s="1920"/>
      <c r="W13" s="1920"/>
      <c r="X13" s="1920"/>
      <c r="Y13" s="1920"/>
      <c r="Z13" s="1920"/>
      <c r="AA13" s="1920"/>
      <c r="AB13" s="1920"/>
      <c r="AC13" s="1920"/>
      <c r="AD13" s="1920"/>
      <c r="AE13" s="1920"/>
      <c r="AF13" s="1920"/>
      <c r="AG13" s="1920"/>
      <c r="AH13" s="1920"/>
      <c r="AI13" s="1920"/>
      <c r="AJ13" s="1920"/>
      <c r="AK13" s="119"/>
      <c r="AL13" s="5"/>
      <c r="AM13" s="5"/>
      <c r="AN13" s="5"/>
      <c r="AO13" s="5"/>
      <c r="AP13" s="5"/>
      <c r="AQ13" s="5"/>
      <c r="AR13" s="5"/>
      <c r="AS13" s="5"/>
      <c r="AT13" s="5"/>
    </row>
    <row r="14" spans="1:46" ht="12" customHeight="1">
      <c r="A14" s="119"/>
      <c r="B14" s="119"/>
      <c r="C14" s="119"/>
      <c r="D14" s="119"/>
      <c r="E14" s="119"/>
      <c r="F14" s="119"/>
      <c r="G14" s="119"/>
      <c r="H14" s="119"/>
      <c r="I14" s="119"/>
      <c r="J14" s="119"/>
      <c r="K14" s="119"/>
      <c r="L14" s="119"/>
      <c r="M14" s="119"/>
      <c r="N14" s="119"/>
      <c r="O14" s="119"/>
      <c r="P14" s="119"/>
      <c r="Q14" s="119"/>
      <c r="R14" s="119" t="s">
        <v>1654</v>
      </c>
      <c r="S14" s="119"/>
      <c r="T14" s="119"/>
      <c r="U14" s="119"/>
      <c r="V14" s="119"/>
      <c r="W14" s="119"/>
      <c r="X14" s="119"/>
      <c r="Y14" s="119"/>
      <c r="Z14" s="119"/>
      <c r="AA14" s="119"/>
      <c r="AB14" s="119"/>
      <c r="AC14" s="119"/>
      <c r="AD14" s="119"/>
      <c r="AE14" s="119"/>
      <c r="AF14" s="119"/>
      <c r="AG14" s="119"/>
      <c r="AH14" s="119"/>
      <c r="AI14" s="119"/>
      <c r="AJ14" s="119"/>
      <c r="AK14" s="119"/>
      <c r="AL14" s="5"/>
      <c r="AM14" s="5"/>
      <c r="AN14" s="5"/>
      <c r="AO14" s="5"/>
      <c r="AP14" s="5"/>
      <c r="AQ14" s="5"/>
      <c r="AR14" s="5"/>
      <c r="AS14" s="5"/>
      <c r="AT14" s="5"/>
    </row>
    <row r="15" spans="1:46" ht="12" customHeight="1">
      <c r="A15" s="119"/>
      <c r="B15" s="119"/>
      <c r="C15" s="119"/>
      <c r="D15" s="119"/>
      <c r="E15" s="119"/>
      <c r="F15" s="119"/>
      <c r="G15" s="119"/>
      <c r="H15" s="119"/>
      <c r="I15" s="119"/>
      <c r="J15" s="119"/>
      <c r="K15" s="119"/>
      <c r="L15" s="119"/>
      <c r="M15" s="119"/>
      <c r="N15" s="119"/>
      <c r="O15" s="119"/>
      <c r="P15" s="119"/>
      <c r="Q15" s="119"/>
      <c r="R15" s="119"/>
      <c r="S15" s="1921"/>
      <c r="T15" s="1921"/>
      <c r="U15" s="1921"/>
      <c r="V15" s="1921"/>
      <c r="W15" s="1921"/>
      <c r="X15" s="1921"/>
      <c r="Y15" s="1921"/>
      <c r="Z15" s="1921"/>
      <c r="AA15" s="1921"/>
      <c r="AB15" s="1921"/>
      <c r="AC15" s="1921"/>
      <c r="AD15" s="1921"/>
      <c r="AE15" s="1921"/>
      <c r="AF15" s="1921"/>
      <c r="AG15" s="1921"/>
      <c r="AH15" s="1921"/>
      <c r="AI15" s="1921"/>
      <c r="AJ15" s="1921"/>
      <c r="AK15" s="119"/>
      <c r="AL15" s="5"/>
      <c r="AM15" s="5"/>
      <c r="AN15" s="5"/>
      <c r="AO15" s="5"/>
      <c r="AP15" s="5"/>
      <c r="AQ15" s="5"/>
      <c r="AR15" s="5"/>
      <c r="AS15" s="5"/>
      <c r="AT15" s="5"/>
    </row>
    <row r="16" spans="1:46" ht="12" customHeight="1">
      <c r="A16" s="119"/>
      <c r="B16" s="119"/>
      <c r="C16" s="119"/>
      <c r="D16" s="119"/>
      <c r="E16" s="119"/>
      <c r="F16" s="119"/>
      <c r="G16" s="119"/>
      <c r="H16" s="119"/>
      <c r="I16" s="119"/>
      <c r="J16" s="119"/>
      <c r="K16" s="119"/>
      <c r="L16" s="119"/>
      <c r="M16" s="119"/>
      <c r="N16" s="119"/>
      <c r="O16" s="119"/>
      <c r="P16" s="119"/>
      <c r="Q16" s="119"/>
      <c r="R16" s="119"/>
      <c r="S16" s="1921"/>
      <c r="T16" s="1921"/>
      <c r="U16" s="1921"/>
      <c r="V16" s="1921"/>
      <c r="W16" s="1921"/>
      <c r="X16" s="1921"/>
      <c r="Y16" s="1921"/>
      <c r="Z16" s="1921"/>
      <c r="AA16" s="1921"/>
      <c r="AB16" s="1921"/>
      <c r="AC16" s="1921"/>
      <c r="AD16" s="1921"/>
      <c r="AE16" s="1921"/>
      <c r="AF16" s="1921"/>
      <c r="AG16" s="1921"/>
      <c r="AH16" s="1921"/>
      <c r="AI16" s="1921"/>
      <c r="AJ16" s="1921"/>
      <c r="AK16" s="119"/>
      <c r="AL16" s="5"/>
      <c r="AM16" s="5"/>
      <c r="AN16" s="5"/>
      <c r="AO16" s="5"/>
      <c r="AP16" s="5"/>
      <c r="AQ16" s="5"/>
      <c r="AR16" s="5"/>
      <c r="AS16" s="5"/>
      <c r="AT16" s="5"/>
    </row>
    <row r="17" spans="1:46" ht="12" customHeight="1">
      <c r="A17" s="119"/>
      <c r="B17" s="119"/>
      <c r="C17" s="119"/>
      <c r="D17" s="119"/>
      <c r="E17" s="119"/>
      <c r="F17" s="119"/>
      <c r="G17" s="119"/>
      <c r="H17" s="119"/>
      <c r="I17" s="119"/>
      <c r="J17" s="119"/>
      <c r="K17" s="119"/>
      <c r="L17" s="119"/>
      <c r="M17" s="119"/>
      <c r="N17" s="119"/>
      <c r="O17" s="119"/>
      <c r="P17" s="119"/>
      <c r="Q17" s="119"/>
      <c r="R17" s="119"/>
      <c r="S17" s="119" t="s">
        <v>1655</v>
      </c>
      <c r="T17" s="119"/>
      <c r="U17" s="119"/>
      <c r="V17" s="119"/>
      <c r="W17" s="119"/>
      <c r="X17" s="119"/>
      <c r="Y17" s="119"/>
      <c r="Z17" s="119"/>
      <c r="AA17" s="119"/>
      <c r="AB17" s="119"/>
      <c r="AC17" s="119"/>
      <c r="AD17" s="119"/>
      <c r="AE17" s="119"/>
      <c r="AF17" s="119"/>
      <c r="AG17" s="119"/>
      <c r="AH17" s="119"/>
      <c r="AI17" s="119"/>
      <c r="AJ17" s="119"/>
      <c r="AK17" s="119"/>
      <c r="AL17" s="5"/>
      <c r="AM17" s="5"/>
      <c r="AN17" s="5"/>
      <c r="AO17" s="5"/>
      <c r="AP17" s="5"/>
      <c r="AQ17" s="5"/>
      <c r="AR17" s="5"/>
      <c r="AS17" s="5"/>
      <c r="AT17" s="5"/>
    </row>
    <row r="18" spans="1:46" ht="12.75" customHeight="1">
      <c r="A18" s="119"/>
      <c r="B18" s="119"/>
      <c r="C18" s="119"/>
      <c r="D18" s="119"/>
      <c r="E18" s="119"/>
      <c r="F18" s="119"/>
      <c r="G18" s="119"/>
      <c r="H18" s="119"/>
      <c r="I18" s="119"/>
      <c r="J18" s="119"/>
      <c r="K18" s="119"/>
      <c r="L18" s="119"/>
      <c r="M18" s="119"/>
      <c r="N18" s="119"/>
      <c r="O18" s="119"/>
      <c r="P18" s="119"/>
      <c r="Q18" s="119"/>
      <c r="R18" s="119"/>
      <c r="S18" s="119"/>
      <c r="T18" s="1920"/>
      <c r="U18" s="1920"/>
      <c r="V18" s="1920"/>
      <c r="W18" s="1920"/>
      <c r="X18" s="1920"/>
      <c r="Y18" s="1920"/>
      <c r="Z18" s="1920"/>
      <c r="AA18" s="1920"/>
      <c r="AB18" s="1920"/>
      <c r="AC18" s="1920"/>
      <c r="AD18" s="1920"/>
      <c r="AE18" s="1920"/>
      <c r="AF18" s="1920"/>
      <c r="AG18" s="1920"/>
      <c r="AH18" s="1920"/>
      <c r="AI18" s="1920"/>
      <c r="AJ18" s="1920"/>
      <c r="AK18" s="119"/>
      <c r="AL18" s="5"/>
      <c r="AM18" s="5"/>
      <c r="AN18" s="5"/>
      <c r="AO18" s="5"/>
      <c r="AP18" s="5"/>
      <c r="AQ18" s="5"/>
      <c r="AR18" s="5"/>
      <c r="AS18" s="5"/>
      <c r="AT18" s="5"/>
    </row>
    <row r="19" spans="1:46" ht="12.75" customHeight="1">
      <c r="A19" s="119"/>
      <c r="B19" s="119"/>
      <c r="C19" s="119"/>
      <c r="D19" s="119"/>
      <c r="E19" s="119"/>
      <c r="F19" s="119"/>
      <c r="G19" s="119"/>
      <c r="H19" s="119"/>
      <c r="I19" s="119"/>
      <c r="J19" s="119"/>
      <c r="K19" s="119"/>
      <c r="L19" s="119"/>
      <c r="M19" s="119"/>
      <c r="N19" s="119"/>
      <c r="O19" s="119"/>
      <c r="P19" s="119"/>
      <c r="Q19" s="119"/>
      <c r="R19" s="119"/>
      <c r="S19" s="119"/>
      <c r="T19" s="1920"/>
      <c r="U19" s="1920"/>
      <c r="V19" s="1920"/>
      <c r="W19" s="1920"/>
      <c r="X19" s="1920"/>
      <c r="Y19" s="1920"/>
      <c r="Z19" s="1920"/>
      <c r="AA19" s="1920"/>
      <c r="AB19" s="1920"/>
      <c r="AC19" s="1920"/>
      <c r="AD19" s="1920"/>
      <c r="AE19" s="1920"/>
      <c r="AF19" s="1920"/>
      <c r="AG19" s="1920"/>
      <c r="AH19" s="1920"/>
      <c r="AI19" s="1920"/>
      <c r="AJ19" s="1920"/>
      <c r="AK19" s="119"/>
      <c r="AL19" s="5"/>
      <c r="AM19" s="5"/>
      <c r="AN19" s="5"/>
      <c r="AO19" s="5"/>
      <c r="AP19" s="5"/>
      <c r="AQ19" s="5"/>
      <c r="AR19" s="5"/>
      <c r="AS19" s="5"/>
      <c r="AT19" s="5"/>
    </row>
    <row r="20" spans="1:46" ht="12" customHeight="1">
      <c r="A20" s="119"/>
      <c r="B20" s="1529" t="s">
        <v>2407</v>
      </c>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19"/>
      <c r="AL20" s="5"/>
      <c r="AM20" s="5"/>
      <c r="AN20" s="5"/>
      <c r="AO20" s="5"/>
      <c r="AP20" s="5"/>
      <c r="AQ20" s="5"/>
      <c r="AR20" s="5"/>
      <c r="AS20" s="5"/>
      <c r="AT20" s="5"/>
    </row>
    <row r="21" spans="1:46" ht="12" customHeight="1">
      <c r="A21" s="119"/>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19"/>
      <c r="AL21" s="5"/>
      <c r="AM21" s="5"/>
      <c r="AN21" s="5"/>
      <c r="AO21" s="5"/>
      <c r="AP21" s="5"/>
      <c r="AQ21" s="5"/>
      <c r="AR21" s="5"/>
      <c r="AS21" s="5"/>
      <c r="AT21" s="5"/>
    </row>
    <row r="22" spans="1:46" ht="12" customHeight="1">
      <c r="A22" s="119"/>
      <c r="B22" s="1529"/>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c r="AE22" s="1529"/>
      <c r="AF22" s="1529"/>
      <c r="AG22" s="1529"/>
      <c r="AH22" s="1529"/>
      <c r="AI22" s="1529"/>
      <c r="AJ22" s="1529"/>
      <c r="AK22" s="119"/>
      <c r="AL22" s="5"/>
      <c r="AM22" s="5"/>
      <c r="AN22" s="5"/>
      <c r="AO22" s="5"/>
      <c r="AP22" s="5"/>
      <c r="AQ22" s="5"/>
      <c r="AR22" s="5"/>
      <c r="AS22" s="5"/>
      <c r="AT22" s="5"/>
    </row>
    <row r="23" spans="1:46" ht="12" customHeight="1">
      <c r="A23" s="1504" t="s">
        <v>1657</v>
      </c>
      <c r="B23" s="1504"/>
      <c r="C23" s="1504"/>
      <c r="D23" s="1504"/>
      <c r="E23" s="1504"/>
      <c r="F23" s="1504"/>
      <c r="G23" s="1504"/>
      <c r="H23" s="1504"/>
      <c r="I23" s="1504"/>
      <c r="J23" s="1504"/>
      <c r="K23" s="1504"/>
      <c r="L23" s="1504"/>
      <c r="M23" s="1504"/>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c r="AL23" s="5"/>
      <c r="AM23" s="5"/>
      <c r="AN23" s="5"/>
      <c r="AO23" s="5"/>
      <c r="AP23" s="5"/>
      <c r="AQ23" s="5"/>
      <c r="AR23" s="5"/>
      <c r="AS23" s="5"/>
      <c r="AT23" s="5"/>
    </row>
    <row r="24" spans="1:46" ht="12" customHeight="1">
      <c r="A24" s="119"/>
      <c r="B24" s="119" t="s">
        <v>1700</v>
      </c>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c r="AM24" s="5"/>
      <c r="AN24" s="5"/>
      <c r="AO24" s="5"/>
      <c r="AP24" s="5"/>
      <c r="AQ24" s="5"/>
      <c r="AR24" s="5"/>
      <c r="AS24" s="5"/>
      <c r="AT24" s="5"/>
    </row>
    <row r="25" spans="1:46" ht="12.75" customHeight="1">
      <c r="A25" s="119"/>
      <c r="B25" s="590" t="s">
        <v>1701</v>
      </c>
      <c r="C25" s="119"/>
      <c r="D25" s="119"/>
      <c r="E25" s="119"/>
      <c r="F25" s="119"/>
      <c r="G25" s="119"/>
      <c r="H25" s="119"/>
      <c r="I25" s="119"/>
      <c r="J25" s="119"/>
      <c r="K25" s="119"/>
      <c r="L25" s="119" t="s">
        <v>1702</v>
      </c>
      <c r="M25" s="1991"/>
      <c r="N25" s="1991"/>
      <c r="O25" s="1991"/>
      <c r="P25" s="1991"/>
      <c r="Q25" s="1991"/>
      <c r="R25" s="1991"/>
      <c r="S25" s="1991"/>
      <c r="T25" s="1991"/>
      <c r="U25" s="1991"/>
      <c r="V25" s="1991"/>
      <c r="W25" s="1991"/>
      <c r="X25" s="1991"/>
      <c r="Y25" s="1991"/>
      <c r="Z25" s="1991"/>
      <c r="AA25" s="1991"/>
      <c r="AB25" s="1991"/>
      <c r="AC25" s="1991"/>
      <c r="AD25" s="119" t="s">
        <v>1703</v>
      </c>
      <c r="AE25" s="119"/>
      <c r="AF25" s="119"/>
      <c r="AG25" s="119"/>
      <c r="AH25" s="119"/>
      <c r="AI25" s="119"/>
      <c r="AJ25" s="119"/>
      <c r="AK25" s="119"/>
      <c r="AL25"/>
      <c r="AM25" s="5"/>
      <c r="AN25" s="5"/>
      <c r="AO25" s="5"/>
      <c r="AP25" s="5"/>
      <c r="AQ25" s="5"/>
      <c r="AR25" s="5"/>
      <c r="AS25" s="5"/>
      <c r="AT25" s="5"/>
    </row>
    <row r="26" spans="1:46" ht="12.75" customHeight="1">
      <c r="A26" s="119"/>
      <c r="B26" s="590" t="s">
        <v>1704</v>
      </c>
      <c r="C26" s="119"/>
      <c r="D26" s="119"/>
      <c r="E26" s="119"/>
      <c r="F26" s="119"/>
      <c r="G26" s="119"/>
      <c r="H26" s="119"/>
      <c r="I26" s="119"/>
      <c r="J26" s="119"/>
      <c r="K26" s="119"/>
      <c r="L26" s="119"/>
      <c r="M26" s="1915"/>
      <c r="N26" s="1915"/>
      <c r="O26" s="1915"/>
      <c r="P26" s="1915"/>
      <c r="Q26" s="119" t="s">
        <v>1705</v>
      </c>
      <c r="R26" s="1915"/>
      <c r="S26" s="1915"/>
      <c r="T26" s="1915"/>
      <c r="U26" s="119" t="s">
        <v>1706</v>
      </c>
      <c r="V26" s="1915"/>
      <c r="W26" s="1915"/>
      <c r="X26" s="1915"/>
      <c r="Y26" s="119" t="s">
        <v>1707</v>
      </c>
      <c r="Z26" s="119"/>
      <c r="AA26" s="119"/>
      <c r="AB26" s="119"/>
      <c r="AC26" s="119"/>
      <c r="AD26" s="119"/>
      <c r="AE26" s="119"/>
      <c r="AF26" s="119"/>
      <c r="AG26" s="119"/>
      <c r="AH26" s="119"/>
      <c r="AI26" s="119"/>
      <c r="AJ26" s="119"/>
      <c r="AK26" s="119"/>
      <c r="AL26"/>
      <c r="AM26" s="5"/>
      <c r="AN26" s="5"/>
      <c r="AO26" s="5"/>
      <c r="AP26" s="5"/>
      <c r="AQ26" s="5"/>
      <c r="AR26" s="5"/>
      <c r="AS26" s="5"/>
      <c r="AT26" s="5"/>
    </row>
    <row r="27" spans="1:46" ht="12" customHeight="1">
      <c r="A27" s="119"/>
      <c r="B27" s="590" t="s">
        <v>1708</v>
      </c>
      <c r="C27" s="119"/>
      <c r="D27" s="119"/>
      <c r="E27" s="119"/>
      <c r="F27" s="119"/>
      <c r="G27" s="119"/>
      <c r="H27" s="119"/>
      <c r="I27" s="119"/>
      <c r="J27" s="119"/>
      <c r="K27" s="119"/>
      <c r="L27" s="1504" t="s">
        <v>2368</v>
      </c>
      <c r="M27" s="1504"/>
      <c r="N27" s="1504"/>
      <c r="O27" s="1504"/>
      <c r="P27" s="1504"/>
      <c r="Q27" s="1504"/>
      <c r="R27" s="1504"/>
      <c r="S27" s="1504"/>
      <c r="T27" s="1504"/>
      <c r="U27" s="1504"/>
      <c r="V27" s="1504"/>
      <c r="W27" s="1504"/>
      <c r="X27" s="1504"/>
      <c r="Y27" s="1504"/>
      <c r="Z27" s="1504"/>
      <c r="AA27" s="1504"/>
      <c r="AB27" s="1504"/>
      <c r="AC27" s="1504"/>
      <c r="AD27" s="1504"/>
      <c r="AE27" s="119"/>
      <c r="AF27" s="119"/>
      <c r="AG27" s="119"/>
      <c r="AH27" s="119"/>
      <c r="AI27" s="119"/>
      <c r="AJ27" s="119"/>
      <c r="AK27" s="119"/>
      <c r="AL27"/>
      <c r="AM27" s="5"/>
      <c r="AN27" s="5"/>
      <c r="AO27" s="5"/>
      <c r="AP27" s="5"/>
      <c r="AQ27" s="5"/>
      <c r="AR27" s="5"/>
      <c r="AS27" s="5"/>
      <c r="AT27" s="5"/>
    </row>
    <row r="28" spans="1:46" ht="12" customHeight="1">
      <c r="A28" s="119"/>
      <c r="B28" s="590" t="s">
        <v>1710</v>
      </c>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c r="AM28" s="5"/>
      <c r="AN28" s="5"/>
      <c r="AO28" s="5"/>
      <c r="AP28" s="5"/>
      <c r="AQ28" s="5"/>
      <c r="AR28" s="5"/>
      <c r="AS28" s="5"/>
      <c r="AT28" s="5"/>
    </row>
    <row r="29" spans="1:46" ht="12.75" customHeight="1">
      <c r="A29" s="119"/>
      <c r="B29" s="119"/>
      <c r="C29" s="1918"/>
      <c r="D29" s="1918"/>
      <c r="E29" s="1918"/>
      <c r="F29" s="1918"/>
      <c r="G29" s="1918"/>
      <c r="H29" s="1918"/>
      <c r="I29" s="1918"/>
      <c r="J29" s="1918"/>
      <c r="K29" s="1918"/>
      <c r="L29" s="1918"/>
      <c r="M29" s="1918"/>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19"/>
      <c r="AL29"/>
      <c r="AM29" s="5"/>
      <c r="AN29" s="5"/>
      <c r="AO29" s="5"/>
      <c r="AP29" s="5"/>
      <c r="AQ29" s="5"/>
      <c r="AR29" s="5"/>
      <c r="AS29" s="5"/>
      <c r="AT29" s="5"/>
    </row>
    <row r="30" spans="1:46" ht="12.75" customHeight="1">
      <c r="A30" s="119"/>
      <c r="B30" s="119"/>
      <c r="C30" s="1918"/>
      <c r="D30" s="1918"/>
      <c r="E30" s="1918"/>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8"/>
      <c r="AK30" s="119"/>
      <c r="AL30"/>
      <c r="AM30" s="5"/>
      <c r="AN30" s="5"/>
      <c r="AO30" s="5"/>
      <c r="AP30" s="5"/>
      <c r="AQ30" s="5"/>
      <c r="AR30" s="5"/>
      <c r="AS30" s="5"/>
      <c r="AT30" s="5"/>
    </row>
    <row r="31" spans="1:46" ht="12.75" customHeight="1">
      <c r="A31" s="119"/>
      <c r="B31" s="119"/>
      <c r="C31" s="1918"/>
      <c r="D31" s="1918"/>
      <c r="E31" s="1918"/>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8"/>
      <c r="AK31" s="119"/>
      <c r="AL31"/>
      <c r="AM31" s="5"/>
      <c r="AN31" s="5"/>
      <c r="AO31" s="5"/>
      <c r="AP31" s="5"/>
      <c r="AQ31" s="5"/>
      <c r="AR31" s="5"/>
      <c r="AS31" s="5"/>
      <c r="AT31" s="5"/>
    </row>
    <row r="32" spans="1:46" ht="12.75" customHeight="1">
      <c r="A32" s="119"/>
      <c r="B32" s="119"/>
      <c r="C32" s="1918"/>
      <c r="D32" s="1918"/>
      <c r="E32" s="1918"/>
      <c r="F32" s="1918"/>
      <c r="G32" s="1918"/>
      <c r="H32" s="1918"/>
      <c r="I32" s="1918"/>
      <c r="J32" s="1918"/>
      <c r="K32" s="1918"/>
      <c r="L32" s="1918"/>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19"/>
      <c r="AL32"/>
      <c r="AM32" s="5"/>
      <c r="AN32" s="5"/>
      <c r="AO32" s="5"/>
      <c r="AP32" s="5"/>
      <c r="AQ32" s="5"/>
      <c r="AR32" s="5"/>
      <c r="AS32" s="5"/>
      <c r="AT32" s="5"/>
    </row>
    <row r="33" spans="1:81" ht="12.75" customHeight="1">
      <c r="A33" s="119"/>
      <c r="B33" s="590" t="s">
        <v>1711</v>
      </c>
      <c r="C33" s="137"/>
      <c r="D33" s="137"/>
      <c r="E33" s="137"/>
      <c r="F33" s="137"/>
      <c r="G33" s="137"/>
      <c r="H33" s="137"/>
      <c r="I33" s="137"/>
      <c r="J33" s="137"/>
      <c r="K33" s="137"/>
      <c r="L33" s="137"/>
      <c r="M33" s="137"/>
      <c r="N33" s="137"/>
      <c r="O33" s="137"/>
      <c r="P33" s="137"/>
      <c r="Q33" s="1915"/>
      <c r="R33" s="1915"/>
      <c r="S33" s="1915"/>
      <c r="T33" s="1915"/>
      <c r="U33" s="119" t="s">
        <v>1648</v>
      </c>
      <c r="V33" s="1915"/>
      <c r="W33" s="1915"/>
      <c r="X33" s="119" t="s">
        <v>1649</v>
      </c>
      <c r="Y33" s="1915"/>
      <c r="Z33" s="1915"/>
      <c r="AA33" s="119" t="s">
        <v>1650</v>
      </c>
      <c r="AB33" s="137"/>
      <c r="AC33" s="137"/>
      <c r="AD33" s="137"/>
      <c r="AE33" s="137"/>
      <c r="AF33" s="137"/>
      <c r="AG33" s="137"/>
      <c r="AH33" s="137"/>
      <c r="AI33" s="137"/>
      <c r="AJ33" s="137"/>
      <c r="AK33" s="119"/>
      <c r="AL33"/>
      <c r="AM33" s="5"/>
      <c r="AN33" s="5"/>
      <c r="AO33" s="5"/>
      <c r="AP33" s="5"/>
      <c r="AQ33" s="5"/>
      <c r="AR33" s="5"/>
      <c r="AS33" s="5"/>
      <c r="AT33" s="5"/>
    </row>
    <row r="34" spans="1:81" ht="12" customHeight="1">
      <c r="A34" s="119"/>
      <c r="B34" s="119"/>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19"/>
      <c r="AL34"/>
      <c r="AM34" s="5"/>
      <c r="AN34" s="5"/>
      <c r="AO34" s="5"/>
      <c r="AP34" s="5"/>
      <c r="AQ34" s="5"/>
      <c r="AR34" s="5"/>
      <c r="AS34" s="5"/>
      <c r="AT34" s="5"/>
    </row>
    <row r="35" spans="1:81" ht="12" customHeight="1">
      <c r="AL35"/>
      <c r="AM35" s="5"/>
      <c r="AN35" s="5"/>
      <c r="AO35" s="5"/>
      <c r="AP35" s="5"/>
      <c r="AQ35" s="5"/>
      <c r="AR35" s="5"/>
      <c r="AS35" s="5"/>
      <c r="AT35" s="5"/>
    </row>
    <row r="36" spans="1:81" ht="12" customHeight="1">
      <c r="AL36"/>
      <c r="AM36" s="5"/>
      <c r="AN36" s="5"/>
      <c r="AO36" s="5"/>
      <c r="AP36" s="5"/>
      <c r="AQ36" s="5"/>
      <c r="AR36" s="5"/>
      <c r="AS36" s="5"/>
      <c r="AT36" s="5"/>
    </row>
    <row r="37" spans="1:81" ht="12" customHeight="1">
      <c r="AL37"/>
      <c r="AM37" s="5"/>
      <c r="AN37" s="5"/>
      <c r="AO37" s="5"/>
      <c r="AP37" s="5"/>
      <c r="AQ37" s="5"/>
      <c r="AR37" s="5"/>
      <c r="AS37" s="5"/>
      <c r="AT37" s="5"/>
    </row>
    <row r="38" spans="1:81" ht="20.100000000000001" customHeight="1">
      <c r="B38" s="591" t="s">
        <v>1692</v>
      </c>
      <c r="C38" s="592"/>
      <c r="D38" s="592"/>
      <c r="E38" s="592"/>
      <c r="F38" s="592"/>
      <c r="G38" s="592"/>
      <c r="H38" s="592"/>
      <c r="I38" s="592"/>
      <c r="J38" s="592"/>
      <c r="K38" s="592"/>
      <c r="L38" s="592"/>
      <c r="M38" s="592"/>
      <c r="N38" s="592"/>
      <c r="O38" s="591" t="s">
        <v>1693</v>
      </c>
      <c r="P38" s="592"/>
      <c r="Q38" s="592"/>
      <c r="R38" s="592"/>
      <c r="S38" s="592"/>
      <c r="T38" s="592"/>
      <c r="U38" s="592"/>
      <c r="V38" s="592"/>
      <c r="W38" s="592"/>
      <c r="X38" s="592"/>
      <c r="Y38" s="592"/>
      <c r="Z38" s="592"/>
      <c r="AA38" s="592"/>
      <c r="AB38" s="592"/>
      <c r="AC38" s="592"/>
      <c r="AD38" s="592"/>
      <c r="AE38" s="592"/>
      <c r="AF38" s="592"/>
      <c r="AG38" s="592"/>
      <c r="AH38" s="592"/>
      <c r="AI38" s="592"/>
      <c r="AJ38" s="593"/>
      <c r="AL38"/>
      <c r="AM38" s="5"/>
      <c r="AN38" s="5"/>
      <c r="AO38" s="5"/>
      <c r="AP38" s="5"/>
      <c r="AQ38" s="5"/>
      <c r="AR38" s="5"/>
      <c r="AS38" s="5"/>
      <c r="AT38" s="5"/>
    </row>
    <row r="39" spans="1:81" ht="20.100000000000001" customHeight="1">
      <c r="B39" s="594"/>
      <c r="C39" s="1992"/>
      <c r="D39" s="1992"/>
      <c r="E39" s="1992"/>
      <c r="F39" s="1992"/>
      <c r="G39" s="595" t="s">
        <v>1648</v>
      </c>
      <c r="H39" s="1992"/>
      <c r="I39" s="1992"/>
      <c r="J39" s="595" t="s">
        <v>1649</v>
      </c>
      <c r="K39" s="1992"/>
      <c r="L39" s="1992"/>
      <c r="M39" s="595" t="s">
        <v>1650</v>
      </c>
      <c r="N39" s="596"/>
      <c r="O39" s="1993"/>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5"/>
      <c r="AL39"/>
      <c r="AM39" s="5"/>
      <c r="AN39" s="5"/>
      <c r="AO39" s="5"/>
      <c r="AP39" s="5"/>
      <c r="AQ39" s="5"/>
      <c r="AR39" s="5"/>
      <c r="AS39" s="5"/>
      <c r="AT39" s="5"/>
    </row>
    <row r="40" spans="1:81" ht="20.100000000000001" customHeight="1">
      <c r="B40" s="594"/>
      <c r="C40" s="595" t="s">
        <v>113</v>
      </c>
      <c r="D40" s="1999"/>
      <c r="E40" s="1999"/>
      <c r="F40" s="1999"/>
      <c r="G40" s="1999"/>
      <c r="H40" s="1999"/>
      <c r="I40" s="1999"/>
      <c r="J40" s="1999"/>
      <c r="K40" s="1999"/>
      <c r="L40" s="1999"/>
      <c r="M40" s="595" t="s">
        <v>1694</v>
      </c>
      <c r="N40" s="596"/>
      <c r="O40" s="1993"/>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5"/>
      <c r="AL40"/>
      <c r="AM40" s="5"/>
      <c r="AN40" s="5"/>
      <c r="AO40" s="5"/>
      <c r="AP40" s="5"/>
      <c r="AQ40" s="5"/>
      <c r="AR40" s="5"/>
      <c r="AS40" s="5"/>
      <c r="AT40" s="5"/>
    </row>
    <row r="41" spans="1:81" ht="20.100000000000001" customHeight="1">
      <c r="B41" s="597" t="s">
        <v>1695</v>
      </c>
      <c r="C41" s="598"/>
      <c r="D41" s="598"/>
      <c r="E41" s="598"/>
      <c r="F41" s="598"/>
      <c r="G41" s="2000"/>
      <c r="H41" s="2000"/>
      <c r="I41" s="2000"/>
      <c r="J41" s="2000"/>
      <c r="K41" s="2000"/>
      <c r="L41" s="2000"/>
      <c r="M41" s="2000"/>
      <c r="N41" s="2001"/>
      <c r="O41" s="1996"/>
      <c r="P41" s="1997"/>
      <c r="Q41" s="1997"/>
      <c r="R41" s="1997"/>
      <c r="S41" s="1997"/>
      <c r="T41" s="1997"/>
      <c r="U41" s="1997"/>
      <c r="V41" s="1997"/>
      <c r="W41" s="1997"/>
      <c r="X41" s="1997"/>
      <c r="Y41" s="1997"/>
      <c r="Z41" s="1997"/>
      <c r="AA41" s="1997"/>
      <c r="AB41" s="1997"/>
      <c r="AC41" s="1997"/>
      <c r="AD41" s="1997"/>
      <c r="AE41" s="1997"/>
      <c r="AF41" s="1997"/>
      <c r="AG41" s="1997"/>
      <c r="AH41" s="1997"/>
      <c r="AI41" s="1997"/>
      <c r="AJ41" s="1998"/>
      <c r="AL41"/>
      <c r="AM41" s="5"/>
      <c r="AN41" s="5"/>
      <c r="AO41" s="5"/>
      <c r="AP41" s="5"/>
      <c r="AQ41" s="5"/>
      <c r="AR41" s="5"/>
      <c r="AS41" s="5"/>
      <c r="AT41" s="5"/>
    </row>
    <row r="42" spans="1:81" ht="16.149999999999999" customHeight="1">
      <c r="B42" s="640" t="s">
        <v>128</v>
      </c>
      <c r="C42" s="640"/>
      <c r="D42" s="640"/>
      <c r="E42" s="640"/>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E42" s="895"/>
      <c r="AF42" s="895"/>
      <c r="AG42" s="895"/>
      <c r="AH42" s="895"/>
      <c r="AI42" s="895"/>
      <c r="AJ42" s="895"/>
      <c r="AL42"/>
      <c r="AM42" s="5"/>
      <c r="AN42" s="5"/>
      <c r="AO42" s="5"/>
      <c r="AP42" s="5"/>
      <c r="AQ42" s="5"/>
      <c r="AR42" s="5"/>
      <c r="AS42" s="5"/>
      <c r="AT42" s="5"/>
    </row>
    <row r="43" spans="1:81" ht="14.1" customHeight="1">
      <c r="B43" s="634" t="s">
        <v>1910</v>
      </c>
      <c r="C43" s="1551" t="s">
        <v>2481</v>
      </c>
      <c r="D43" s="1551"/>
      <c r="E43" s="1551"/>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L43"/>
      <c r="AM43" s="5"/>
      <c r="AN43" s="5"/>
      <c r="AO43" s="5"/>
      <c r="AP43" s="5"/>
      <c r="AQ43" s="5"/>
      <c r="AR43" s="5"/>
      <c r="AS43" s="5"/>
      <c r="AT43" s="5"/>
      <c r="AU43" s="971"/>
      <c r="AV43" s="971"/>
      <c r="AW43" s="971"/>
      <c r="AX43" s="971"/>
      <c r="AY43" s="971"/>
      <c r="AZ43" s="971"/>
      <c r="BA43" s="971"/>
      <c r="BB43" s="971"/>
      <c r="BC43" s="971"/>
      <c r="BD43" s="971"/>
      <c r="BE43" s="971"/>
      <c r="BF43" s="971"/>
      <c r="BG43" s="971"/>
      <c r="BH43" s="971"/>
      <c r="BI43" s="971"/>
      <c r="BJ43" s="971"/>
      <c r="BK43" s="971"/>
      <c r="BL43" s="971"/>
      <c r="BM43" s="971"/>
      <c r="BN43" s="971"/>
      <c r="BO43" s="971"/>
      <c r="BP43" s="971"/>
      <c r="BQ43" s="971"/>
      <c r="BR43" s="971"/>
      <c r="BS43" s="971"/>
      <c r="BT43" s="971"/>
      <c r="BU43" s="971"/>
      <c r="BV43" s="971"/>
      <c r="BW43" s="971"/>
      <c r="BX43" s="971"/>
      <c r="BY43" s="971"/>
      <c r="BZ43" s="971"/>
      <c r="CA43" s="971"/>
      <c r="CB43" s="971"/>
      <c r="CC43" s="971"/>
    </row>
    <row r="44" spans="1:81" ht="14.1" customHeight="1">
      <c r="B44" s="634" t="s">
        <v>1916</v>
      </c>
      <c r="C44" s="1735" t="s">
        <v>2482</v>
      </c>
      <c r="D44" s="1735"/>
      <c r="E44" s="1735"/>
      <c r="F44" s="1735"/>
      <c r="G44" s="1735"/>
      <c r="H44" s="1735"/>
      <c r="I44" s="1735"/>
      <c r="J44" s="1735"/>
      <c r="K44" s="1735"/>
      <c r="L44" s="1735"/>
      <c r="M44" s="1735"/>
      <c r="N44" s="1735"/>
      <c r="O44" s="1735"/>
      <c r="P44" s="1735"/>
      <c r="Q44" s="1735"/>
      <c r="R44" s="1735"/>
      <c r="S44" s="1735"/>
      <c r="T44" s="1735"/>
      <c r="U44" s="1735"/>
      <c r="V44" s="1735"/>
      <c r="W44" s="1735"/>
      <c r="X44" s="1735"/>
      <c r="Y44" s="1735"/>
      <c r="Z44" s="1735"/>
      <c r="AA44" s="1735"/>
      <c r="AB44" s="1735"/>
      <c r="AC44" s="1735"/>
      <c r="AD44" s="1735"/>
      <c r="AE44" s="1735"/>
      <c r="AF44" s="1735"/>
      <c r="AG44" s="1735"/>
      <c r="AH44" s="1735"/>
      <c r="AI44" s="1735"/>
      <c r="AJ44" s="1735"/>
      <c r="AL44"/>
      <c r="AM44" s="5"/>
      <c r="AN44" s="5"/>
      <c r="AO44" s="5"/>
      <c r="AP44" s="5"/>
      <c r="AQ44" s="5"/>
      <c r="AR44" s="5"/>
      <c r="AS44" s="5"/>
      <c r="AT44" s="5"/>
      <c r="AU44" s="971"/>
      <c r="AV44" s="971"/>
      <c r="AW44" s="971"/>
      <c r="AX44" s="971"/>
      <c r="AY44" s="971"/>
      <c r="AZ44" s="971"/>
      <c r="BA44" s="971"/>
      <c r="BB44" s="971"/>
      <c r="BC44" s="971"/>
      <c r="BD44" s="971"/>
      <c r="BE44" s="971"/>
      <c r="BF44" s="971"/>
      <c r="BG44" s="971"/>
      <c r="BH44" s="971"/>
      <c r="BI44" s="971"/>
      <c r="BJ44" s="971"/>
      <c r="BK44" s="971"/>
      <c r="BL44" s="971"/>
      <c r="BM44" s="971"/>
      <c r="BN44" s="971"/>
      <c r="BO44" s="971"/>
      <c r="BP44" s="971"/>
      <c r="BQ44" s="971"/>
      <c r="BR44" s="971"/>
      <c r="BS44" s="971"/>
      <c r="BT44" s="971"/>
      <c r="BU44" s="971"/>
      <c r="BV44" s="971"/>
      <c r="BW44" s="971"/>
      <c r="BX44" s="971"/>
      <c r="BY44" s="971"/>
      <c r="BZ44" s="971"/>
      <c r="CA44" s="971"/>
      <c r="CB44" s="971"/>
      <c r="CC44" s="971"/>
    </row>
    <row r="45" spans="1:81" ht="6" customHeight="1">
      <c r="AL45"/>
      <c r="AM45" s="5"/>
      <c r="AN45" s="5"/>
      <c r="AO45" s="5"/>
      <c r="AP45" s="5"/>
      <c r="AQ45" s="5"/>
      <c r="AR45" s="5"/>
      <c r="AS45" s="5"/>
      <c r="AT45" s="5"/>
    </row>
    <row r="46" spans="1:81" s="120" customFormat="1">
      <c r="A46" s="117"/>
      <c r="B46" s="120" t="s">
        <v>2352</v>
      </c>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303"/>
      <c r="AH46" s="303"/>
      <c r="AI46" s="117"/>
      <c r="AJ46" s="117"/>
      <c r="AK46" s="117"/>
      <c r="AL46" s="5"/>
      <c r="AM46" s="5"/>
      <c r="AN46" s="5"/>
      <c r="AO46" s="5"/>
      <c r="AP46" s="5"/>
      <c r="AQ46" s="5"/>
      <c r="AR46" s="5"/>
      <c r="AS46" s="5"/>
      <c r="AT46" s="5"/>
    </row>
    <row r="47" spans="1:81" s="120" customFormat="1" ht="14.1" customHeight="1">
      <c r="A47" s="1504" t="s">
        <v>1386</v>
      </c>
      <c r="B47" s="1504"/>
      <c r="C47" s="1504"/>
      <c r="D47" s="1504"/>
      <c r="E47" s="1504"/>
      <c r="F47" s="1504"/>
      <c r="G47" s="1504"/>
      <c r="H47" s="1504"/>
      <c r="I47" s="1504"/>
      <c r="J47" s="1504"/>
      <c r="K47" s="1504"/>
      <c r="L47" s="1504"/>
      <c r="M47" s="1504"/>
      <c r="N47" s="1504"/>
      <c r="O47" s="1504"/>
      <c r="P47" s="1504"/>
      <c r="Q47" s="1504"/>
      <c r="R47" s="1504"/>
      <c r="S47" s="1504"/>
      <c r="T47" s="1504"/>
      <c r="U47" s="1504"/>
      <c r="V47" s="1504"/>
      <c r="W47" s="1504"/>
      <c r="X47" s="1504"/>
      <c r="Y47" s="1504"/>
      <c r="Z47" s="1504"/>
      <c r="AA47" s="1504"/>
      <c r="AB47" s="1504"/>
      <c r="AC47" s="1504"/>
      <c r="AD47" s="1504"/>
      <c r="AE47" s="1504"/>
      <c r="AF47" s="1504"/>
      <c r="AG47" s="1504"/>
      <c r="AH47" s="1504"/>
      <c r="AI47" s="1504"/>
      <c r="AJ47" s="1504"/>
      <c r="AK47" s="1504"/>
      <c r="AL47" s="5"/>
      <c r="AM47" s="5"/>
      <c r="AN47" s="5"/>
      <c r="AO47" s="5"/>
      <c r="AP47" s="5"/>
      <c r="AQ47" s="5"/>
      <c r="AR47" s="5"/>
      <c r="AS47" s="5"/>
      <c r="AT47" s="5"/>
    </row>
    <row r="48" spans="1:81" s="120" customFormat="1" ht="14.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5"/>
      <c r="AM48" s="5"/>
      <c r="AN48" s="5"/>
      <c r="AO48" s="5"/>
      <c r="AP48" s="5"/>
      <c r="AQ48" s="5"/>
      <c r="AR48" s="5"/>
      <c r="AS48" s="5"/>
      <c r="AT48" s="5"/>
    </row>
    <row r="49" spans="1:46" s="120" customFormat="1" ht="14.1" customHeight="1">
      <c r="A49" s="1525" t="s">
        <v>2353</v>
      </c>
      <c r="B49" s="1525"/>
      <c r="C49" s="1525"/>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5"/>
      <c r="AM49" s="5"/>
      <c r="AN49" s="5"/>
      <c r="AO49" s="5"/>
      <c r="AP49" s="5"/>
      <c r="AQ49" s="5"/>
      <c r="AR49" s="5"/>
      <c r="AS49" s="5"/>
      <c r="AT49" s="5"/>
    </row>
    <row r="50" spans="1:46" s="120" customFormat="1" ht="14.1" customHeight="1">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5"/>
      <c r="AM50" s="5"/>
      <c r="AN50" s="5"/>
      <c r="AO50" s="5"/>
      <c r="AP50" s="5"/>
      <c r="AQ50" s="5"/>
      <c r="AR50" s="5"/>
      <c r="AS50" s="5"/>
      <c r="AT50" s="5"/>
    </row>
    <row r="51" spans="1:46" s="120" customFormat="1" ht="14.1" customHeight="1">
      <c r="A51" s="119"/>
      <c r="B51" s="119"/>
      <c r="C51" s="119"/>
      <c r="D51" s="119"/>
      <c r="E51" s="119"/>
      <c r="F51" s="119"/>
      <c r="G51" s="119"/>
      <c r="H51" s="119"/>
      <c r="I51" s="119"/>
      <c r="J51" s="119"/>
      <c r="K51" s="119"/>
      <c r="L51" s="119"/>
      <c r="M51" s="119"/>
      <c r="N51" s="119"/>
      <c r="O51" s="119"/>
      <c r="P51" s="119"/>
      <c r="Q51" s="119"/>
      <c r="R51" s="119"/>
      <c r="S51" s="119"/>
      <c r="T51" s="119"/>
      <c r="U51" s="119"/>
      <c r="V51" s="119"/>
      <c r="W51" s="1915"/>
      <c r="X51" s="1915"/>
      <c r="Y51" s="1915"/>
      <c r="Z51" s="1915"/>
      <c r="AA51" s="119" t="s">
        <v>1648</v>
      </c>
      <c r="AB51" s="119"/>
      <c r="AC51" s="1915"/>
      <c r="AD51" s="1915"/>
      <c r="AE51" s="119" t="s">
        <v>1649</v>
      </c>
      <c r="AF51" s="119"/>
      <c r="AG51" s="1915"/>
      <c r="AH51" s="1915"/>
      <c r="AI51" s="119" t="s">
        <v>1650</v>
      </c>
      <c r="AJ51" s="119"/>
      <c r="AK51" s="119"/>
      <c r="AL51" s="5"/>
      <c r="AM51" s="5"/>
      <c r="AN51" s="5"/>
      <c r="AO51" s="5"/>
      <c r="AP51" s="5"/>
      <c r="AQ51" s="5"/>
      <c r="AR51" s="5"/>
      <c r="AS51" s="5"/>
      <c r="AT51" s="5"/>
    </row>
    <row r="52" spans="1:46" s="120" customFormat="1" ht="14.1" customHeight="1">
      <c r="A52" s="119"/>
      <c r="B52" s="1989"/>
      <c r="C52" s="1989"/>
      <c r="D52" s="1989"/>
      <c r="E52" s="1989"/>
      <c r="F52" s="1989"/>
      <c r="G52" s="1989"/>
      <c r="H52" s="1989"/>
      <c r="I52" s="1989"/>
      <c r="J52" s="1989"/>
      <c r="K52" s="119"/>
      <c r="L52" s="119" t="s">
        <v>1896</v>
      </c>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5"/>
      <c r="AM52" s="5"/>
      <c r="AN52" s="5"/>
      <c r="AO52" s="5"/>
      <c r="AP52" s="5"/>
      <c r="AQ52" s="5"/>
      <c r="AR52" s="5"/>
      <c r="AS52" s="5"/>
      <c r="AT52" s="5"/>
    </row>
    <row r="53" spans="1:46" s="120" customFormat="1" ht="14.1" customHeight="1">
      <c r="A53" s="119"/>
      <c r="B53" s="119"/>
      <c r="C53" s="119"/>
      <c r="D53" s="119"/>
      <c r="E53" s="119"/>
      <c r="F53" s="119"/>
      <c r="G53" s="119"/>
      <c r="H53" s="119"/>
      <c r="I53" s="119"/>
      <c r="J53" s="119"/>
      <c r="K53" s="119"/>
      <c r="L53" s="119"/>
      <c r="M53" s="119"/>
      <c r="N53" s="119"/>
      <c r="O53" s="119"/>
      <c r="P53" s="119"/>
      <c r="Q53" s="119"/>
      <c r="R53" s="119"/>
      <c r="S53" s="119"/>
      <c r="T53" s="119" t="s">
        <v>1897</v>
      </c>
      <c r="U53" s="119"/>
      <c r="V53" s="119"/>
      <c r="W53" s="119"/>
      <c r="X53" s="119"/>
      <c r="Y53" s="119"/>
      <c r="Z53" s="119"/>
      <c r="AA53" s="119"/>
      <c r="AB53" s="119"/>
      <c r="AC53" s="119"/>
      <c r="AD53" s="119"/>
      <c r="AE53" s="119"/>
      <c r="AF53" s="119"/>
      <c r="AG53" s="119"/>
      <c r="AH53" s="119"/>
      <c r="AI53" s="119"/>
      <c r="AJ53" s="119"/>
      <c r="AK53" s="119"/>
      <c r="AL53" s="5"/>
      <c r="AM53" s="5"/>
      <c r="AN53" s="5"/>
      <c r="AO53" s="5"/>
      <c r="AP53" s="5"/>
      <c r="AQ53" s="5"/>
      <c r="AR53" s="5"/>
      <c r="AS53" s="5"/>
      <c r="AT53" s="5"/>
    </row>
    <row r="54" spans="1:46" s="120" customFormat="1" ht="14.1" customHeight="1">
      <c r="A54" s="119"/>
      <c r="B54" s="119"/>
      <c r="C54" s="119"/>
      <c r="D54" s="119"/>
      <c r="E54" s="119"/>
      <c r="F54" s="119"/>
      <c r="G54" s="119"/>
      <c r="H54" s="119"/>
      <c r="I54" s="119"/>
      <c r="J54" s="119"/>
      <c r="K54" s="119"/>
      <c r="L54" s="119"/>
      <c r="M54" s="119"/>
      <c r="N54" s="119"/>
      <c r="O54" s="119"/>
      <c r="P54" s="119"/>
      <c r="Q54" s="119"/>
      <c r="R54" s="119"/>
      <c r="S54" s="119"/>
      <c r="T54" s="119"/>
      <c r="U54" s="1916"/>
      <c r="V54" s="1916"/>
      <c r="W54" s="1916"/>
      <c r="X54" s="1916"/>
      <c r="Y54" s="1916"/>
      <c r="Z54" s="1916"/>
      <c r="AA54" s="1916"/>
      <c r="AB54" s="1916"/>
      <c r="AC54" s="1916"/>
      <c r="AD54" s="1916"/>
      <c r="AE54" s="1916"/>
      <c r="AF54" s="1916"/>
      <c r="AG54" s="1916"/>
      <c r="AH54" s="1916"/>
      <c r="AI54" s="1916"/>
      <c r="AJ54" s="1916"/>
      <c r="AK54" s="1916"/>
      <c r="AL54" s="5"/>
      <c r="AM54" s="5"/>
      <c r="AN54" s="5"/>
      <c r="AO54" s="5"/>
      <c r="AP54" s="5"/>
      <c r="AQ54" s="5"/>
      <c r="AR54" s="5"/>
      <c r="AS54" s="5"/>
      <c r="AT54" s="5"/>
    </row>
    <row r="55" spans="1:46" s="120" customFormat="1" ht="14.1" customHeight="1">
      <c r="A55" s="119"/>
      <c r="B55" s="119"/>
      <c r="C55" s="119"/>
      <c r="D55" s="119"/>
      <c r="E55" s="119"/>
      <c r="F55" s="119"/>
      <c r="G55" s="119"/>
      <c r="H55" s="119"/>
      <c r="I55" s="119"/>
      <c r="J55" s="119"/>
      <c r="K55" s="119"/>
      <c r="L55" s="119"/>
      <c r="M55" s="119"/>
      <c r="N55" s="119"/>
      <c r="O55" s="119"/>
      <c r="P55" s="119"/>
      <c r="Q55" s="119"/>
      <c r="R55" s="119"/>
      <c r="S55" s="119"/>
      <c r="T55" s="119"/>
      <c r="U55" s="1916"/>
      <c r="V55" s="1916"/>
      <c r="W55" s="1916"/>
      <c r="X55" s="1916"/>
      <c r="Y55" s="1916"/>
      <c r="Z55" s="1916"/>
      <c r="AA55" s="1916"/>
      <c r="AB55" s="1916"/>
      <c r="AC55" s="1916"/>
      <c r="AD55" s="1916"/>
      <c r="AE55" s="1916"/>
      <c r="AF55" s="1916"/>
      <c r="AG55" s="1916"/>
      <c r="AH55" s="1916"/>
      <c r="AI55" s="1916"/>
      <c r="AJ55" s="1916"/>
      <c r="AK55" s="1916"/>
      <c r="AL55" s="5"/>
      <c r="AM55" s="5"/>
      <c r="AN55" s="5"/>
      <c r="AO55" s="5"/>
      <c r="AP55" s="5"/>
      <c r="AQ55" s="5"/>
      <c r="AR55" s="5"/>
      <c r="AS55" s="5"/>
      <c r="AT55" s="5"/>
    </row>
    <row r="56" spans="1:46" s="120" customFormat="1" ht="14.1" customHeight="1">
      <c r="A56" s="119"/>
      <c r="B56" s="119"/>
      <c r="C56" s="119"/>
      <c r="D56" s="119"/>
      <c r="E56" s="119"/>
      <c r="F56" s="119"/>
      <c r="G56" s="119"/>
      <c r="H56" s="119"/>
      <c r="I56" s="119"/>
      <c r="J56" s="119"/>
      <c r="K56" s="119"/>
      <c r="L56" s="119"/>
      <c r="M56" s="119"/>
      <c r="N56" s="119"/>
      <c r="O56" s="119"/>
      <c r="P56" s="119"/>
      <c r="Q56" s="119"/>
      <c r="R56" s="119"/>
      <c r="S56" s="119"/>
      <c r="T56" s="119" t="s">
        <v>1898</v>
      </c>
      <c r="U56" s="119"/>
      <c r="V56" s="119"/>
      <c r="W56" s="119"/>
      <c r="X56" s="119"/>
      <c r="Y56" s="119"/>
      <c r="Z56" s="119"/>
      <c r="AA56" s="119"/>
      <c r="AB56" s="119"/>
      <c r="AC56" s="119"/>
      <c r="AD56" s="119"/>
      <c r="AE56" s="119"/>
      <c r="AF56" s="119"/>
      <c r="AG56" s="119"/>
      <c r="AH56" s="119"/>
      <c r="AI56" s="119"/>
      <c r="AJ56" s="119"/>
      <c r="AK56" s="119"/>
      <c r="AL56" s="5"/>
      <c r="AM56" s="5"/>
      <c r="AN56" s="5"/>
      <c r="AO56" s="5"/>
      <c r="AP56" s="5"/>
      <c r="AQ56" s="5"/>
      <c r="AR56" s="5"/>
      <c r="AS56" s="5"/>
      <c r="AT56" s="5"/>
    </row>
    <row r="57" spans="1:46" s="120" customFormat="1" ht="14.1" customHeight="1">
      <c r="A57" s="119"/>
      <c r="B57" s="119"/>
      <c r="C57" s="119"/>
      <c r="D57" s="119"/>
      <c r="E57" s="119"/>
      <c r="F57" s="119"/>
      <c r="G57" s="119"/>
      <c r="H57" s="119"/>
      <c r="I57" s="119"/>
      <c r="J57" s="119"/>
      <c r="K57" s="119"/>
      <c r="L57" s="119"/>
      <c r="M57" s="119"/>
      <c r="N57" s="119"/>
      <c r="O57" s="119"/>
      <c r="P57" s="119"/>
      <c r="Q57" s="119"/>
      <c r="R57" s="119"/>
      <c r="S57" s="119"/>
      <c r="T57" s="119"/>
      <c r="U57" s="1916"/>
      <c r="V57" s="1916"/>
      <c r="W57" s="1916"/>
      <c r="X57" s="1916"/>
      <c r="Y57" s="1916"/>
      <c r="Z57" s="1916"/>
      <c r="AA57" s="1916"/>
      <c r="AB57" s="1916"/>
      <c r="AC57" s="1916"/>
      <c r="AD57" s="1916"/>
      <c r="AE57" s="1916"/>
      <c r="AF57" s="1916"/>
      <c r="AG57" s="1916"/>
      <c r="AH57" s="1916"/>
      <c r="AI57" s="1916"/>
      <c r="AJ57" s="1916"/>
      <c r="AK57" s="1916"/>
      <c r="AL57" s="5"/>
      <c r="AM57" s="5"/>
      <c r="AN57" s="5"/>
      <c r="AO57" s="5"/>
      <c r="AP57" s="5"/>
      <c r="AQ57" s="5"/>
      <c r="AR57" s="5"/>
      <c r="AS57" s="5"/>
      <c r="AT57" s="5"/>
    </row>
    <row r="58" spans="1:46" s="120" customFormat="1" ht="6" customHeight="1">
      <c r="A58" s="119"/>
      <c r="B58" s="119"/>
      <c r="C58" s="119"/>
      <c r="D58" s="119"/>
      <c r="E58" s="119"/>
      <c r="F58" s="119"/>
      <c r="G58" s="119"/>
      <c r="H58" s="119"/>
      <c r="I58" s="119"/>
      <c r="J58" s="119"/>
      <c r="K58" s="119"/>
      <c r="L58" s="119"/>
      <c r="M58" s="119"/>
      <c r="N58" s="119"/>
      <c r="O58" s="119"/>
      <c r="P58" s="119"/>
      <c r="Q58" s="119"/>
      <c r="R58" s="119"/>
      <c r="S58" s="119"/>
      <c r="T58" s="119"/>
      <c r="U58" s="667"/>
      <c r="V58" s="667"/>
      <c r="W58" s="667"/>
      <c r="X58" s="667"/>
      <c r="Y58" s="667"/>
      <c r="Z58" s="667"/>
      <c r="AA58" s="667"/>
      <c r="AB58" s="667"/>
      <c r="AC58" s="667"/>
      <c r="AD58" s="667"/>
      <c r="AE58" s="667"/>
      <c r="AF58" s="667"/>
      <c r="AG58" s="667"/>
      <c r="AH58" s="667"/>
      <c r="AI58" s="667"/>
      <c r="AJ58" s="667"/>
      <c r="AK58" s="667"/>
      <c r="AL58" s="5"/>
      <c r="AM58" s="5"/>
      <c r="AN58" s="5"/>
      <c r="AO58" s="5"/>
      <c r="AP58" s="5"/>
      <c r="AQ58" s="5"/>
      <c r="AR58" s="5"/>
      <c r="AS58" s="5"/>
      <c r="AT58" s="5"/>
    </row>
    <row r="59" spans="1:46" s="120" customFormat="1" ht="14.1" customHeight="1">
      <c r="A59" s="119"/>
      <c r="B59" s="119"/>
      <c r="C59" s="119"/>
      <c r="D59" s="119"/>
      <c r="E59" s="119"/>
      <c r="F59" s="119"/>
      <c r="G59" s="119"/>
      <c r="H59" s="119"/>
      <c r="I59" s="119"/>
      <c r="J59" s="119"/>
      <c r="K59" s="119"/>
      <c r="L59" s="119"/>
      <c r="M59" s="119"/>
      <c r="N59" s="119"/>
      <c r="O59" s="119"/>
      <c r="P59" s="119"/>
      <c r="Q59" s="119"/>
      <c r="R59" s="119"/>
      <c r="S59" s="119"/>
      <c r="T59" s="119" t="s">
        <v>1899</v>
      </c>
      <c r="U59" s="119"/>
      <c r="V59" s="119"/>
      <c r="W59" s="119"/>
      <c r="X59" s="119"/>
      <c r="Y59" s="119"/>
      <c r="Z59" s="119"/>
      <c r="AA59" s="119"/>
      <c r="AB59" s="119"/>
      <c r="AC59" s="119"/>
      <c r="AD59" s="119"/>
      <c r="AE59" s="119"/>
      <c r="AF59" s="119"/>
      <c r="AG59" s="119"/>
      <c r="AH59" s="119"/>
      <c r="AI59" s="119"/>
      <c r="AJ59" s="119"/>
      <c r="AK59" s="119"/>
      <c r="AL59" s="5"/>
      <c r="AM59" s="5"/>
      <c r="AN59" s="5"/>
      <c r="AO59" s="5"/>
      <c r="AP59" s="5"/>
      <c r="AQ59" s="5"/>
      <c r="AR59" s="5"/>
      <c r="AS59" s="5"/>
      <c r="AT59" s="5"/>
    </row>
    <row r="60" spans="1:46" s="120" customFormat="1" ht="14.1" customHeight="1">
      <c r="A60" s="119"/>
      <c r="B60" s="119"/>
      <c r="C60" s="119"/>
      <c r="D60" s="119"/>
      <c r="E60" s="119"/>
      <c r="F60" s="119"/>
      <c r="G60" s="119"/>
      <c r="H60" s="119"/>
      <c r="I60" s="119"/>
      <c r="J60" s="119"/>
      <c r="K60" s="119"/>
      <c r="L60" s="119"/>
      <c r="M60" s="119"/>
      <c r="N60" s="119"/>
      <c r="O60" s="119"/>
      <c r="P60" s="119"/>
      <c r="Q60" s="119"/>
      <c r="R60" s="119"/>
      <c r="S60" s="119"/>
      <c r="T60" s="119"/>
      <c r="U60" s="1916"/>
      <c r="V60" s="1916"/>
      <c r="W60" s="1916"/>
      <c r="X60" s="1916"/>
      <c r="Y60" s="1916"/>
      <c r="Z60" s="1916"/>
      <c r="AA60" s="1916"/>
      <c r="AB60" s="1916"/>
      <c r="AC60" s="1916"/>
      <c r="AD60" s="1916"/>
      <c r="AE60" s="1916"/>
      <c r="AF60" s="1916"/>
      <c r="AG60" s="1916"/>
      <c r="AH60" s="1916"/>
      <c r="AI60" s="1916"/>
      <c r="AJ60" s="1916"/>
      <c r="AK60" s="1916"/>
      <c r="AL60" s="5"/>
      <c r="AM60" s="5"/>
      <c r="AN60" s="5"/>
      <c r="AO60" s="5"/>
      <c r="AP60" s="5"/>
      <c r="AQ60" s="5"/>
      <c r="AR60" s="5"/>
      <c r="AS60" s="5"/>
      <c r="AT60" s="5"/>
    </row>
    <row r="61" spans="1:46" s="120" customFormat="1" ht="6" customHeight="1">
      <c r="A61" s="119"/>
      <c r="B61" s="119"/>
      <c r="C61" s="119"/>
      <c r="D61" s="119"/>
      <c r="E61" s="119"/>
      <c r="F61" s="119"/>
      <c r="G61" s="119"/>
      <c r="H61" s="119"/>
      <c r="I61" s="119"/>
      <c r="J61" s="119"/>
      <c r="K61" s="119"/>
      <c r="L61" s="119"/>
      <c r="M61" s="119"/>
      <c r="N61" s="119"/>
      <c r="O61" s="119"/>
      <c r="P61" s="119"/>
      <c r="Q61" s="119"/>
      <c r="R61" s="119"/>
      <c r="S61" s="119"/>
      <c r="T61" s="119"/>
      <c r="U61" s="667"/>
      <c r="V61" s="667"/>
      <c r="W61" s="667"/>
      <c r="X61" s="667"/>
      <c r="Y61" s="667"/>
      <c r="Z61" s="667"/>
      <c r="AA61" s="667"/>
      <c r="AB61" s="667"/>
      <c r="AC61" s="667"/>
      <c r="AD61" s="667"/>
      <c r="AE61" s="667"/>
      <c r="AF61" s="667"/>
      <c r="AG61" s="667"/>
      <c r="AH61" s="667"/>
      <c r="AI61" s="667"/>
      <c r="AJ61" s="667"/>
      <c r="AK61" s="667"/>
      <c r="AL61" s="5"/>
      <c r="AM61" s="5"/>
      <c r="AN61" s="5"/>
      <c r="AO61" s="5"/>
      <c r="AP61" s="5"/>
      <c r="AQ61" s="5"/>
      <c r="AR61" s="5"/>
      <c r="AS61" s="5"/>
      <c r="AT61" s="5"/>
    </row>
    <row r="62" spans="1:46" s="120" customFormat="1" ht="14.1" customHeight="1">
      <c r="A62" s="119"/>
      <c r="B62" s="1529" t="s">
        <v>2354</v>
      </c>
      <c r="C62" s="1529"/>
      <c r="D62" s="1529"/>
      <c r="E62" s="1529"/>
      <c r="F62" s="1529"/>
      <c r="G62" s="1529"/>
      <c r="H62" s="1529"/>
      <c r="I62" s="1529"/>
      <c r="J62" s="1529"/>
      <c r="K62" s="1529"/>
      <c r="L62" s="1529"/>
      <c r="M62" s="1529"/>
      <c r="N62" s="1529"/>
      <c r="O62" s="1529"/>
      <c r="P62" s="1529"/>
      <c r="Q62" s="1529"/>
      <c r="R62" s="1529"/>
      <c r="S62" s="1529"/>
      <c r="T62" s="1529"/>
      <c r="U62" s="1529"/>
      <c r="V62" s="1529"/>
      <c r="W62" s="1529"/>
      <c r="X62" s="1529"/>
      <c r="Y62" s="1529"/>
      <c r="Z62" s="1529"/>
      <c r="AA62" s="1529"/>
      <c r="AB62" s="1529"/>
      <c r="AC62" s="1529"/>
      <c r="AD62" s="1529"/>
      <c r="AE62" s="1529"/>
      <c r="AF62" s="1529"/>
      <c r="AG62" s="1529"/>
      <c r="AH62" s="1529"/>
      <c r="AI62" s="1529"/>
      <c r="AJ62" s="1529"/>
      <c r="AK62" s="1529"/>
      <c r="AL62" s="5"/>
      <c r="AM62" s="5"/>
      <c r="AN62" s="5"/>
      <c r="AO62" s="5"/>
      <c r="AP62" s="5"/>
      <c r="AQ62" s="5"/>
      <c r="AR62" s="5"/>
      <c r="AS62" s="5"/>
      <c r="AT62" s="5"/>
    </row>
    <row r="63" spans="1:46" s="120" customFormat="1" ht="14.1" customHeight="1">
      <c r="A63" s="119"/>
      <c r="B63" s="1529"/>
      <c r="C63" s="1529"/>
      <c r="D63" s="1529"/>
      <c r="E63" s="1529"/>
      <c r="F63" s="1529"/>
      <c r="G63" s="1529"/>
      <c r="H63" s="1529"/>
      <c r="I63" s="1529"/>
      <c r="J63" s="1529"/>
      <c r="K63" s="1529"/>
      <c r="L63" s="1529"/>
      <c r="M63" s="1529"/>
      <c r="N63" s="1529"/>
      <c r="O63" s="1529"/>
      <c r="P63" s="1529"/>
      <c r="Q63" s="1529"/>
      <c r="R63" s="1529"/>
      <c r="S63" s="1529"/>
      <c r="T63" s="1529"/>
      <c r="U63" s="1529"/>
      <c r="V63" s="1529"/>
      <c r="W63" s="1529"/>
      <c r="X63" s="1529"/>
      <c r="Y63" s="1529"/>
      <c r="Z63" s="1529"/>
      <c r="AA63" s="1529"/>
      <c r="AB63" s="1529"/>
      <c r="AC63" s="1529"/>
      <c r="AD63" s="1529"/>
      <c r="AE63" s="1529"/>
      <c r="AF63" s="1529"/>
      <c r="AG63" s="1529"/>
      <c r="AH63" s="1529"/>
      <c r="AI63" s="1529"/>
      <c r="AJ63" s="1529"/>
      <c r="AK63" s="1529"/>
      <c r="AL63" s="5"/>
      <c r="AM63" s="5"/>
      <c r="AN63" s="5"/>
      <c r="AO63" s="5"/>
      <c r="AP63" s="5"/>
      <c r="AQ63" s="5"/>
      <c r="AR63" s="5"/>
      <c r="AS63" s="5"/>
      <c r="AT63" s="5"/>
    </row>
    <row r="64" spans="1:46" s="120" customFormat="1" ht="14.1" customHeight="1">
      <c r="A64" s="119"/>
      <c r="B64" s="1529"/>
      <c r="C64" s="1529"/>
      <c r="D64" s="1529"/>
      <c r="E64" s="1529"/>
      <c r="F64" s="1529"/>
      <c r="G64" s="1529"/>
      <c r="H64" s="1529"/>
      <c r="I64" s="1529"/>
      <c r="J64" s="1529"/>
      <c r="K64" s="1529"/>
      <c r="L64" s="1529"/>
      <c r="M64" s="1529"/>
      <c r="N64" s="1529"/>
      <c r="O64" s="1529"/>
      <c r="P64" s="1529"/>
      <c r="Q64" s="1529"/>
      <c r="R64" s="1529"/>
      <c r="S64" s="1529"/>
      <c r="T64" s="1529"/>
      <c r="U64" s="1529"/>
      <c r="V64" s="1529"/>
      <c r="W64" s="1529"/>
      <c r="X64" s="1529"/>
      <c r="Y64" s="1529"/>
      <c r="Z64" s="1529"/>
      <c r="AA64" s="1529"/>
      <c r="AB64" s="1529"/>
      <c r="AC64" s="1529"/>
      <c r="AD64" s="1529"/>
      <c r="AE64" s="1529"/>
      <c r="AF64" s="1529"/>
      <c r="AG64" s="1529"/>
      <c r="AH64" s="1529"/>
      <c r="AI64" s="1529"/>
      <c r="AJ64" s="1529"/>
      <c r="AK64" s="1529"/>
      <c r="AL64" s="5"/>
      <c r="AM64" s="5"/>
      <c r="AN64" s="5"/>
      <c r="AO64" s="5"/>
      <c r="AP64" s="5"/>
      <c r="AQ64" s="5"/>
      <c r="AR64" s="5"/>
      <c r="AS64" s="5"/>
      <c r="AT64" s="5"/>
    </row>
    <row r="65" spans="1:46" s="120" customFormat="1" ht="14.1" customHeight="1">
      <c r="A65" s="119"/>
      <c r="B65" s="119" t="s">
        <v>2355</v>
      </c>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5"/>
      <c r="AM65" s="5"/>
      <c r="AN65" s="5"/>
      <c r="AO65" s="5"/>
      <c r="AP65" s="5"/>
      <c r="AQ65" s="5"/>
      <c r="AR65" s="5"/>
      <c r="AS65" s="5"/>
      <c r="AT65" s="5"/>
    </row>
    <row r="66" spans="1:46" s="120" customFormat="1" ht="14.1" customHeight="1">
      <c r="A66" s="119"/>
      <c r="B66" s="119"/>
      <c r="C66" s="119"/>
      <c r="D66" s="119"/>
      <c r="E66" s="119"/>
      <c r="F66" s="119"/>
      <c r="G66" s="119"/>
      <c r="H66" s="119"/>
      <c r="I66" s="119"/>
      <c r="J66" s="119"/>
      <c r="K66" s="119"/>
      <c r="L66" s="119"/>
      <c r="M66" s="119"/>
      <c r="N66" s="119"/>
      <c r="O66" s="119"/>
      <c r="P66" s="119"/>
      <c r="Q66" s="119"/>
      <c r="R66" s="119"/>
      <c r="S66" s="677" t="s">
        <v>1424</v>
      </c>
      <c r="T66" s="677"/>
      <c r="U66" s="1988"/>
      <c r="V66" s="1988"/>
      <c r="W66" s="1988"/>
      <c r="X66" s="1988"/>
      <c r="Y66" s="1988"/>
      <c r="Z66" s="1988"/>
      <c r="AA66" s="1988"/>
      <c r="AB66" s="1988"/>
      <c r="AC66" s="1988"/>
      <c r="AD66" s="1988"/>
      <c r="AE66" s="1988"/>
      <c r="AF66" s="1988"/>
      <c r="AG66" s="1988"/>
      <c r="AH66" s="1988"/>
      <c r="AI66" s="677"/>
      <c r="AJ66" s="677" t="s">
        <v>1425</v>
      </c>
      <c r="AK66" s="677"/>
      <c r="AL66" s="5"/>
      <c r="AM66" s="5"/>
      <c r="AN66" s="5"/>
      <c r="AO66" s="5"/>
      <c r="AP66" s="5"/>
      <c r="AQ66" s="5"/>
      <c r="AR66" s="5"/>
      <c r="AS66" s="5"/>
      <c r="AT66" s="5"/>
    </row>
    <row r="67" spans="1:46" s="120" customFormat="1" ht="14.1" customHeight="1">
      <c r="A67" s="119"/>
      <c r="B67" s="119" t="s">
        <v>2356</v>
      </c>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5"/>
      <c r="AM67" s="5"/>
      <c r="AN67" s="5"/>
      <c r="AO67" s="5"/>
      <c r="AP67" s="5"/>
      <c r="AQ67" s="5"/>
      <c r="AR67" s="5"/>
      <c r="AS67" s="5"/>
      <c r="AT67" s="5"/>
    </row>
    <row r="68" spans="1:46">
      <c r="S68" s="677"/>
      <c r="T68" s="677"/>
      <c r="U68" s="677"/>
      <c r="V68" s="677"/>
      <c r="W68" s="677"/>
      <c r="X68" s="677"/>
      <c r="Y68" s="677"/>
      <c r="Z68" s="1915"/>
      <c r="AA68" s="1915"/>
      <c r="AB68" s="1915"/>
      <c r="AC68" s="1915"/>
      <c r="AD68" s="119" t="s">
        <v>1388</v>
      </c>
      <c r="AE68" s="1915"/>
      <c r="AF68" s="1915"/>
      <c r="AG68" s="119" t="s">
        <v>1389</v>
      </c>
      <c r="AH68" s="1915"/>
      <c r="AI68" s="1915"/>
      <c r="AJ68" s="119" t="s">
        <v>1390</v>
      </c>
      <c r="AK68" s="677"/>
      <c r="AL68" s="5"/>
      <c r="AM68" s="5"/>
      <c r="AN68" s="5"/>
      <c r="AO68" s="5"/>
      <c r="AP68" s="5"/>
      <c r="AQ68" s="5"/>
      <c r="AR68" s="5"/>
      <c r="AS68" s="5"/>
      <c r="AT68" s="5"/>
    </row>
    <row r="69" spans="1:46" s="120" customFormat="1" ht="14.1" customHeight="1">
      <c r="A69" s="119"/>
      <c r="B69" s="119" t="s">
        <v>2357</v>
      </c>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5"/>
      <c r="AM69" s="5"/>
      <c r="AN69" s="5"/>
      <c r="AO69" s="5"/>
      <c r="AP69" s="5"/>
      <c r="AQ69" s="5"/>
      <c r="AR69" s="5"/>
      <c r="AS69" s="5"/>
      <c r="AT69" s="5"/>
    </row>
    <row r="70" spans="1:46" s="120" customFormat="1" ht="14.1" customHeight="1">
      <c r="A70" s="119"/>
      <c r="B70" s="119"/>
      <c r="C70" s="119"/>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c r="Z70" s="1990"/>
      <c r="AA70" s="1990"/>
      <c r="AB70" s="1990"/>
      <c r="AC70" s="1990"/>
      <c r="AD70" s="1990"/>
      <c r="AE70" s="1990"/>
      <c r="AF70" s="1990"/>
      <c r="AG70" s="1990"/>
      <c r="AH70" s="1990"/>
      <c r="AI70" s="1990"/>
      <c r="AJ70" s="1990"/>
      <c r="AK70" s="119"/>
      <c r="AL70" s="5"/>
      <c r="AM70" s="5"/>
      <c r="AN70" s="5"/>
      <c r="AO70" s="5"/>
      <c r="AP70" s="5"/>
      <c r="AQ70" s="5"/>
      <c r="AR70" s="5"/>
      <c r="AS70" s="5"/>
      <c r="AT70" s="5"/>
    </row>
    <row r="71" spans="1:46" ht="14.1" customHeight="1">
      <c r="B71" s="120"/>
      <c r="C71" s="120"/>
      <c r="D71" s="1990"/>
      <c r="E71" s="1990"/>
      <c r="F71" s="1990"/>
      <c r="G71" s="1990"/>
      <c r="H71" s="1990"/>
      <c r="I71" s="1990"/>
      <c r="J71" s="1990"/>
      <c r="K71" s="1990"/>
      <c r="L71" s="1990"/>
      <c r="M71" s="1990"/>
      <c r="N71" s="1990"/>
      <c r="O71" s="1990"/>
      <c r="P71" s="1990"/>
      <c r="Q71" s="1990"/>
      <c r="R71" s="1990"/>
      <c r="S71" s="1990"/>
      <c r="T71" s="1990"/>
      <c r="U71" s="1990"/>
      <c r="V71" s="1990"/>
      <c r="W71" s="1990"/>
      <c r="X71" s="1990"/>
      <c r="Y71" s="1990"/>
      <c r="Z71" s="1990"/>
      <c r="AA71" s="1990"/>
      <c r="AB71" s="1990"/>
      <c r="AC71" s="1990"/>
      <c r="AD71" s="1990"/>
      <c r="AE71" s="1990"/>
      <c r="AF71" s="1990"/>
      <c r="AG71" s="1990"/>
      <c r="AH71" s="1990"/>
      <c r="AI71" s="1990"/>
      <c r="AJ71" s="1990"/>
      <c r="AL71" s="5"/>
      <c r="AM71" s="5"/>
      <c r="AN71" s="5"/>
      <c r="AO71" s="5"/>
      <c r="AP71" s="5"/>
      <c r="AQ71" s="5"/>
      <c r="AR71" s="5"/>
      <c r="AS71" s="5"/>
      <c r="AT71" s="5"/>
    </row>
    <row r="72" spans="1:46" s="120" customFormat="1" ht="14.1" customHeight="1">
      <c r="A72" s="119"/>
      <c r="B72" s="119"/>
      <c r="C72" s="119"/>
      <c r="D72" s="1990"/>
      <c r="E72" s="1990"/>
      <c r="F72" s="1990"/>
      <c r="G72" s="1990"/>
      <c r="H72" s="1990"/>
      <c r="I72" s="1990"/>
      <c r="J72" s="1990"/>
      <c r="K72" s="1990"/>
      <c r="L72" s="1990"/>
      <c r="M72" s="1990"/>
      <c r="N72" s="1990"/>
      <c r="O72" s="1990"/>
      <c r="P72" s="1990"/>
      <c r="Q72" s="1990"/>
      <c r="R72" s="1990"/>
      <c r="S72" s="1990"/>
      <c r="T72" s="1990"/>
      <c r="U72" s="1990"/>
      <c r="V72" s="1990"/>
      <c r="W72" s="1990"/>
      <c r="X72" s="1990"/>
      <c r="Y72" s="1990"/>
      <c r="Z72" s="1990"/>
      <c r="AA72" s="1990"/>
      <c r="AB72" s="1990"/>
      <c r="AC72" s="1990"/>
      <c r="AD72" s="1990"/>
      <c r="AE72" s="1990"/>
      <c r="AF72" s="1990"/>
      <c r="AG72" s="1990"/>
      <c r="AH72" s="1990"/>
      <c r="AI72" s="1990"/>
      <c r="AJ72" s="1990"/>
      <c r="AK72" s="119"/>
      <c r="AL72" s="5"/>
      <c r="AM72" s="5"/>
      <c r="AN72" s="5"/>
      <c r="AO72" s="5"/>
      <c r="AP72" s="5"/>
      <c r="AQ72" s="5"/>
      <c r="AR72" s="5"/>
      <c r="AS72" s="5"/>
      <c r="AT72" s="5"/>
    </row>
    <row r="73" spans="1:46" s="120" customFormat="1" ht="14.1" customHeight="1">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5"/>
      <c r="AM73" s="5"/>
      <c r="AN73" s="5"/>
      <c r="AO73" s="5"/>
      <c r="AP73" s="5"/>
      <c r="AQ73" s="5"/>
      <c r="AR73" s="5"/>
      <c r="AS73" s="5"/>
      <c r="AT73" s="5"/>
    </row>
    <row r="74" spans="1:46" s="120" customFormat="1" ht="14.1" customHeight="1">
      <c r="A74" s="119"/>
      <c r="B74" s="119" t="s">
        <v>2358</v>
      </c>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5"/>
      <c r="AM74" s="5"/>
      <c r="AN74" s="5"/>
      <c r="AO74" s="5"/>
      <c r="AP74" s="5"/>
      <c r="AQ74" s="5"/>
      <c r="AR74" s="5"/>
      <c r="AS74" s="5"/>
      <c r="AT74" s="5"/>
    </row>
    <row r="75" spans="1:46" s="120" customFormat="1" ht="14.1" customHeight="1">
      <c r="A75" s="119"/>
      <c r="B75" s="119"/>
      <c r="C75" s="119"/>
      <c r="D75" s="1000" t="s">
        <v>73</v>
      </c>
      <c r="E75" s="972" t="s">
        <v>1901</v>
      </c>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5"/>
      <c r="AM75" s="5"/>
      <c r="AN75" s="5"/>
      <c r="AO75" s="5"/>
      <c r="AP75" s="5"/>
      <c r="AQ75" s="5"/>
      <c r="AR75" s="5"/>
      <c r="AS75" s="5"/>
      <c r="AT75" s="5"/>
    </row>
    <row r="76" spans="1:46" s="120" customFormat="1" ht="14.1" customHeight="1">
      <c r="A76" s="119"/>
      <c r="B76" s="119"/>
      <c r="C76" s="119"/>
      <c r="D76" s="1000" t="s">
        <v>73</v>
      </c>
      <c r="E76" s="972" t="s">
        <v>2379</v>
      </c>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5"/>
      <c r="AM76" s="5"/>
      <c r="AN76" s="5"/>
      <c r="AO76" s="5"/>
      <c r="AP76" s="5"/>
      <c r="AQ76" s="5"/>
      <c r="AR76" s="5"/>
      <c r="AS76" s="5"/>
      <c r="AT76" s="5"/>
    </row>
    <row r="77" spans="1:46" s="120" customFormat="1" ht="14.1" customHeight="1">
      <c r="A77" s="119"/>
      <c r="B77" s="119"/>
      <c r="C77" s="119"/>
      <c r="D77" s="1000" t="s">
        <v>73</v>
      </c>
      <c r="E77" s="972" t="s">
        <v>2380</v>
      </c>
      <c r="F77" s="119"/>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5"/>
      <c r="AM77" s="5"/>
      <c r="AN77" s="5"/>
      <c r="AO77" s="5"/>
      <c r="AP77" s="5"/>
      <c r="AQ77" s="5"/>
      <c r="AR77" s="5"/>
      <c r="AS77" s="5"/>
      <c r="AT77" s="5"/>
    </row>
    <row r="78" spans="1:46" s="120" customFormat="1" ht="14.1" customHeight="1">
      <c r="A78" s="119"/>
      <c r="B78" s="119"/>
      <c r="C78" s="119"/>
      <c r="D78" s="960"/>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5"/>
      <c r="AM78" s="5"/>
      <c r="AN78" s="5"/>
      <c r="AO78" s="5"/>
      <c r="AP78" s="5"/>
      <c r="AQ78" s="5"/>
      <c r="AR78" s="5"/>
      <c r="AS78" s="5"/>
      <c r="AT78" s="5"/>
    </row>
    <row r="79" spans="1:46" s="120" customFormat="1" ht="14.1" customHeight="1">
      <c r="A79" s="119"/>
      <c r="B79" s="119" t="s">
        <v>2359</v>
      </c>
      <c r="C79" s="119"/>
      <c r="D79" s="960"/>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5"/>
      <c r="AM79" s="5"/>
      <c r="AN79" s="5"/>
      <c r="AO79" s="5"/>
      <c r="AP79" s="5"/>
      <c r="AQ79" s="5"/>
      <c r="AR79" s="5"/>
      <c r="AS79" s="5"/>
      <c r="AT79" s="5"/>
    </row>
    <row r="80" spans="1:46" s="120" customFormat="1" ht="14.1" customHeight="1">
      <c r="A80" s="119"/>
      <c r="B80" s="119"/>
      <c r="C80" s="119"/>
      <c r="D80" s="1398">
        <f>C29</f>
        <v>0</v>
      </c>
      <c r="E80" s="1398"/>
      <c r="F80" s="1398"/>
      <c r="G80" s="1398"/>
      <c r="H80" s="1398"/>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398"/>
      <c r="AF80" s="1398"/>
      <c r="AG80" s="1398"/>
      <c r="AH80" s="1398"/>
      <c r="AI80" s="1398"/>
      <c r="AJ80" s="1398"/>
      <c r="AK80" s="119"/>
      <c r="AL80" s="5"/>
      <c r="AM80" s="5"/>
      <c r="AN80" s="5"/>
      <c r="AO80" s="5"/>
      <c r="AP80" s="5"/>
      <c r="AQ80" s="5"/>
      <c r="AR80" s="5"/>
      <c r="AS80" s="5"/>
      <c r="AT80" s="5"/>
    </row>
    <row r="81" spans="1:46" s="120" customFormat="1" ht="14.1" customHeight="1">
      <c r="A81" s="119"/>
      <c r="B81" s="119"/>
      <c r="C81" s="119"/>
      <c r="D81" s="1398">
        <f>C30</f>
        <v>0</v>
      </c>
      <c r="E81" s="1398"/>
      <c r="F81" s="1398"/>
      <c r="G81" s="1398"/>
      <c r="H81" s="1398"/>
      <c r="I81" s="1398"/>
      <c r="J81" s="1398"/>
      <c r="K81" s="1398"/>
      <c r="L81" s="1398"/>
      <c r="M81" s="1398"/>
      <c r="N81" s="1398"/>
      <c r="O81" s="1398"/>
      <c r="P81" s="1398"/>
      <c r="Q81" s="1398"/>
      <c r="R81" s="1398"/>
      <c r="S81" s="1398"/>
      <c r="T81" s="1398"/>
      <c r="U81" s="1398"/>
      <c r="V81" s="1398"/>
      <c r="W81" s="1398"/>
      <c r="X81" s="1398"/>
      <c r="Y81" s="1398"/>
      <c r="Z81" s="1398"/>
      <c r="AA81" s="1398"/>
      <c r="AB81" s="1398"/>
      <c r="AC81" s="1398"/>
      <c r="AD81" s="1398"/>
      <c r="AE81" s="1398"/>
      <c r="AF81" s="1398"/>
      <c r="AG81" s="1398"/>
      <c r="AH81" s="1398"/>
      <c r="AI81" s="1398"/>
      <c r="AJ81" s="1398"/>
      <c r="AK81" s="119"/>
      <c r="AL81" s="5"/>
      <c r="AM81" s="5"/>
      <c r="AN81" s="5"/>
      <c r="AO81" s="5"/>
      <c r="AP81" s="5"/>
      <c r="AQ81" s="5"/>
      <c r="AR81" s="5"/>
      <c r="AS81" s="5"/>
      <c r="AT81" s="5"/>
    </row>
    <row r="82" spans="1:46" s="120" customFormat="1" ht="14.1" customHeight="1">
      <c r="A82" s="119"/>
      <c r="B82" s="119"/>
      <c r="C82" s="119"/>
      <c r="D82" s="1398">
        <f>C31</f>
        <v>0</v>
      </c>
      <c r="E82" s="1398"/>
      <c r="F82" s="1398"/>
      <c r="G82" s="1398"/>
      <c r="H82" s="1398"/>
      <c r="I82" s="1398"/>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398"/>
      <c r="AF82" s="1398"/>
      <c r="AG82" s="1398"/>
      <c r="AH82" s="1398"/>
      <c r="AI82" s="1398"/>
      <c r="AJ82" s="1398"/>
      <c r="AK82" s="119"/>
      <c r="AL82" s="5"/>
      <c r="AM82" s="5"/>
      <c r="AN82" s="5"/>
      <c r="AO82" s="5"/>
      <c r="AP82" s="5"/>
      <c r="AQ82" s="5"/>
      <c r="AR82" s="5"/>
      <c r="AS82" s="5"/>
      <c r="AT82" s="5"/>
    </row>
    <row r="83" spans="1:46" s="120" customFormat="1" ht="14.1" customHeight="1">
      <c r="A83" s="119"/>
      <c r="B83" s="119"/>
      <c r="C83" s="119"/>
      <c r="D83" s="1398">
        <f>C32</f>
        <v>0</v>
      </c>
      <c r="E83" s="1398"/>
      <c r="F83" s="1398"/>
      <c r="G83" s="1398"/>
      <c r="H83" s="1398"/>
      <c r="I83" s="1398"/>
      <c r="J83" s="1398"/>
      <c r="K83" s="1398"/>
      <c r="L83" s="1398"/>
      <c r="M83" s="1398"/>
      <c r="N83" s="1398"/>
      <c r="O83" s="1398"/>
      <c r="P83" s="1398"/>
      <c r="Q83" s="1398"/>
      <c r="R83" s="1398"/>
      <c r="S83" s="1398"/>
      <c r="T83" s="1398"/>
      <c r="U83" s="1398"/>
      <c r="V83" s="1398"/>
      <c r="W83" s="1398"/>
      <c r="X83" s="1398"/>
      <c r="Y83" s="1398"/>
      <c r="Z83" s="1398"/>
      <c r="AA83" s="1398"/>
      <c r="AB83" s="1398"/>
      <c r="AC83" s="1398"/>
      <c r="AD83" s="1398"/>
      <c r="AE83" s="1398"/>
      <c r="AF83" s="1398"/>
      <c r="AG83" s="1398"/>
      <c r="AH83" s="1398"/>
      <c r="AI83" s="1398"/>
      <c r="AJ83" s="1398"/>
      <c r="AK83" s="119"/>
      <c r="AL83" s="5"/>
      <c r="AM83" s="5"/>
      <c r="AN83" s="5"/>
      <c r="AO83" s="5"/>
      <c r="AP83" s="5"/>
      <c r="AQ83" s="5"/>
      <c r="AR83" s="5"/>
      <c r="AS83" s="5"/>
      <c r="AT83" s="5"/>
    </row>
    <row r="84" spans="1:46" s="120" customFormat="1" ht="14.1" customHeight="1">
      <c r="A84" s="119"/>
      <c r="B84" s="119"/>
      <c r="C84" s="119"/>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119"/>
      <c r="AL84" s="5"/>
      <c r="AM84" s="5"/>
      <c r="AN84" s="5"/>
      <c r="AO84" s="5"/>
      <c r="AP84" s="5"/>
      <c r="AQ84" s="5"/>
      <c r="AR84" s="5"/>
      <c r="AS84" s="5"/>
      <c r="AT84" s="5"/>
    </row>
    <row r="85" spans="1:46" s="120" customFormat="1" ht="14.1" customHeight="1">
      <c r="A85" s="119"/>
      <c r="B85" s="119" t="s">
        <v>1904</v>
      </c>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5"/>
      <c r="AM85" s="5"/>
      <c r="AN85" s="5"/>
      <c r="AO85" s="5"/>
      <c r="AP85" s="5"/>
      <c r="AQ85" s="5"/>
      <c r="AR85" s="5"/>
      <c r="AS85" s="5"/>
      <c r="AT85" s="5"/>
    </row>
    <row r="86" spans="1:46" s="120" customFormat="1" ht="20.100000000000001" customHeight="1">
      <c r="A86" s="117"/>
      <c r="B86" s="1937" t="s">
        <v>1905</v>
      </c>
      <c r="C86" s="1740"/>
      <c r="D86" s="1740"/>
      <c r="E86" s="1740"/>
      <c r="F86" s="1740"/>
      <c r="G86" s="1740"/>
      <c r="H86" s="1740"/>
      <c r="I86" s="1740"/>
      <c r="J86" s="1740"/>
      <c r="K86" s="1740"/>
      <c r="L86" s="1740"/>
      <c r="M86" s="1740"/>
      <c r="N86" s="1937" t="s">
        <v>1906</v>
      </c>
      <c r="O86" s="1740"/>
      <c r="P86" s="1740"/>
      <c r="Q86" s="1740"/>
      <c r="R86" s="1740"/>
      <c r="S86" s="1740"/>
      <c r="T86" s="1740"/>
      <c r="U86" s="1740"/>
      <c r="V86" s="1740"/>
      <c r="W86" s="1740"/>
      <c r="X86" s="1740"/>
      <c r="Y86" s="1740"/>
      <c r="Z86" s="1938"/>
      <c r="AA86" s="1740" t="s">
        <v>1907</v>
      </c>
      <c r="AB86" s="1740"/>
      <c r="AC86" s="1740"/>
      <c r="AD86" s="1740"/>
      <c r="AE86" s="1740"/>
      <c r="AF86" s="1740"/>
      <c r="AG86" s="1740"/>
      <c r="AH86" s="1740"/>
      <c r="AI86" s="1740"/>
      <c r="AJ86" s="1938"/>
      <c r="AK86" s="117"/>
      <c r="AL86" s="5"/>
      <c r="AM86" s="5"/>
      <c r="AN86" s="5"/>
      <c r="AO86" s="5"/>
      <c r="AP86" s="5"/>
      <c r="AQ86" s="5"/>
      <c r="AR86" s="5"/>
      <c r="AS86" s="5"/>
      <c r="AT86" s="5"/>
    </row>
    <row r="87" spans="1:46" s="120" customFormat="1" ht="20.100000000000001" customHeight="1">
      <c r="A87" s="117"/>
      <c r="B87" s="623"/>
      <c r="C87" s="119"/>
      <c r="D87" s="119"/>
      <c r="E87" s="119"/>
      <c r="F87" s="119" t="s">
        <v>7</v>
      </c>
      <c r="G87" s="119"/>
      <c r="H87" s="119"/>
      <c r="I87" s="119" t="s">
        <v>8</v>
      </c>
      <c r="J87" s="119"/>
      <c r="K87" s="119"/>
      <c r="L87" s="119" t="s">
        <v>9</v>
      </c>
      <c r="M87" s="119"/>
      <c r="N87" s="623"/>
      <c r="O87" s="119"/>
      <c r="P87" s="119"/>
      <c r="Q87" s="119"/>
      <c r="R87" s="119"/>
      <c r="S87" s="119" t="s">
        <v>7</v>
      </c>
      <c r="T87" s="119"/>
      <c r="U87" s="119"/>
      <c r="V87" s="119" t="s">
        <v>8</v>
      </c>
      <c r="W87" s="119"/>
      <c r="X87" s="119"/>
      <c r="Y87" s="119" t="s">
        <v>9</v>
      </c>
      <c r="Z87" s="630"/>
      <c r="AA87" s="119"/>
      <c r="AB87" s="119"/>
      <c r="AC87" s="119"/>
      <c r="AD87" s="119"/>
      <c r="AE87" s="119"/>
      <c r="AF87" s="119"/>
      <c r="AG87" s="119"/>
      <c r="AH87" s="119"/>
      <c r="AI87" s="119"/>
      <c r="AJ87" s="630"/>
      <c r="AK87" s="117"/>
      <c r="AL87" s="5"/>
      <c r="AM87" s="5"/>
      <c r="AN87" s="5"/>
      <c r="AO87" s="5"/>
      <c r="AP87" s="5"/>
      <c r="AQ87" s="5"/>
      <c r="AR87" s="5"/>
      <c r="AS87" s="5"/>
      <c r="AT87" s="5"/>
    </row>
    <row r="88" spans="1:46" s="120" customFormat="1" ht="20.100000000000001" customHeight="1">
      <c r="A88" s="117"/>
      <c r="B88" s="631"/>
      <c r="C88" s="164" t="s">
        <v>1908</v>
      </c>
      <c r="D88" s="164"/>
      <c r="E88" s="164"/>
      <c r="F88" s="164"/>
      <c r="G88" s="164"/>
      <c r="H88" s="164"/>
      <c r="I88" s="164"/>
      <c r="J88" s="164"/>
      <c r="K88" s="164"/>
      <c r="L88" s="164" t="s">
        <v>1694</v>
      </c>
      <c r="M88" s="164"/>
      <c r="N88" s="631"/>
      <c r="O88" s="164" t="s">
        <v>1908</v>
      </c>
      <c r="P88" s="164"/>
      <c r="Q88" s="164"/>
      <c r="R88" s="164"/>
      <c r="S88" s="164"/>
      <c r="T88" s="164"/>
      <c r="U88" s="164"/>
      <c r="V88" s="164"/>
      <c r="W88" s="164"/>
      <c r="X88" s="164"/>
      <c r="Y88" s="164" t="s">
        <v>1694</v>
      </c>
      <c r="Z88" s="632"/>
      <c r="AA88" s="119"/>
      <c r="AB88" s="119"/>
      <c r="AC88" s="119"/>
      <c r="AD88" s="119"/>
      <c r="AE88" s="119"/>
      <c r="AF88" s="119"/>
      <c r="AG88" s="119"/>
      <c r="AH88" s="119"/>
      <c r="AI88" s="119"/>
      <c r="AJ88" s="630"/>
      <c r="AK88" s="117"/>
      <c r="AL88" s="5"/>
      <c r="AM88" s="5"/>
      <c r="AN88" s="5"/>
      <c r="AO88" s="5"/>
      <c r="AP88" s="5"/>
      <c r="AQ88" s="5"/>
      <c r="AR88" s="5"/>
      <c r="AS88" s="5"/>
      <c r="AT88" s="5"/>
    </row>
    <row r="89" spans="1:46" s="120" customFormat="1" ht="20.100000000000001" customHeight="1">
      <c r="A89" s="117"/>
      <c r="B89" s="622" t="s">
        <v>1909</v>
      </c>
      <c r="C89" s="138"/>
      <c r="D89" s="138"/>
      <c r="E89" s="138"/>
      <c r="F89" s="138"/>
      <c r="G89" s="138"/>
      <c r="H89" s="138"/>
      <c r="I89" s="138"/>
      <c r="J89" s="138"/>
      <c r="K89" s="138"/>
      <c r="L89" s="138"/>
      <c r="M89" s="138"/>
      <c r="N89" s="622" t="s">
        <v>1909</v>
      </c>
      <c r="O89" s="138"/>
      <c r="P89" s="138"/>
      <c r="Q89" s="138"/>
      <c r="R89" s="138"/>
      <c r="S89" s="138"/>
      <c r="T89" s="138"/>
      <c r="U89" s="138"/>
      <c r="V89" s="138"/>
      <c r="W89" s="138"/>
      <c r="X89" s="138"/>
      <c r="Y89" s="138"/>
      <c r="Z89" s="633"/>
      <c r="AA89" s="138"/>
      <c r="AB89" s="138"/>
      <c r="AC89" s="138"/>
      <c r="AD89" s="138"/>
      <c r="AE89" s="138"/>
      <c r="AF89" s="138"/>
      <c r="AG89" s="138"/>
      <c r="AH89" s="138"/>
      <c r="AI89" s="138"/>
      <c r="AJ89" s="633"/>
      <c r="AK89" s="117"/>
      <c r="AL89" s="5"/>
      <c r="AM89" s="5"/>
      <c r="AN89" s="5"/>
      <c r="AO89" s="5"/>
      <c r="AP89" s="5"/>
      <c r="AQ89" s="5"/>
      <c r="AR89" s="5"/>
      <c r="AS89" s="5"/>
      <c r="AT89" s="5"/>
    </row>
    <row r="90" spans="1:46" s="640" customFormat="1" ht="20.100000000000001" customHeight="1">
      <c r="A90" s="895"/>
      <c r="B90" s="640" t="s">
        <v>128</v>
      </c>
      <c r="F90" s="895"/>
      <c r="G90" s="895"/>
      <c r="H90" s="895"/>
      <c r="I90" s="895"/>
      <c r="J90" s="895"/>
      <c r="K90" s="895"/>
      <c r="L90" s="895"/>
      <c r="M90" s="895"/>
      <c r="N90" s="895"/>
      <c r="O90" s="895"/>
      <c r="P90" s="895"/>
      <c r="Q90" s="895"/>
      <c r="R90" s="895"/>
      <c r="S90" s="895"/>
      <c r="T90" s="895"/>
      <c r="U90" s="895"/>
      <c r="V90" s="895"/>
      <c r="W90" s="895"/>
      <c r="X90" s="895"/>
      <c r="Y90" s="895"/>
      <c r="Z90" s="895"/>
      <c r="AA90" s="895"/>
      <c r="AB90" s="895"/>
      <c r="AC90" s="895"/>
      <c r="AD90" s="895"/>
      <c r="AE90" s="895"/>
      <c r="AF90" s="895"/>
      <c r="AG90" s="895"/>
      <c r="AH90" s="895"/>
      <c r="AI90" s="895"/>
      <c r="AJ90" s="895"/>
      <c r="AK90" s="895"/>
      <c r="AL90" s="91"/>
      <c r="AM90" s="91"/>
      <c r="AN90" s="91"/>
      <c r="AO90" s="91"/>
      <c r="AP90" s="91"/>
      <c r="AQ90" s="91"/>
      <c r="AR90" s="91"/>
      <c r="AS90" s="91"/>
      <c r="AT90" s="91"/>
    </row>
    <row r="91" spans="1:46" s="120" customFormat="1" ht="14.1" customHeight="1">
      <c r="A91" s="117"/>
      <c r="B91" s="634" t="s">
        <v>1910</v>
      </c>
      <c r="C91" s="120" t="s">
        <v>2360</v>
      </c>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5"/>
      <c r="AM91" s="5"/>
      <c r="AN91" s="5"/>
      <c r="AO91" s="5"/>
      <c r="AP91" s="5"/>
      <c r="AQ91" s="5"/>
      <c r="AR91" s="5"/>
      <c r="AS91" s="5"/>
      <c r="AT91" s="5"/>
    </row>
    <row r="92" spans="1:46" ht="14.1" customHeight="1">
      <c r="B92" s="634" t="s">
        <v>1916</v>
      </c>
      <c r="C92" s="1518" t="s">
        <v>2541</v>
      </c>
      <c r="D92" s="1518"/>
      <c r="E92" s="1518"/>
      <c r="F92" s="1518"/>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L92" s="5"/>
      <c r="AM92" s="5"/>
      <c r="AN92" s="5"/>
      <c r="AO92" s="5"/>
      <c r="AP92" s="5"/>
      <c r="AQ92" s="5"/>
      <c r="AR92" s="5"/>
      <c r="AS92" s="5"/>
      <c r="AT92" s="5"/>
    </row>
    <row r="93" spans="1:46" ht="14.1" customHeight="1">
      <c r="B93" s="634" t="s">
        <v>1918</v>
      </c>
      <c r="C93" s="1518" t="s">
        <v>2542</v>
      </c>
      <c r="D93" s="1518"/>
      <c r="E93" s="1518"/>
      <c r="F93" s="1518"/>
      <c r="G93" s="1518"/>
      <c r="H93" s="1518"/>
      <c r="I93" s="1518"/>
      <c r="J93" s="1518"/>
      <c r="K93" s="1518"/>
      <c r="L93" s="1518"/>
      <c r="M93" s="1518"/>
      <c r="N93" s="1518"/>
      <c r="O93" s="1518"/>
      <c r="P93" s="1518"/>
      <c r="Q93" s="1518"/>
      <c r="R93" s="1518"/>
      <c r="S93" s="1518"/>
      <c r="T93" s="1518"/>
      <c r="U93" s="1518"/>
      <c r="V93" s="1518"/>
      <c r="W93" s="1518"/>
      <c r="X93" s="1518"/>
      <c r="Y93" s="1518"/>
      <c r="Z93" s="1518"/>
      <c r="AA93" s="1518"/>
      <c r="AB93" s="1518"/>
      <c r="AC93" s="1518"/>
      <c r="AD93" s="1518"/>
      <c r="AE93" s="1518"/>
      <c r="AF93" s="1518"/>
      <c r="AG93" s="1518"/>
      <c r="AH93" s="1518"/>
      <c r="AI93" s="1518"/>
      <c r="AJ93" s="1518"/>
      <c r="AL93" s="5"/>
      <c r="AM93" s="5"/>
      <c r="AN93" s="5"/>
      <c r="AO93" s="5"/>
      <c r="AP93" s="5"/>
      <c r="AQ93" s="5"/>
      <c r="AR93" s="5"/>
      <c r="AS93" s="5"/>
      <c r="AT93" s="5"/>
    </row>
    <row r="94" spans="1:46" ht="14.1" customHeight="1">
      <c r="C94" s="1518"/>
      <c r="D94" s="1518"/>
      <c r="E94" s="1518"/>
      <c r="F94" s="1518"/>
      <c r="G94" s="1518"/>
      <c r="H94" s="1518"/>
      <c r="I94" s="1518"/>
      <c r="J94" s="1518"/>
      <c r="K94" s="1518"/>
      <c r="L94" s="1518"/>
      <c r="M94" s="1518"/>
      <c r="N94" s="1518"/>
      <c r="O94" s="1518"/>
      <c r="P94" s="1518"/>
      <c r="Q94" s="1518"/>
      <c r="R94" s="1518"/>
      <c r="S94" s="1518"/>
      <c r="T94" s="1518"/>
      <c r="U94" s="1518"/>
      <c r="V94" s="1518"/>
      <c r="W94" s="1518"/>
      <c r="X94" s="1518"/>
      <c r="Y94" s="1518"/>
      <c r="Z94" s="1518"/>
      <c r="AA94" s="1518"/>
      <c r="AB94" s="1518"/>
      <c r="AC94" s="1518"/>
      <c r="AD94" s="1518"/>
      <c r="AE94" s="1518"/>
      <c r="AF94" s="1518"/>
      <c r="AG94" s="1518"/>
      <c r="AH94" s="1518"/>
      <c r="AI94" s="1518"/>
      <c r="AJ94" s="1518"/>
      <c r="AL94" s="5"/>
      <c r="AM94" s="5"/>
      <c r="AN94" s="5"/>
      <c r="AO94" s="5"/>
      <c r="AP94" s="5"/>
      <c r="AQ94" s="5"/>
      <c r="AR94" s="5"/>
      <c r="AS94" s="5"/>
      <c r="AT94" s="5"/>
    </row>
    <row r="95" spans="1:46" ht="14.1" customHeight="1">
      <c r="B95" s="981"/>
      <c r="C95" s="1518"/>
      <c r="D95" s="1518"/>
      <c r="E95" s="1518"/>
      <c r="F95" s="1518"/>
      <c r="G95" s="1518"/>
      <c r="H95" s="1518"/>
      <c r="I95" s="1518"/>
      <c r="J95" s="1518"/>
      <c r="K95" s="1518"/>
      <c r="L95" s="1518"/>
      <c r="M95" s="1518"/>
      <c r="N95" s="1518"/>
      <c r="O95" s="1518"/>
      <c r="P95" s="1518"/>
      <c r="Q95" s="1518"/>
      <c r="R95" s="1518"/>
      <c r="S95" s="1518"/>
      <c r="T95" s="1518"/>
      <c r="U95" s="1518"/>
      <c r="V95" s="1518"/>
      <c r="W95" s="1518"/>
      <c r="X95" s="1518"/>
      <c r="Y95" s="1518"/>
      <c r="Z95" s="1518"/>
      <c r="AA95" s="1518"/>
      <c r="AB95" s="1518"/>
      <c r="AC95" s="1518"/>
      <c r="AD95" s="1518"/>
      <c r="AE95" s="1518"/>
      <c r="AF95" s="1518"/>
      <c r="AG95" s="1518"/>
      <c r="AH95" s="1518"/>
      <c r="AI95" s="1518"/>
      <c r="AJ95" s="1518"/>
      <c r="AL95" s="5"/>
      <c r="AM95" s="5"/>
      <c r="AN95" s="5"/>
      <c r="AO95" s="5"/>
      <c r="AP95" s="5"/>
      <c r="AQ95" s="5"/>
      <c r="AR95" s="5"/>
      <c r="AS95" s="5"/>
      <c r="AT95" s="5"/>
    </row>
    <row r="96" spans="1:46" ht="14.1" customHeight="1">
      <c r="C96" s="1518"/>
      <c r="D96" s="1518"/>
      <c r="E96" s="1518"/>
      <c r="F96" s="1518"/>
      <c r="G96" s="1518"/>
      <c r="H96" s="1518"/>
      <c r="I96" s="1518"/>
      <c r="J96" s="1518"/>
      <c r="K96" s="1518"/>
      <c r="L96" s="1518"/>
      <c r="M96" s="1518"/>
      <c r="N96" s="1518"/>
      <c r="O96" s="1518"/>
      <c r="P96" s="1518"/>
      <c r="Q96" s="1518"/>
      <c r="R96" s="1518"/>
      <c r="S96" s="1518"/>
      <c r="T96" s="1518"/>
      <c r="U96" s="1518"/>
      <c r="V96" s="1518"/>
      <c r="W96" s="1518"/>
      <c r="X96" s="1518"/>
      <c r="Y96" s="1518"/>
      <c r="Z96" s="1518"/>
      <c r="AA96" s="1518"/>
      <c r="AB96" s="1518"/>
      <c r="AC96" s="1518"/>
      <c r="AD96" s="1518"/>
      <c r="AE96" s="1518"/>
      <c r="AF96" s="1518"/>
      <c r="AG96" s="1518"/>
      <c r="AH96" s="1518"/>
      <c r="AI96" s="1518"/>
      <c r="AJ96" s="1518"/>
      <c r="AL96" s="5"/>
      <c r="AM96" s="5"/>
      <c r="AN96" s="5"/>
      <c r="AO96" s="5"/>
      <c r="AP96" s="5"/>
      <c r="AQ96" s="5"/>
      <c r="AR96" s="5"/>
      <c r="AS96" s="5"/>
      <c r="AT96" s="5"/>
    </row>
    <row r="97" spans="1:46" ht="14.1" customHeight="1">
      <c r="C97" s="1518"/>
      <c r="D97" s="1518"/>
      <c r="E97" s="1518"/>
      <c r="F97" s="1518"/>
      <c r="G97" s="1518"/>
      <c r="H97" s="1518"/>
      <c r="I97" s="1518"/>
      <c r="J97" s="1518"/>
      <c r="K97" s="1518"/>
      <c r="L97" s="1518"/>
      <c r="M97" s="1518"/>
      <c r="N97" s="1518"/>
      <c r="O97" s="1518"/>
      <c r="P97" s="1518"/>
      <c r="Q97" s="1518"/>
      <c r="R97" s="1518"/>
      <c r="S97" s="1518"/>
      <c r="T97" s="1518"/>
      <c r="U97" s="1518"/>
      <c r="V97" s="1518"/>
      <c r="W97" s="1518"/>
      <c r="X97" s="1518"/>
      <c r="Y97" s="1518"/>
      <c r="Z97" s="1518"/>
      <c r="AA97" s="1518"/>
      <c r="AB97" s="1518"/>
      <c r="AC97" s="1518"/>
      <c r="AD97" s="1518"/>
      <c r="AE97" s="1518"/>
      <c r="AF97" s="1518"/>
      <c r="AG97" s="1518"/>
      <c r="AH97" s="1518"/>
      <c r="AI97" s="1518"/>
      <c r="AJ97" s="1518"/>
      <c r="AL97" s="5"/>
      <c r="AM97" s="5"/>
      <c r="AN97" s="5"/>
      <c r="AO97" s="5"/>
      <c r="AP97" s="5"/>
      <c r="AQ97" s="5"/>
      <c r="AR97" s="5"/>
      <c r="AS97" s="5"/>
      <c r="AT97" s="5"/>
    </row>
    <row r="98" spans="1:46" s="120" customFormat="1" ht="14.1" customHeight="1">
      <c r="A98" s="117"/>
      <c r="B98" s="117"/>
      <c r="C98" s="1518"/>
      <c r="D98" s="1518"/>
      <c r="E98" s="1518"/>
      <c r="F98" s="1518"/>
      <c r="G98" s="1518"/>
      <c r="H98" s="1518"/>
      <c r="I98" s="1518"/>
      <c r="J98" s="1518"/>
      <c r="K98" s="1518"/>
      <c r="L98" s="1518"/>
      <c r="M98" s="1518"/>
      <c r="N98" s="1518"/>
      <c r="O98" s="1518"/>
      <c r="P98" s="1518"/>
      <c r="Q98" s="1518"/>
      <c r="R98" s="1518"/>
      <c r="S98" s="1518"/>
      <c r="T98" s="1518"/>
      <c r="U98" s="1518"/>
      <c r="V98" s="1518"/>
      <c r="W98" s="1518"/>
      <c r="X98" s="1518"/>
      <c r="Y98" s="1518"/>
      <c r="Z98" s="1518"/>
      <c r="AA98" s="1518"/>
      <c r="AB98" s="1518"/>
      <c r="AC98" s="1518"/>
      <c r="AD98" s="1518"/>
      <c r="AE98" s="1518"/>
      <c r="AF98" s="1518"/>
      <c r="AG98" s="1518"/>
      <c r="AH98" s="1518"/>
      <c r="AI98" s="1518"/>
      <c r="AJ98" s="1518"/>
      <c r="AK98" s="117"/>
      <c r="AL98" s="5"/>
      <c r="AM98" s="5"/>
      <c r="AN98" s="5"/>
      <c r="AO98" s="5"/>
      <c r="AP98" s="5"/>
      <c r="AQ98" s="5"/>
      <c r="AR98" s="5"/>
      <c r="AS98" s="5"/>
      <c r="AT98" s="5"/>
    </row>
    <row r="99" spans="1:46" ht="14.1" customHeight="1">
      <c r="B99" s="634"/>
      <c r="C99" s="1518"/>
      <c r="D99" s="1518"/>
      <c r="E99" s="1518"/>
      <c r="F99" s="1518"/>
      <c r="G99" s="1518"/>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L99" s="5"/>
      <c r="AM99" s="5"/>
      <c r="AN99" s="5"/>
      <c r="AO99" s="5"/>
      <c r="AP99" s="5"/>
      <c r="AQ99" s="5"/>
      <c r="AR99" s="5"/>
      <c r="AS99" s="5"/>
      <c r="AT99" s="5"/>
    </row>
    <row r="100" spans="1:46" ht="14.1" customHeight="1">
      <c r="B100" s="981"/>
      <c r="C100" s="1062"/>
      <c r="D100" s="1062"/>
      <c r="E100" s="1062"/>
      <c r="F100" s="1062"/>
      <c r="G100" s="1062"/>
      <c r="H100" s="1062"/>
      <c r="I100" s="1062"/>
      <c r="J100" s="1062"/>
      <c r="K100" s="1062"/>
      <c r="L100" s="1062"/>
      <c r="M100" s="1062"/>
      <c r="N100" s="1062"/>
      <c r="O100" s="1062"/>
      <c r="P100" s="1062"/>
      <c r="Q100" s="1062"/>
      <c r="R100" s="1062"/>
      <c r="S100" s="1062"/>
      <c r="T100" s="1062"/>
      <c r="U100" s="1062"/>
      <c r="V100" s="1062"/>
      <c r="W100" s="1062"/>
      <c r="X100" s="1062"/>
      <c r="Y100" s="1062"/>
      <c r="Z100" s="1062"/>
      <c r="AA100" s="1062"/>
      <c r="AB100" s="1062"/>
      <c r="AC100" s="1062"/>
      <c r="AD100" s="1062"/>
      <c r="AE100" s="1062"/>
      <c r="AF100" s="1062"/>
      <c r="AG100" s="1062"/>
      <c r="AH100" s="1062"/>
      <c r="AI100" s="1062"/>
      <c r="AJ100" s="1062"/>
      <c r="AL100" s="5"/>
      <c r="AM100" s="5"/>
      <c r="AN100" s="5"/>
      <c r="AO100" s="5"/>
      <c r="AP100" s="5"/>
      <c r="AQ100" s="5"/>
      <c r="AR100" s="5"/>
      <c r="AS100" s="5"/>
      <c r="AT100" s="5"/>
    </row>
    <row r="101" spans="1:46" ht="6" customHeight="1">
      <c r="B101" s="981"/>
      <c r="C101" s="1062"/>
      <c r="D101" s="1062"/>
      <c r="E101" s="1062"/>
      <c r="F101" s="1062"/>
      <c r="G101" s="1062"/>
      <c r="H101" s="1062"/>
      <c r="I101" s="1062"/>
      <c r="J101" s="1062"/>
      <c r="K101" s="1062"/>
      <c r="L101" s="1062"/>
      <c r="M101" s="1062"/>
      <c r="N101" s="1062"/>
      <c r="O101" s="1062"/>
      <c r="P101" s="1062"/>
      <c r="Q101" s="1062"/>
      <c r="R101" s="1062"/>
      <c r="S101" s="1062"/>
      <c r="T101" s="1062"/>
      <c r="U101" s="1062"/>
      <c r="V101" s="1062"/>
      <c r="W101" s="1062"/>
      <c r="X101" s="1062"/>
      <c r="Y101" s="1062"/>
      <c r="Z101" s="1062"/>
      <c r="AA101" s="1062"/>
      <c r="AB101" s="1062"/>
      <c r="AC101" s="1062"/>
      <c r="AD101" s="1062"/>
      <c r="AE101" s="1062"/>
      <c r="AF101" s="1062"/>
      <c r="AG101" s="1062"/>
      <c r="AH101" s="1062"/>
      <c r="AI101" s="1062"/>
      <c r="AJ101" s="1062"/>
      <c r="AL101" s="5"/>
      <c r="AM101" s="5"/>
      <c r="AN101" s="5"/>
      <c r="AO101" s="5"/>
      <c r="AP101" s="5"/>
      <c r="AQ101" s="5"/>
      <c r="AR101" s="5"/>
      <c r="AS101" s="5"/>
      <c r="AT101" s="5"/>
    </row>
  </sheetData>
  <mergeCells count="58">
    <mergeCell ref="C92:AJ92"/>
    <mergeCell ref="M25:AC25"/>
    <mergeCell ref="M26:P26"/>
    <mergeCell ref="R26:T26"/>
    <mergeCell ref="V26:X26"/>
    <mergeCell ref="L27:AD27"/>
    <mergeCell ref="C29:AJ29"/>
    <mergeCell ref="C30:AJ30"/>
    <mergeCell ref="C31:AJ31"/>
    <mergeCell ref="C39:F39"/>
    <mergeCell ref="H39:I39"/>
    <mergeCell ref="K39:L39"/>
    <mergeCell ref="O39:AJ41"/>
    <mergeCell ref="D40:L40"/>
    <mergeCell ref="G41:N41"/>
    <mergeCell ref="D70:AJ70"/>
    <mergeCell ref="D71:AJ71"/>
    <mergeCell ref="D72:AJ72"/>
    <mergeCell ref="D83:AJ83"/>
    <mergeCell ref="B86:M86"/>
    <mergeCell ref="N86:Z86"/>
    <mergeCell ref="AA86:AJ86"/>
    <mergeCell ref="D80:AJ80"/>
    <mergeCell ref="D81:AJ81"/>
    <mergeCell ref="D82:AJ82"/>
    <mergeCell ref="W51:Z51"/>
    <mergeCell ref="AC51:AD51"/>
    <mergeCell ref="AG51:AH51"/>
    <mergeCell ref="B52:J52"/>
    <mergeCell ref="U54:AK55"/>
    <mergeCell ref="Q33:T33"/>
    <mergeCell ref="V33:W33"/>
    <mergeCell ref="Y33:Z33"/>
    <mergeCell ref="A47:AK47"/>
    <mergeCell ref="A49:AK49"/>
    <mergeCell ref="C43:AJ43"/>
    <mergeCell ref="C44:AJ44"/>
    <mergeCell ref="A2:AK2"/>
    <mergeCell ref="X5:AA5"/>
    <mergeCell ref="AC5:AD5"/>
    <mergeCell ref="AF5:AG5"/>
    <mergeCell ref="S9:AJ10"/>
    <mergeCell ref="C93:AJ99"/>
    <mergeCell ref="B20:AJ22"/>
    <mergeCell ref="A23:AK23"/>
    <mergeCell ref="T12:AJ12"/>
    <mergeCell ref="T13:AJ13"/>
    <mergeCell ref="S15:AJ16"/>
    <mergeCell ref="T18:AJ18"/>
    <mergeCell ref="T19:AJ19"/>
    <mergeCell ref="U66:AH66"/>
    <mergeCell ref="Z68:AC68"/>
    <mergeCell ref="AE68:AF68"/>
    <mergeCell ref="AH68:AI68"/>
    <mergeCell ref="U60:AK60"/>
    <mergeCell ref="B62:AK64"/>
    <mergeCell ref="U57:AK57"/>
    <mergeCell ref="C32:AJ32"/>
  </mergeCells>
  <phoneticPr fontId="2"/>
  <conditionalFormatting sqref="A1:AK41 AA45:AK45 A45:X45 A42:A44 AK42:AK44">
    <cfRule type="expression" dxfId="14" priority="37">
      <formula>#REF!&lt;&gt;0</formula>
    </cfRule>
  </conditionalFormatting>
  <conditionalFormatting sqref="D75:D77">
    <cfRule type="expression" dxfId="13" priority="1">
      <formula>#REF!&lt;&gt;0</formula>
    </cfRule>
  </conditionalFormatting>
  <dataValidations count="1">
    <dataValidation type="list" imeMode="on" allowBlank="1" showInputMessage="1" showErrorMessage="1" sqref="D79 D25 E26:E28 D29:D30 K38:K39 Q38 W38:W39 AC38 M40 T40 AB40 W45 L45 D75:D77" xr:uid="{00000000-0002-0000-0500-000000000000}">
      <formula1>"□,■"</formula1>
    </dataValidation>
  </dataValidations>
  <printOptions horizontalCentered="1"/>
  <pageMargins left="0.74803149606299213" right="0.55118110236220474" top="0.31496062992125984" bottom="0.59055118110236227" header="0.31496062992125984" footer="0.31496062992125984"/>
  <pageSetup paperSize="9" orientation="portrait" r:id="rId1"/>
  <headerFooter>
    <oddFooter>&amp;L&amp;"BIZ UDゴシック,標準"&amp;8 2022/11/07改訂&amp;R&amp;"BIZ UDゴシック,標準"&amp;8一般財団法人ベターリビング</oddFooter>
  </headerFooter>
  <rowBreaks count="2" manualBreakCount="2">
    <brk id="45" max="16383" man="1"/>
    <brk id="100" max="3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9" tint="0.79998168889431442"/>
  </sheetPr>
  <dimension ref="A1:CP416"/>
  <sheetViews>
    <sheetView showGridLines="0" showZeros="0" zoomScaleNormal="100" zoomScaleSheetLayoutView="100" workbookViewId="0">
      <selection activeCell="A44" sqref="A44:XFD86"/>
    </sheetView>
  </sheetViews>
  <sheetFormatPr defaultColWidth="9" defaultRowHeight="18.75"/>
  <cols>
    <col min="1" max="37" width="2.125" style="119" customWidth="1"/>
    <col min="38" max="38" width="2.625" style="587" customWidth="1"/>
    <col min="39" max="39" width="2.625" style="796" customWidth="1"/>
    <col min="40" max="40" width="6.625" style="4" customWidth="1"/>
    <col min="41" max="41" width="12.625" style="4" customWidth="1"/>
    <col min="42" max="50" width="2.625" style="4" customWidth="1"/>
    <col min="51" max="78" width="2.625" style="143" customWidth="1"/>
    <col min="79" max="104" width="2.625" style="263" customWidth="1"/>
    <col min="105" max="16384" width="9" style="263"/>
  </cols>
  <sheetData>
    <row r="1" spans="1:43" ht="14.1" customHeight="1">
      <c r="B1" s="120" t="s">
        <v>1384</v>
      </c>
      <c r="AL1" s="587">
        <v>1</v>
      </c>
      <c r="AM1" s="795" t="e">
        <f>IF(AND(長期&lt;&gt;0,旧長期確認申請!D72&lt;&gt;0),0,1)</f>
        <v>#REF!</v>
      </c>
      <c r="AN1" s="553" t="e">
        <f>IF(AM1=1,AL1,0)</f>
        <v>#REF!</v>
      </c>
      <c r="AO1" s="4">
        <f t="array" aca="1" ref="AO1" ca="1">CELL("col",AN1)</f>
        <v>40</v>
      </c>
    </row>
    <row r="2" spans="1:43">
      <c r="A2" s="1724" t="s">
        <v>1385</v>
      </c>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M2" s="796" t="e">
        <f>AM1</f>
        <v>#REF!</v>
      </c>
      <c r="AN2" s="553">
        <f>IF(AM44=1,AL44,0)</f>
        <v>2</v>
      </c>
    </row>
    <row r="3" spans="1:43">
      <c r="A3" s="1504" t="str">
        <f>IF(AN95=TRUE,"（　☑　新築　／　□　増築・改築　）",IF(AN96=TRUE,"（　□　新築　／　☑　増築・改築　）","（　□　新築　／　□　増築・改築　）"))</f>
        <v>（　☑　新築　／　□　増築・改築　）</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c r="AF3" s="1504"/>
      <c r="AG3" s="1504"/>
      <c r="AH3" s="1504"/>
      <c r="AI3" s="1504"/>
      <c r="AJ3" s="1504"/>
      <c r="AK3" s="1504"/>
      <c r="AM3" s="796" t="e">
        <f t="shared" ref="AM3:AM43" si="0">AM2</f>
        <v>#REF!</v>
      </c>
      <c r="AN3" s="553">
        <f>IF(AM87=1,AL87,0)</f>
        <v>3</v>
      </c>
    </row>
    <row r="4" spans="1:43" ht="12.95" customHeight="1">
      <c r="A4" s="1504" t="s">
        <v>1386</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4"/>
      <c r="AH4" s="1504"/>
      <c r="AI4" s="1504"/>
      <c r="AJ4" s="1504"/>
      <c r="AK4" s="1504"/>
      <c r="AM4" s="796" t="e">
        <f t="shared" si="0"/>
        <v>#REF!</v>
      </c>
      <c r="AN4" s="553" t="e">
        <f>IF(AM121=1,AL121,0)</f>
        <v>#REF!</v>
      </c>
      <c r="AO4"/>
      <c r="AP4"/>
      <c r="AQ4"/>
    </row>
    <row r="5" spans="1:43" ht="12.95" customHeight="1">
      <c r="A5" s="867"/>
      <c r="B5" s="867"/>
      <c r="C5" s="867"/>
      <c r="D5" s="867"/>
      <c r="E5" s="867"/>
      <c r="F5" s="867"/>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M5" s="796" t="e">
        <f t="shared" si="0"/>
        <v>#REF!</v>
      </c>
      <c r="AN5" s="553">
        <f>IF(AM159=1,AL159,0)</f>
        <v>5</v>
      </c>
      <c r="AO5"/>
      <c r="AP5"/>
      <c r="AQ5"/>
    </row>
    <row r="6" spans="1:43" ht="12.95" customHeight="1">
      <c r="A6" s="119" t="s">
        <v>1387</v>
      </c>
      <c r="Z6" s="1528" t="e">
        <f>#REF!</f>
        <v>#REF!</v>
      </c>
      <c r="AA6" s="1528"/>
      <c r="AB6" s="1528"/>
      <c r="AC6" s="1528"/>
      <c r="AD6" s="119" t="s">
        <v>1388</v>
      </c>
      <c r="AE6" s="1528" t="e">
        <f>#REF!</f>
        <v>#REF!</v>
      </c>
      <c r="AF6" s="1528"/>
      <c r="AG6" s="119" t="s">
        <v>1389</v>
      </c>
      <c r="AH6" s="1528" t="e">
        <f>#REF!</f>
        <v>#REF!</v>
      </c>
      <c r="AI6" s="1528"/>
      <c r="AJ6" s="119" t="s">
        <v>1390</v>
      </c>
      <c r="AM6" s="796" t="e">
        <f t="shared" si="0"/>
        <v>#REF!</v>
      </c>
      <c r="AN6" s="553" t="e">
        <f>IF(AM185=1,AL185,0)</f>
        <v>#REF!</v>
      </c>
      <c r="AO6"/>
      <c r="AP6"/>
      <c r="AQ6"/>
    </row>
    <row r="7" spans="1:43" ht="12.95" customHeight="1">
      <c r="C7" s="119" t="s">
        <v>1391</v>
      </c>
      <c r="AM7" s="796" t="e">
        <f t="shared" si="0"/>
        <v>#REF!</v>
      </c>
      <c r="AN7" s="553" t="e">
        <f>IF(AM239=1,AL239,0)</f>
        <v>#REF!</v>
      </c>
    </row>
    <row r="8" spans="1:43" ht="12.95" customHeight="1">
      <c r="R8" s="1721" t="s">
        <v>1392</v>
      </c>
      <c r="S8" s="1722"/>
      <c r="T8" s="1722"/>
      <c r="U8" s="1722"/>
      <c r="V8" s="1722"/>
      <c r="W8" s="1722"/>
      <c r="X8" s="1722"/>
      <c r="Y8" s="1722"/>
      <c r="Z8" s="263"/>
      <c r="AA8" s="1517" t="e">
        <f>#REF!</f>
        <v>#REF!</v>
      </c>
      <c r="AB8" s="1517"/>
      <c r="AC8" s="1517"/>
      <c r="AD8" s="1517"/>
      <c r="AE8" s="1517"/>
      <c r="AF8" s="1517"/>
      <c r="AG8" s="1517"/>
      <c r="AH8" s="1517"/>
      <c r="AI8" s="1517"/>
      <c r="AJ8" s="1517"/>
      <c r="AK8" s="1517"/>
      <c r="AM8" s="796" t="e">
        <f t="shared" si="0"/>
        <v>#REF!</v>
      </c>
      <c r="AN8" s="553">
        <f>IF(AM296=1,AL296,0)</f>
        <v>8</v>
      </c>
    </row>
    <row r="9" spans="1:43" ht="12.95" customHeight="1">
      <c r="R9" s="1723" t="s">
        <v>1393</v>
      </c>
      <c r="S9" s="1723"/>
      <c r="T9" s="1723"/>
      <c r="U9" s="1723"/>
      <c r="V9" s="1723"/>
      <c r="W9" s="1723"/>
      <c r="X9" s="1723"/>
      <c r="Y9" s="1723"/>
      <c r="Z9" s="263"/>
      <c r="AA9" s="1517"/>
      <c r="AB9" s="1517"/>
      <c r="AC9" s="1517"/>
      <c r="AD9" s="1517"/>
      <c r="AE9" s="1517"/>
      <c r="AF9" s="1517"/>
      <c r="AG9" s="1517"/>
      <c r="AH9" s="1517"/>
      <c r="AI9" s="1517"/>
      <c r="AJ9" s="1517"/>
      <c r="AK9" s="1517"/>
      <c r="AM9" s="796" t="e">
        <f t="shared" si="0"/>
        <v>#REF!</v>
      </c>
      <c r="AN9" s="553">
        <f>IF(AM344=1,AL344,0)</f>
        <v>9</v>
      </c>
    </row>
    <row r="10" spans="1:43" ht="12.95" customHeight="1">
      <c r="R10" s="879"/>
      <c r="S10" s="879"/>
      <c r="T10" s="879"/>
      <c r="U10" s="879"/>
      <c r="V10" s="879"/>
      <c r="W10" s="879"/>
      <c r="X10" s="879"/>
      <c r="Y10" s="879"/>
      <c r="Z10" s="263"/>
      <c r="AA10" s="1517"/>
      <c r="AB10" s="1517"/>
      <c r="AC10" s="1517"/>
      <c r="AD10" s="1517"/>
      <c r="AE10" s="1517"/>
      <c r="AF10" s="1517"/>
      <c r="AG10" s="1517"/>
      <c r="AH10" s="1517"/>
      <c r="AI10" s="1517"/>
      <c r="AJ10" s="1517"/>
      <c r="AK10" s="1517"/>
      <c r="AM10" s="796" t="e">
        <f t="shared" si="0"/>
        <v>#REF!</v>
      </c>
      <c r="AN10" s="833"/>
    </row>
    <row r="11" spans="1:43" ht="12.95" customHeight="1">
      <c r="R11" s="263"/>
      <c r="S11" s="263"/>
      <c r="T11" s="263"/>
      <c r="U11" s="263"/>
      <c r="V11" s="263"/>
      <c r="W11" s="263"/>
      <c r="X11" s="263"/>
      <c r="Y11" s="263"/>
      <c r="Z11" s="666"/>
      <c r="AA11" s="1517"/>
      <c r="AB11" s="1517"/>
      <c r="AC11" s="1517"/>
      <c r="AD11" s="1517"/>
      <c r="AE11" s="1517"/>
      <c r="AF11" s="1517"/>
      <c r="AG11" s="1517"/>
      <c r="AH11" s="1517"/>
      <c r="AI11" s="1517"/>
      <c r="AJ11" s="1517"/>
      <c r="AK11" s="1517"/>
      <c r="AM11" s="796" t="e">
        <f t="shared" si="0"/>
        <v>#REF!</v>
      </c>
      <c r="AN11" s="833"/>
    </row>
    <row r="12" spans="1:43" ht="12.95" customHeight="1">
      <c r="R12" s="1403" t="s">
        <v>1394</v>
      </c>
      <c r="S12" s="1403"/>
      <c r="T12" s="1403"/>
      <c r="U12" s="1403"/>
      <c r="V12" s="1403"/>
      <c r="W12" s="1403"/>
      <c r="X12" s="1403"/>
      <c r="Y12" s="1403"/>
      <c r="Z12" s="667"/>
      <c r="AA12" s="1529" t="e">
        <f>#REF!</f>
        <v>#REF!</v>
      </c>
      <c r="AB12" s="1529"/>
      <c r="AC12" s="1529"/>
      <c r="AD12" s="1529"/>
      <c r="AE12" s="1529"/>
      <c r="AF12" s="1529"/>
      <c r="AG12" s="1529"/>
      <c r="AH12" s="1529"/>
      <c r="AI12" s="1529"/>
      <c r="AJ12" s="1529"/>
      <c r="AK12" s="1529"/>
      <c r="AM12" s="796" t="e">
        <f t="shared" si="0"/>
        <v>#REF!</v>
      </c>
      <c r="AN12" s="833"/>
    </row>
    <row r="13" spans="1:43" ht="12.95" customHeight="1">
      <c r="R13" s="1403"/>
      <c r="S13" s="1403"/>
      <c r="T13" s="1403"/>
      <c r="U13" s="1403"/>
      <c r="V13" s="1403"/>
      <c r="W13" s="1403"/>
      <c r="X13" s="1403"/>
      <c r="Y13" s="1403"/>
      <c r="AA13" s="1529"/>
      <c r="AB13" s="1529"/>
      <c r="AC13" s="1529"/>
      <c r="AD13" s="1529"/>
      <c r="AE13" s="1529"/>
      <c r="AF13" s="1529"/>
      <c r="AG13" s="1529"/>
      <c r="AH13" s="1529"/>
      <c r="AI13" s="1529"/>
      <c r="AJ13" s="1529"/>
      <c r="AK13" s="1529"/>
      <c r="AM13" s="796" t="e">
        <f t="shared" si="0"/>
        <v>#REF!</v>
      </c>
      <c r="AN13" s="833"/>
    </row>
    <row r="14" spans="1:43" ht="12.95" customHeight="1">
      <c r="R14" s="1837" t="s">
        <v>1395</v>
      </c>
      <c r="S14" s="1837"/>
      <c r="T14" s="1837"/>
      <c r="U14" s="1837"/>
      <c r="V14" s="1837"/>
      <c r="W14" s="1837"/>
      <c r="X14" s="1837"/>
      <c r="Y14" s="1837"/>
      <c r="AA14" s="1402" t="e">
        <f>IF(#REF!&lt;&gt;"",#REF!,"")</f>
        <v>#REF!</v>
      </c>
      <c r="AB14" s="1402"/>
      <c r="AC14" s="1402"/>
      <c r="AD14" s="1402"/>
      <c r="AE14" s="1402"/>
      <c r="AF14" s="1402"/>
      <c r="AG14" s="1402"/>
      <c r="AH14" s="1402"/>
      <c r="AI14" s="1402"/>
      <c r="AJ14" s="1402"/>
      <c r="AK14" s="1402"/>
      <c r="AM14" s="796" t="e">
        <f t="shared" si="0"/>
        <v>#REF!</v>
      </c>
      <c r="AN14" s="833"/>
    </row>
    <row r="15" spans="1:43" ht="12.75" customHeight="1">
      <c r="AM15" s="796" t="e">
        <f t="shared" si="0"/>
        <v>#REF!</v>
      </c>
      <c r="AN15" s="833"/>
    </row>
    <row r="16" spans="1:43" ht="12.95" customHeight="1">
      <c r="A16" s="1517" t="s">
        <v>1396</v>
      </c>
      <c r="B16" s="1517"/>
      <c r="C16" s="1517"/>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M16" s="796" t="e">
        <f t="shared" si="0"/>
        <v>#REF!</v>
      </c>
      <c r="AN16" s="263"/>
    </row>
    <row r="17" spans="1:80" ht="12.95" customHeight="1">
      <c r="A17" s="1517"/>
      <c r="B17" s="1517"/>
      <c r="C17" s="1517"/>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M17" s="796" t="e">
        <f t="shared" si="0"/>
        <v>#REF!</v>
      </c>
      <c r="AN17" s="263"/>
    </row>
    <row r="18" spans="1:80" ht="12.95" customHeight="1">
      <c r="A18" s="1517"/>
      <c r="B18" s="1517"/>
      <c r="C18" s="1517"/>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M18" s="796" t="e">
        <f t="shared" si="0"/>
        <v>#REF!</v>
      </c>
      <c r="AN18" s="263"/>
    </row>
    <row r="19" spans="1:80" ht="12.95" customHeight="1">
      <c r="A19" s="1517"/>
      <c r="B19" s="1517"/>
      <c r="C19" s="1517"/>
      <c r="D19" s="1517"/>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M19" s="796" t="e">
        <f t="shared" si="0"/>
        <v>#REF!</v>
      </c>
      <c r="AN19" s="263"/>
      <c r="AO19"/>
      <c r="AP19"/>
      <c r="AQ19"/>
      <c r="AR19"/>
      <c r="AT19"/>
      <c r="AU19"/>
      <c r="AV19"/>
      <c r="AW19"/>
      <c r="AX19"/>
      <c r="AY19" s="263"/>
      <c r="AZ19" s="263"/>
      <c r="BA19" s="263"/>
      <c r="BB19" s="263"/>
      <c r="BC19" s="263"/>
      <c r="BD19" s="263"/>
      <c r="BE19" s="263"/>
      <c r="BF19" s="263"/>
      <c r="BG19" s="263"/>
      <c r="BH19" s="263"/>
      <c r="BI19" s="263"/>
    </row>
    <row r="20" spans="1:80" ht="12.95" customHeight="1">
      <c r="AM20" s="796" t="e">
        <f t="shared" si="0"/>
        <v>#REF!</v>
      </c>
      <c r="AN20" s="263"/>
      <c r="AO20"/>
      <c r="AP20"/>
      <c r="AQ20"/>
      <c r="AR20"/>
      <c r="AS20" s="60"/>
      <c r="AT20"/>
      <c r="AU20"/>
      <c r="AV20"/>
      <c r="AW20"/>
      <c r="AX20"/>
      <c r="AY20" s="263"/>
      <c r="AZ20" s="263"/>
      <c r="BA20" s="263"/>
      <c r="BB20" s="263"/>
      <c r="BC20" s="263"/>
      <c r="BD20" s="263"/>
      <c r="BE20" s="263"/>
      <c r="BF20" s="263"/>
      <c r="BG20" s="263"/>
      <c r="BH20" s="263"/>
      <c r="BI20" s="263"/>
      <c r="BJ20" s="120"/>
      <c r="BK20" s="120"/>
      <c r="BL20" s="120"/>
      <c r="BM20" s="120"/>
      <c r="BN20" s="120"/>
      <c r="BO20" s="120"/>
      <c r="BP20" s="120"/>
      <c r="BQ20" s="119"/>
      <c r="BR20" s="119"/>
      <c r="BS20" s="119"/>
      <c r="BT20" s="119"/>
      <c r="BU20" s="119"/>
      <c r="BV20" s="119"/>
      <c r="BW20" s="119"/>
      <c r="BX20" s="119"/>
      <c r="BY20" s="119"/>
      <c r="BZ20" s="119"/>
      <c r="CA20" s="119"/>
      <c r="CB20" s="119"/>
    </row>
    <row r="21" spans="1:80" ht="12.95" customHeight="1">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M21" s="796" t="e">
        <f t="shared" si="0"/>
        <v>#REF!</v>
      </c>
      <c r="AN21" s="263"/>
      <c r="AO21"/>
      <c r="AP21"/>
      <c r="AQ21"/>
      <c r="AR21"/>
      <c r="AS21" s="60"/>
      <c r="AT21"/>
      <c r="AU21"/>
      <c r="AV21"/>
      <c r="AW21"/>
      <c r="AX21"/>
      <c r="AY21" s="263"/>
      <c r="AZ21" s="263"/>
      <c r="BA21" s="263"/>
      <c r="BB21" s="263"/>
      <c r="BC21" s="263"/>
      <c r="BD21" s="263"/>
      <c r="BE21" s="263"/>
      <c r="BF21" s="263"/>
      <c r="BG21" s="263"/>
      <c r="BH21" s="263"/>
      <c r="BI21" s="263"/>
      <c r="BJ21" s="120"/>
      <c r="BK21" s="120"/>
      <c r="BL21" s="120"/>
      <c r="BM21" s="120"/>
      <c r="BN21" s="120"/>
      <c r="BO21" s="120"/>
      <c r="BP21" s="120"/>
      <c r="BQ21" s="119"/>
      <c r="BR21" s="119"/>
      <c r="BS21" s="119"/>
      <c r="BT21" s="119"/>
      <c r="BU21" s="119"/>
      <c r="BV21" s="119"/>
      <c r="BW21" s="119"/>
      <c r="BX21" s="119"/>
      <c r="BY21" s="119"/>
      <c r="BZ21" s="119"/>
      <c r="CA21" s="119"/>
      <c r="CB21" s="119"/>
    </row>
    <row r="22" spans="1:80" ht="24" customHeight="1">
      <c r="B22" s="635" t="s">
        <v>1397</v>
      </c>
      <c r="C22" s="141"/>
      <c r="D22" s="141"/>
      <c r="E22" s="141"/>
      <c r="F22" s="141"/>
      <c r="G22" s="141"/>
      <c r="H22" s="141"/>
      <c r="I22" s="141"/>
      <c r="J22" s="141"/>
      <c r="K22" s="141"/>
      <c r="L22" s="141"/>
      <c r="M22" s="141"/>
      <c r="N22" s="668"/>
      <c r="O22" s="635" t="s">
        <v>1398</v>
      </c>
      <c r="P22" s="141"/>
      <c r="Q22" s="141"/>
      <c r="R22" s="141"/>
      <c r="S22" s="141"/>
      <c r="T22" s="141"/>
      <c r="U22" s="141"/>
      <c r="V22" s="141"/>
      <c r="W22" s="141"/>
      <c r="X22" s="141"/>
      <c r="Y22" s="141"/>
      <c r="Z22" s="141"/>
      <c r="AA22" s="141"/>
      <c r="AB22" s="141"/>
      <c r="AC22" s="141"/>
      <c r="AD22" s="141"/>
      <c r="AE22" s="141"/>
      <c r="AF22" s="141"/>
      <c r="AG22" s="141"/>
      <c r="AH22" s="141"/>
      <c r="AI22" s="141"/>
      <c r="AJ22" s="668"/>
      <c r="AM22" s="796" t="e">
        <f t="shared" si="0"/>
        <v>#REF!</v>
      </c>
      <c r="AN22"/>
      <c r="AO22"/>
      <c r="AP22"/>
      <c r="AQ22"/>
      <c r="AR22"/>
      <c r="AS22" s="60"/>
      <c r="AT22"/>
      <c r="AU22"/>
      <c r="AV22"/>
      <c r="AW22"/>
      <c r="AX22"/>
      <c r="AY22" s="263"/>
      <c r="AZ22" s="263"/>
      <c r="BA22" s="263"/>
      <c r="BB22" s="263"/>
      <c r="BC22" s="263"/>
      <c r="BD22" s="263"/>
      <c r="BE22" s="263"/>
      <c r="BF22" s="263"/>
      <c r="BG22" s="263"/>
      <c r="BH22" s="263"/>
      <c r="BI22" s="263"/>
      <c r="BJ22" s="120"/>
      <c r="BK22" s="120"/>
      <c r="BL22" s="120"/>
      <c r="BM22" s="120"/>
      <c r="BN22" s="120"/>
      <c r="BO22" s="120"/>
      <c r="BP22" s="120"/>
      <c r="BQ22" s="119"/>
      <c r="BR22" s="119"/>
      <c r="BS22" s="119"/>
      <c r="BT22" s="119"/>
      <c r="BU22" s="119"/>
      <c r="BV22" s="119"/>
      <c r="BW22" s="119"/>
      <c r="BX22" s="119"/>
      <c r="BY22" s="119"/>
      <c r="BZ22" s="119"/>
      <c r="CA22" s="119"/>
      <c r="CB22" s="119"/>
    </row>
    <row r="23" spans="1:80" ht="24" customHeight="1">
      <c r="B23" s="635"/>
      <c r="C23" s="141"/>
      <c r="D23" s="141"/>
      <c r="E23" s="141"/>
      <c r="F23" s="141"/>
      <c r="G23" s="141" t="s">
        <v>1388</v>
      </c>
      <c r="H23" s="141"/>
      <c r="I23" s="141"/>
      <c r="J23" s="141" t="s">
        <v>1389</v>
      </c>
      <c r="K23" s="141"/>
      <c r="L23" s="141"/>
      <c r="M23" s="141" t="s">
        <v>1390</v>
      </c>
      <c r="N23" s="668"/>
      <c r="O23" s="669"/>
      <c r="P23" s="137"/>
      <c r="Q23" s="137"/>
      <c r="R23" s="137"/>
      <c r="S23" s="137"/>
      <c r="T23" s="137"/>
      <c r="U23" s="137"/>
      <c r="V23" s="137"/>
      <c r="W23" s="137"/>
      <c r="X23" s="137"/>
      <c r="Y23" s="137"/>
      <c r="Z23" s="137"/>
      <c r="AA23" s="137"/>
      <c r="AB23" s="137"/>
      <c r="AC23" s="137"/>
      <c r="AD23" s="137"/>
      <c r="AE23" s="137"/>
      <c r="AF23" s="137"/>
      <c r="AG23" s="137"/>
      <c r="AH23" s="137"/>
      <c r="AI23" s="137"/>
      <c r="AJ23" s="670"/>
      <c r="AK23" s="263"/>
      <c r="AM23" s="796" t="e">
        <f t="shared" si="0"/>
        <v>#REF!</v>
      </c>
      <c r="AN23"/>
      <c r="AO23"/>
      <c r="AP23"/>
      <c r="AQ23"/>
      <c r="AR23"/>
      <c r="AS23" s="60"/>
      <c r="AT23"/>
      <c r="AU23"/>
      <c r="AV23"/>
      <c r="AW23"/>
      <c r="AX23"/>
      <c r="AY23" s="263"/>
      <c r="AZ23" s="263"/>
      <c r="BA23" s="263"/>
      <c r="BB23" s="263"/>
      <c r="BC23" s="263"/>
      <c r="BD23" s="263"/>
      <c r="BE23" s="263"/>
      <c r="BF23" s="263"/>
      <c r="BG23" s="263"/>
      <c r="BH23" s="263"/>
      <c r="BI23" s="263"/>
      <c r="BJ23" s="120"/>
      <c r="BK23" s="120"/>
      <c r="BL23" s="120"/>
      <c r="BM23" s="120"/>
      <c r="BN23" s="120"/>
      <c r="BO23" s="120"/>
      <c r="BP23" s="120"/>
      <c r="BQ23" s="119"/>
      <c r="BR23" s="119"/>
      <c r="BS23" s="119"/>
      <c r="BT23" s="119"/>
      <c r="BU23" s="119"/>
      <c r="BV23" s="119"/>
      <c r="BW23" s="119"/>
      <c r="BX23" s="119"/>
      <c r="BY23" s="119"/>
      <c r="BZ23" s="119"/>
      <c r="CA23" s="119"/>
      <c r="CB23" s="119"/>
    </row>
    <row r="24" spans="1:80" ht="24" customHeight="1">
      <c r="B24" s="635"/>
      <c r="C24" s="141" t="s">
        <v>113</v>
      </c>
      <c r="D24" s="141"/>
      <c r="E24" s="141"/>
      <c r="F24" s="141"/>
      <c r="G24" s="141"/>
      <c r="H24" s="141"/>
      <c r="I24" s="141"/>
      <c r="J24" s="141"/>
      <c r="K24" s="141"/>
      <c r="L24" s="141"/>
      <c r="M24" s="141" t="s">
        <v>1399</v>
      </c>
      <c r="N24" s="668"/>
      <c r="O24" s="669"/>
      <c r="P24" s="137"/>
      <c r="Q24" s="137"/>
      <c r="R24" s="137"/>
      <c r="S24" s="137"/>
      <c r="T24" s="137"/>
      <c r="U24" s="137"/>
      <c r="V24" s="137"/>
      <c r="W24" s="137"/>
      <c r="X24" s="137"/>
      <c r="Y24" s="137"/>
      <c r="Z24" s="137"/>
      <c r="AA24" s="137"/>
      <c r="AB24" s="137"/>
      <c r="AC24" s="137"/>
      <c r="AD24" s="137"/>
      <c r="AE24" s="137"/>
      <c r="AF24" s="137"/>
      <c r="AG24" s="137"/>
      <c r="AH24" s="137"/>
      <c r="AI24" s="137"/>
      <c r="AJ24" s="670"/>
      <c r="AK24" s="263"/>
      <c r="AM24" s="796" t="e">
        <f t="shared" si="0"/>
        <v>#REF!</v>
      </c>
      <c r="AN24"/>
      <c r="AO24"/>
      <c r="AP24"/>
      <c r="AQ24"/>
      <c r="AR24"/>
      <c r="AS24" s="60"/>
      <c r="AT24"/>
      <c r="AU24"/>
      <c r="AV24"/>
      <c r="AW24"/>
      <c r="AX24"/>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row>
    <row r="25" spans="1:80" ht="24" customHeight="1">
      <c r="B25" s="631" t="s">
        <v>1400</v>
      </c>
      <c r="C25" s="164"/>
      <c r="D25" s="164"/>
      <c r="E25" s="164"/>
      <c r="F25" s="164"/>
      <c r="G25" s="164"/>
      <c r="H25" s="164"/>
      <c r="I25" s="164"/>
      <c r="J25" s="164"/>
      <c r="K25" s="164"/>
      <c r="L25" s="164"/>
      <c r="M25" s="164"/>
      <c r="N25" s="632"/>
      <c r="O25" s="671"/>
      <c r="P25" s="672"/>
      <c r="Q25" s="672"/>
      <c r="R25" s="672"/>
      <c r="S25" s="672"/>
      <c r="T25" s="672"/>
      <c r="U25" s="672"/>
      <c r="V25" s="672"/>
      <c r="W25" s="672"/>
      <c r="X25" s="672"/>
      <c r="Y25" s="672"/>
      <c r="Z25" s="672"/>
      <c r="AA25" s="672"/>
      <c r="AB25" s="672"/>
      <c r="AC25" s="672"/>
      <c r="AD25" s="672"/>
      <c r="AE25" s="672"/>
      <c r="AF25" s="672"/>
      <c r="AG25" s="672"/>
      <c r="AH25" s="672"/>
      <c r="AI25" s="672"/>
      <c r="AJ25" s="673"/>
      <c r="AK25" s="263"/>
      <c r="AM25" s="796" t="e">
        <f t="shared" si="0"/>
        <v>#REF!</v>
      </c>
      <c r="AN25"/>
      <c r="AO25"/>
      <c r="AP25"/>
      <c r="AQ25"/>
      <c r="AR25"/>
      <c r="AT25"/>
      <c r="AU25"/>
      <c r="AV25"/>
      <c r="AW25"/>
      <c r="AX25"/>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row>
    <row r="26" spans="1:80" ht="12.95" customHeight="1">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M26" s="796" t="e">
        <f t="shared" si="0"/>
        <v>#REF!</v>
      </c>
      <c r="AN26"/>
      <c r="AO26"/>
      <c r="AP26"/>
      <c r="AQ26"/>
      <c r="AR26"/>
      <c r="AT26"/>
      <c r="AU26"/>
      <c r="AV26"/>
      <c r="AW26"/>
      <c r="AX26"/>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row>
    <row r="27" spans="1:80" ht="12.95" customHeight="1">
      <c r="B27" s="120" t="s">
        <v>128</v>
      </c>
      <c r="C27" s="175"/>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263"/>
      <c r="AM27" s="796" t="e">
        <f t="shared" si="0"/>
        <v>#REF!</v>
      </c>
      <c r="AN27"/>
      <c r="AO27"/>
      <c r="AP27"/>
      <c r="AQ27"/>
      <c r="AR27"/>
      <c r="AT27"/>
      <c r="AU27"/>
      <c r="AV27"/>
      <c r="AW27"/>
      <c r="AX27"/>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row>
    <row r="28" spans="1:80" ht="24" customHeight="1">
      <c r="B28" s="136" t="s">
        <v>1379</v>
      </c>
      <c r="C28" s="1735" t="s">
        <v>1401</v>
      </c>
      <c r="D28" s="1735"/>
      <c r="E28" s="1735"/>
      <c r="F28" s="1735"/>
      <c r="G28" s="1735"/>
      <c r="H28" s="1735"/>
      <c r="I28" s="1735"/>
      <c r="J28" s="1735"/>
      <c r="K28" s="1735"/>
      <c r="L28" s="1735"/>
      <c r="M28" s="1735"/>
      <c r="N28" s="1735"/>
      <c r="O28" s="1735"/>
      <c r="P28" s="1735"/>
      <c r="Q28" s="1735"/>
      <c r="R28" s="1735"/>
      <c r="S28" s="1735"/>
      <c r="T28" s="1735"/>
      <c r="U28" s="1735"/>
      <c r="V28" s="1735"/>
      <c r="W28" s="1735"/>
      <c r="X28" s="1735"/>
      <c r="Y28" s="1735"/>
      <c r="Z28" s="1735"/>
      <c r="AA28" s="1735"/>
      <c r="AB28" s="1735"/>
      <c r="AC28" s="1735"/>
      <c r="AD28" s="1735"/>
      <c r="AE28" s="1735"/>
      <c r="AF28" s="1735"/>
      <c r="AG28" s="1735"/>
      <c r="AH28" s="1735"/>
      <c r="AI28" s="1735"/>
      <c r="AJ28" s="1735"/>
      <c r="AK28" s="263"/>
      <c r="AM28" s="796" t="e">
        <f t="shared" si="0"/>
        <v>#REF!</v>
      </c>
      <c r="AN28"/>
      <c r="AO28"/>
      <c r="AP28"/>
      <c r="AQ28"/>
      <c r="AR28"/>
      <c r="AT28"/>
      <c r="AU28"/>
      <c r="AV28"/>
      <c r="AW28"/>
      <c r="AX28"/>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row>
    <row r="29" spans="1:80" ht="24" customHeight="1">
      <c r="B29" s="136" t="s">
        <v>1380</v>
      </c>
      <c r="C29" s="1735" t="s">
        <v>1402</v>
      </c>
      <c r="D29" s="1735"/>
      <c r="E29" s="1735"/>
      <c r="F29" s="1735"/>
      <c r="G29" s="1735"/>
      <c r="H29" s="1735"/>
      <c r="I29" s="1735"/>
      <c r="J29" s="1735"/>
      <c r="K29" s="1735"/>
      <c r="L29" s="1735"/>
      <c r="M29" s="1735"/>
      <c r="N29" s="1735"/>
      <c r="O29" s="1735"/>
      <c r="P29" s="1735"/>
      <c r="Q29" s="1735"/>
      <c r="R29" s="1735"/>
      <c r="S29" s="1735"/>
      <c r="T29" s="1735"/>
      <c r="U29" s="1735"/>
      <c r="V29" s="1735"/>
      <c r="W29" s="1735"/>
      <c r="X29" s="1735"/>
      <c r="Y29" s="1735"/>
      <c r="Z29" s="1735"/>
      <c r="AA29" s="1735"/>
      <c r="AB29" s="1735"/>
      <c r="AC29" s="1735"/>
      <c r="AD29" s="1735"/>
      <c r="AE29" s="1735"/>
      <c r="AF29" s="1735"/>
      <c r="AG29" s="1735"/>
      <c r="AH29" s="1735"/>
      <c r="AI29" s="1735"/>
      <c r="AJ29" s="1735"/>
      <c r="AK29" s="263"/>
      <c r="AM29" s="796" t="e">
        <f t="shared" si="0"/>
        <v>#REF!</v>
      </c>
      <c r="AN29"/>
      <c r="AO29"/>
      <c r="AP29"/>
      <c r="AQ29"/>
      <c r="AR29"/>
      <c r="AT29"/>
      <c r="AU29"/>
      <c r="AV29"/>
      <c r="AW29"/>
      <c r="AX29"/>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row>
    <row r="30" spans="1:80" ht="12.95" customHeight="1">
      <c r="B30" s="136" t="s">
        <v>1381</v>
      </c>
      <c r="C30" s="1518" t="s">
        <v>1403</v>
      </c>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263"/>
      <c r="AM30" s="796" t="e">
        <f t="shared" si="0"/>
        <v>#REF!</v>
      </c>
      <c r="AN30"/>
      <c r="AO30"/>
      <c r="AP30"/>
      <c r="AQ30"/>
      <c r="AR30"/>
      <c r="AT30"/>
      <c r="AU30"/>
      <c r="AV30"/>
      <c r="AW30"/>
      <c r="AX30"/>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row>
    <row r="31" spans="1:80" ht="12.95" customHeight="1">
      <c r="B31" s="136" t="s">
        <v>1404</v>
      </c>
      <c r="C31" s="1733" t="s">
        <v>1405</v>
      </c>
      <c r="D31" s="1733"/>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c r="AI31" s="1733"/>
      <c r="AJ31" s="1733"/>
      <c r="AK31" s="263"/>
      <c r="AM31" s="796" t="e">
        <f t="shared" si="0"/>
        <v>#REF!</v>
      </c>
      <c r="AO31" s="5"/>
      <c r="AT31"/>
      <c r="AU31"/>
      <c r="AV31"/>
      <c r="AW31"/>
      <c r="AX31"/>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row>
    <row r="32" spans="1:80" ht="12.95" customHeight="1">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M32" s="796" t="e">
        <f t="shared" si="0"/>
        <v>#REF!</v>
      </c>
      <c r="AT32"/>
      <c r="AU32"/>
      <c r="AV32"/>
      <c r="AW32"/>
      <c r="AX32"/>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row>
    <row r="33" spans="1:80" ht="12.95" customHeight="1">
      <c r="A33" s="588"/>
      <c r="B33" s="674" t="s">
        <v>1406</v>
      </c>
      <c r="C33" s="588"/>
      <c r="D33" s="588"/>
      <c r="E33" s="588" t="s">
        <v>1407</v>
      </c>
      <c r="F33" s="588"/>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M33" s="796" t="e">
        <f t="shared" si="0"/>
        <v>#REF!</v>
      </c>
      <c r="AT33"/>
      <c r="AU33"/>
      <c r="AV33"/>
      <c r="AW33"/>
      <c r="AX3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row>
    <row r="34" spans="1:80" ht="24" customHeight="1">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M34" s="796" t="e">
        <f t="shared" si="0"/>
        <v>#REF!</v>
      </c>
      <c r="AN34" s="263"/>
      <c r="AO34"/>
      <c r="AP34"/>
      <c r="AQ34"/>
      <c r="AR34"/>
      <c r="AS34" s="60"/>
      <c r="AT34"/>
      <c r="AU34"/>
      <c r="AV34"/>
      <c r="AW34"/>
      <c r="AX34"/>
      <c r="AY34" s="263"/>
      <c r="AZ34" s="263"/>
      <c r="BA34" s="263"/>
      <c r="BB34" s="263"/>
      <c r="BC34" s="263"/>
      <c r="BD34" s="263"/>
      <c r="BE34" s="263"/>
      <c r="BF34" s="263"/>
      <c r="BG34" s="263"/>
      <c r="BH34" s="263"/>
      <c r="BI34" s="263"/>
      <c r="BJ34" s="120"/>
      <c r="BK34" s="120"/>
      <c r="BL34" s="120"/>
      <c r="BM34" s="120"/>
      <c r="BN34" s="120"/>
      <c r="BO34" s="120"/>
      <c r="BP34" s="120"/>
      <c r="BQ34" s="119"/>
      <c r="BR34" s="119"/>
      <c r="BS34" s="119"/>
      <c r="BT34" s="119"/>
      <c r="BU34" s="119"/>
      <c r="BV34" s="119"/>
      <c r="BW34" s="119"/>
      <c r="BX34" s="119"/>
      <c r="BY34" s="119"/>
      <c r="BZ34" s="119"/>
      <c r="CA34" s="119"/>
      <c r="CB34" s="119"/>
    </row>
    <row r="35" spans="1:80" ht="24" customHeight="1">
      <c r="B35" s="263"/>
      <c r="C35" s="263"/>
      <c r="D35" s="263"/>
      <c r="E35" s="263"/>
      <c r="F35" s="263"/>
      <c r="G35" s="263"/>
      <c r="H35" s="263"/>
      <c r="I35" s="263"/>
      <c r="J35" s="263"/>
      <c r="K35" s="263"/>
      <c r="L35" s="263"/>
      <c r="M35" s="263"/>
      <c r="AM35" s="796" t="e">
        <f t="shared" si="0"/>
        <v>#REF!</v>
      </c>
      <c r="AN35" s="263"/>
      <c r="AO35"/>
      <c r="AP35"/>
      <c r="AQ35"/>
      <c r="AR35"/>
      <c r="AS35" s="60"/>
      <c r="AT35"/>
      <c r="AU35"/>
      <c r="AV35"/>
      <c r="AW35"/>
      <c r="AX35"/>
      <c r="AY35" s="263"/>
      <c r="AZ35" s="263"/>
      <c r="BA35" s="263"/>
      <c r="BB35" s="263"/>
      <c r="BC35" s="263"/>
      <c r="BD35" s="263"/>
      <c r="BE35" s="263"/>
      <c r="BF35" s="263"/>
      <c r="BG35" s="263"/>
      <c r="BH35" s="263"/>
      <c r="BI35" s="263"/>
      <c r="BJ35" s="120"/>
      <c r="BK35" s="120"/>
      <c r="BL35" s="120"/>
      <c r="BM35" s="120"/>
      <c r="BN35" s="120"/>
      <c r="BO35" s="120"/>
      <c r="BP35" s="120"/>
      <c r="BQ35" s="119"/>
      <c r="BR35" s="119"/>
      <c r="BS35" s="119"/>
      <c r="BT35" s="119"/>
      <c r="BU35" s="119"/>
      <c r="BV35" s="119"/>
      <c r="BW35" s="119"/>
      <c r="BX35" s="119"/>
      <c r="BY35" s="119"/>
      <c r="BZ35" s="119"/>
      <c r="CA35" s="119"/>
      <c r="CB35" s="119"/>
    </row>
    <row r="36" spans="1:80" ht="15" customHeight="1">
      <c r="A36" s="120"/>
      <c r="B36" s="811"/>
      <c r="C36" s="812" t="s">
        <v>1408</v>
      </c>
      <c r="D36" s="813"/>
      <c r="E36" s="813"/>
      <c r="F36" s="813"/>
      <c r="G36" s="813"/>
      <c r="H36" s="813"/>
      <c r="I36" s="813"/>
      <c r="J36" s="813"/>
      <c r="K36" s="813"/>
      <c r="L36" s="813"/>
      <c r="M36" s="813"/>
      <c r="N36" s="814"/>
      <c r="O36" s="814"/>
      <c r="P36" s="814"/>
      <c r="Q36" s="814"/>
      <c r="R36" s="814"/>
      <c r="S36" s="814"/>
      <c r="T36" s="814"/>
      <c r="U36" s="814"/>
      <c r="V36" s="815"/>
      <c r="W36" s="815"/>
      <c r="X36" s="815"/>
      <c r="Y36" s="815"/>
      <c r="Z36" s="815"/>
      <c r="AA36" s="815"/>
      <c r="AB36" s="815"/>
      <c r="AC36" s="815"/>
      <c r="AD36" s="815"/>
      <c r="AE36" s="815"/>
      <c r="AF36" s="815"/>
      <c r="AG36" s="815"/>
      <c r="AH36" s="815"/>
      <c r="AI36" s="815"/>
      <c r="AJ36" s="815"/>
      <c r="AK36" s="120"/>
      <c r="AM36" s="796" t="e">
        <f t="shared" si="0"/>
        <v>#REF!</v>
      </c>
      <c r="AN36" s="263"/>
      <c r="AO36"/>
      <c r="AP36"/>
      <c r="AQ36"/>
      <c r="AR36"/>
      <c r="AS36" s="60"/>
      <c r="AT36"/>
      <c r="AU36"/>
      <c r="AV36"/>
      <c r="AW36"/>
      <c r="AX36"/>
      <c r="AY36" s="263"/>
      <c r="AZ36" s="263"/>
      <c r="BA36" s="263"/>
      <c r="BB36" s="263"/>
      <c r="BC36" s="263"/>
      <c r="BD36" s="263"/>
      <c r="BE36" s="263"/>
      <c r="BF36" s="263"/>
      <c r="BG36" s="263"/>
      <c r="BH36" s="263"/>
      <c r="BI36" s="263"/>
      <c r="BJ36" s="263"/>
      <c r="BK36" s="263"/>
      <c r="BL36" s="263"/>
      <c r="BM36" s="263"/>
      <c r="BN36" s="263"/>
      <c r="BO36" s="263"/>
      <c r="BP36" s="120"/>
      <c r="BQ36" s="119"/>
      <c r="BR36" s="119"/>
      <c r="BS36" s="119"/>
      <c r="BT36" s="119"/>
      <c r="BU36" s="119"/>
      <c r="BV36" s="119"/>
      <c r="BW36" s="119"/>
      <c r="BX36" s="119"/>
      <c r="BY36" s="119"/>
      <c r="BZ36" s="119"/>
      <c r="CA36" s="119"/>
      <c r="CB36" s="119"/>
    </row>
    <row r="37" spans="1:80" ht="15" customHeight="1">
      <c r="A37" s="120"/>
      <c r="B37" s="811"/>
      <c r="C37" s="813"/>
      <c r="D37" s="119" t="s">
        <v>1409</v>
      </c>
      <c r="E37" s="813"/>
      <c r="F37" s="813"/>
      <c r="G37" s="813"/>
      <c r="H37" s="813"/>
      <c r="I37" s="813"/>
      <c r="J37" s="813"/>
      <c r="K37" s="813"/>
      <c r="L37" s="813"/>
      <c r="M37" s="813"/>
      <c r="N37" s="814"/>
      <c r="O37" s="814"/>
      <c r="P37" s="814"/>
      <c r="Q37" s="814"/>
      <c r="R37" s="814"/>
      <c r="S37" s="814"/>
      <c r="T37" s="814"/>
      <c r="U37" s="814"/>
      <c r="V37" s="815"/>
      <c r="W37" s="815"/>
      <c r="X37" s="815"/>
      <c r="Y37" s="815"/>
      <c r="Z37" s="815"/>
      <c r="AA37" s="815"/>
      <c r="AB37" s="815"/>
      <c r="AC37" s="815"/>
      <c r="AD37" s="815"/>
      <c r="AE37" s="815"/>
      <c r="AF37" s="815"/>
      <c r="AG37" s="815"/>
      <c r="AH37" s="815"/>
      <c r="AI37" s="815"/>
      <c r="AJ37" s="815"/>
      <c r="AK37" s="120"/>
      <c r="AM37" s="796" t="e">
        <f t="shared" si="0"/>
        <v>#REF!</v>
      </c>
      <c r="AN37" s="263"/>
      <c r="AO37"/>
      <c r="AP37"/>
      <c r="AQ37"/>
      <c r="AR37"/>
      <c r="AS37" s="60"/>
      <c r="AT37"/>
      <c r="AU37"/>
      <c r="AV37"/>
      <c r="AW37"/>
      <c r="AX37"/>
      <c r="AY37" s="263"/>
      <c r="AZ37" s="263"/>
      <c r="BA37" s="263"/>
      <c r="BB37" s="263"/>
      <c r="BC37" s="263"/>
      <c r="BD37" s="263"/>
      <c r="BE37" s="263"/>
      <c r="BF37" s="263"/>
      <c r="BG37" s="263"/>
      <c r="BH37" s="263"/>
      <c r="BI37" s="263"/>
      <c r="BJ37" s="120"/>
      <c r="BK37" s="120"/>
      <c r="BL37" s="120"/>
      <c r="BM37" s="120"/>
      <c r="BN37" s="120"/>
      <c r="BO37" s="120"/>
      <c r="BP37" s="120"/>
      <c r="BQ37" s="119"/>
      <c r="BR37" s="119"/>
      <c r="BS37" s="119"/>
      <c r="BT37" s="119"/>
      <c r="BU37" s="119"/>
      <c r="BV37" s="119"/>
      <c r="BW37" s="119"/>
      <c r="BX37" s="119"/>
      <c r="BY37" s="119"/>
      <c r="BZ37" s="119"/>
      <c r="CA37" s="119"/>
      <c r="CB37" s="119"/>
    </row>
    <row r="38" spans="1:80" ht="15" customHeight="1">
      <c r="A38" s="120"/>
      <c r="B38" s="811"/>
      <c r="C38" s="813"/>
      <c r="D38" s="813"/>
      <c r="E38" s="119" t="s">
        <v>1410</v>
      </c>
      <c r="F38" s="813"/>
      <c r="G38" s="813"/>
      <c r="H38" s="813"/>
      <c r="I38" s="813"/>
      <c r="J38" s="813"/>
      <c r="K38" s="813"/>
      <c r="L38" s="813"/>
      <c r="M38" s="813"/>
      <c r="N38" s="813"/>
      <c r="O38" s="813"/>
      <c r="P38" s="813"/>
      <c r="Q38" s="813"/>
      <c r="R38" s="813"/>
      <c r="S38" s="813"/>
      <c r="T38" s="813"/>
      <c r="U38" s="813"/>
      <c r="V38" s="811"/>
      <c r="W38" s="811"/>
      <c r="X38" s="811"/>
      <c r="Y38" s="811"/>
      <c r="Z38" s="811"/>
      <c r="AA38" s="811"/>
      <c r="AB38" s="811"/>
      <c r="AC38" s="811"/>
      <c r="AD38" s="811"/>
      <c r="AE38" s="811"/>
      <c r="AF38" s="811"/>
      <c r="AG38" s="811"/>
      <c r="AH38" s="811"/>
      <c r="AI38" s="811"/>
      <c r="AJ38" s="811"/>
      <c r="AK38" s="120"/>
      <c r="AM38" s="796" t="e">
        <f t="shared" si="0"/>
        <v>#REF!</v>
      </c>
      <c r="AN38" s="263"/>
      <c r="AO38"/>
      <c r="AP38"/>
      <c r="AQ38"/>
      <c r="AR38"/>
      <c r="AS38" s="60"/>
      <c r="AT38"/>
      <c r="AU38"/>
      <c r="AV38"/>
      <c r="AW38"/>
      <c r="AX38"/>
      <c r="AY38" s="263"/>
      <c r="AZ38" s="263"/>
      <c r="BA38" s="263"/>
      <c r="BB38" s="263"/>
      <c r="BC38" s="263"/>
      <c r="BD38" s="263"/>
      <c r="BE38" s="263"/>
      <c r="BF38" s="263"/>
      <c r="BG38" s="263"/>
      <c r="BH38" s="263"/>
      <c r="BI38" s="263"/>
      <c r="BJ38" s="120"/>
      <c r="BK38" s="120"/>
      <c r="BL38" s="120"/>
      <c r="BM38" s="120"/>
      <c r="BN38" s="120"/>
      <c r="BO38" s="120"/>
      <c r="BP38" s="120"/>
      <c r="BQ38" s="119"/>
      <c r="BR38" s="119"/>
      <c r="BS38" s="119"/>
      <c r="BT38" s="119"/>
      <c r="BU38" s="119"/>
      <c r="BV38" s="119"/>
      <c r="BW38" s="119"/>
      <c r="BX38" s="119"/>
      <c r="BY38" s="119"/>
      <c r="BZ38" s="119"/>
      <c r="CA38" s="119"/>
      <c r="CB38" s="119"/>
    </row>
    <row r="39" spans="1:80" ht="15" customHeight="1">
      <c r="A39" s="120"/>
      <c r="B39" s="811"/>
      <c r="C39" s="813"/>
      <c r="D39" s="813"/>
      <c r="E39" s="813"/>
      <c r="F39" s="119" t="e">
        <f>IF($AP$307=1,"■","□")</f>
        <v>#REF!</v>
      </c>
      <c r="G39" s="119" t="s">
        <v>1411</v>
      </c>
      <c r="M39" s="119" t="e">
        <f>IF($AP$307=2,"■","□")</f>
        <v>#REF!</v>
      </c>
      <c r="N39" s="119" t="s">
        <v>1412</v>
      </c>
      <c r="T39" s="119" t="e">
        <f>IF($AP$307=3,"■","□")</f>
        <v>#REF!</v>
      </c>
      <c r="U39" s="119" t="s">
        <v>1413</v>
      </c>
      <c r="V39" s="811"/>
      <c r="W39" s="811"/>
      <c r="X39" s="811"/>
      <c r="Y39" s="811"/>
      <c r="Z39" s="811"/>
      <c r="AA39" s="811"/>
      <c r="AB39" s="811"/>
      <c r="AC39" s="811"/>
      <c r="AD39" s="811"/>
      <c r="AE39" s="811"/>
      <c r="AF39" s="811"/>
      <c r="AG39" s="811"/>
      <c r="AH39" s="811"/>
      <c r="AI39" s="811"/>
      <c r="AJ39" s="811"/>
      <c r="AK39" s="120"/>
      <c r="AM39" s="796" t="e">
        <f t="shared" si="0"/>
        <v>#REF!</v>
      </c>
      <c r="AN39" s="263"/>
      <c r="AO39"/>
      <c r="AP39"/>
      <c r="AQ39"/>
      <c r="AR39"/>
      <c r="AS39" s="60"/>
      <c r="AT39"/>
      <c r="AU39"/>
      <c r="AV39"/>
      <c r="AW39"/>
      <c r="AX39"/>
      <c r="AY39" s="263"/>
      <c r="AZ39" s="263"/>
      <c r="BA39" s="263"/>
      <c r="BB39" s="263"/>
      <c r="BC39" s="263"/>
      <c r="BD39" s="263"/>
      <c r="BE39" s="263"/>
      <c r="BF39" s="263"/>
      <c r="BG39" s="263"/>
      <c r="BH39" s="263"/>
      <c r="BI39" s="263"/>
      <c r="BJ39" s="120"/>
      <c r="BK39" s="120"/>
      <c r="BL39" s="120"/>
      <c r="BM39" s="120"/>
      <c r="BN39" s="120"/>
      <c r="BO39" s="120"/>
      <c r="BP39" s="120"/>
      <c r="BQ39" s="119"/>
      <c r="BR39" s="119"/>
      <c r="BS39" s="119"/>
      <c r="BT39" s="119"/>
      <c r="BU39" s="119"/>
      <c r="BV39" s="119"/>
      <c r="BW39" s="119"/>
      <c r="BX39" s="119"/>
      <c r="BY39" s="119"/>
      <c r="BZ39" s="119"/>
      <c r="CA39" s="119"/>
      <c r="CB39" s="119"/>
    </row>
    <row r="40" spans="1:80" ht="15" customHeight="1">
      <c r="A40" s="120"/>
      <c r="B40" s="811"/>
      <c r="C40" s="813"/>
      <c r="D40" s="813"/>
      <c r="E40" s="813"/>
      <c r="V40" s="811"/>
      <c r="W40" s="811"/>
      <c r="X40" s="811"/>
      <c r="Y40" s="811"/>
      <c r="Z40" s="811"/>
      <c r="AA40" s="811"/>
      <c r="AB40" s="811"/>
      <c r="AC40" s="811"/>
      <c r="AD40" s="811"/>
      <c r="AE40" s="811"/>
      <c r="AF40" s="811"/>
      <c r="AG40" s="811"/>
      <c r="AH40" s="811"/>
      <c r="AI40" s="811"/>
      <c r="AJ40" s="811"/>
      <c r="AK40" s="120"/>
      <c r="AM40" s="796" t="e">
        <f t="shared" si="0"/>
        <v>#REF!</v>
      </c>
      <c r="AN40" s="263"/>
      <c r="AO40"/>
      <c r="AP40"/>
      <c r="AQ40"/>
      <c r="AR40"/>
      <c r="AS40" s="60"/>
      <c r="AT40"/>
      <c r="AU40"/>
      <c r="AV40"/>
      <c r="AW40"/>
      <c r="AX40"/>
      <c r="AY40" s="263"/>
      <c r="AZ40" s="263"/>
      <c r="BA40" s="263"/>
      <c r="BB40" s="263"/>
      <c r="BC40" s="263"/>
      <c r="BD40" s="263"/>
      <c r="BE40" s="263"/>
      <c r="BF40" s="263"/>
      <c r="BG40" s="263"/>
      <c r="BH40" s="263"/>
      <c r="BI40" s="263"/>
      <c r="BJ40" s="120"/>
      <c r="BK40" s="120"/>
      <c r="BL40" s="120"/>
      <c r="BM40" s="120"/>
      <c r="BN40" s="120"/>
      <c r="BO40" s="120"/>
      <c r="BP40" s="120"/>
      <c r="BQ40" s="119"/>
      <c r="BR40" s="119"/>
      <c r="BS40" s="119"/>
      <c r="BT40" s="119"/>
      <c r="BU40" s="119"/>
      <c r="BV40" s="119"/>
      <c r="BW40" s="119"/>
      <c r="BX40" s="119"/>
      <c r="BY40" s="119"/>
      <c r="BZ40" s="119"/>
      <c r="CA40" s="119"/>
      <c r="CB40" s="119"/>
    </row>
    <row r="41" spans="1:80" ht="24" customHeight="1">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M41" s="796" t="e">
        <f t="shared" si="0"/>
        <v>#REF!</v>
      </c>
      <c r="AN41" s="263"/>
      <c r="AO41"/>
      <c r="AP41"/>
      <c r="AQ41"/>
      <c r="AR41"/>
      <c r="AS41" s="60"/>
      <c r="AT41"/>
      <c r="AU41"/>
      <c r="AV41"/>
      <c r="AW41"/>
      <c r="AX41"/>
      <c r="AY41" s="263"/>
      <c r="AZ41" s="263"/>
      <c r="BA41" s="263"/>
      <c r="BB41" s="263"/>
      <c r="BC41" s="263"/>
      <c r="BD41" s="263"/>
      <c r="BE41" s="263"/>
      <c r="BF41" s="263"/>
      <c r="BG41" s="263"/>
      <c r="BH41" s="263"/>
      <c r="BI41" s="263"/>
      <c r="BJ41" s="120"/>
      <c r="BK41" s="120"/>
      <c r="BL41" s="120"/>
      <c r="BM41" s="120"/>
      <c r="BN41" s="120"/>
      <c r="BO41" s="120"/>
      <c r="BP41" s="120"/>
      <c r="BQ41" s="119"/>
      <c r="BR41" s="119"/>
      <c r="BS41" s="119"/>
      <c r="BT41" s="119"/>
      <c r="BU41" s="119"/>
      <c r="BV41" s="119"/>
      <c r="BW41" s="119"/>
      <c r="BX41" s="119"/>
      <c r="BY41" s="119"/>
      <c r="BZ41" s="119"/>
      <c r="CA41" s="119"/>
      <c r="CB41" s="119"/>
    </row>
    <row r="42" spans="1:80" ht="24" customHeight="1">
      <c r="B42" s="263"/>
      <c r="C42" s="263"/>
      <c r="D42" s="263"/>
      <c r="E42" s="263"/>
      <c r="F42" s="263"/>
      <c r="G42" s="263"/>
      <c r="H42" s="263"/>
      <c r="I42" s="263"/>
      <c r="J42" s="263"/>
      <c r="K42" s="263"/>
      <c r="L42" s="263"/>
      <c r="M42" s="263"/>
      <c r="N42" s="263"/>
      <c r="O42" s="263"/>
      <c r="P42" s="263"/>
      <c r="AM42" s="796" t="e">
        <f t="shared" si="0"/>
        <v>#REF!</v>
      </c>
      <c r="AN42" s="263"/>
      <c r="AO42"/>
      <c r="AP42"/>
      <c r="AQ42"/>
      <c r="AR42"/>
      <c r="AS42" s="60"/>
      <c r="AT42"/>
      <c r="AU42"/>
      <c r="AV42"/>
      <c r="AW42"/>
      <c r="AX42"/>
      <c r="AY42" s="263"/>
      <c r="AZ42" s="263"/>
      <c r="BA42" s="263"/>
      <c r="BB42" s="263"/>
      <c r="BC42" s="263"/>
      <c r="BD42" s="263"/>
      <c r="BE42" s="263"/>
      <c r="BF42" s="263"/>
      <c r="BG42" s="263"/>
      <c r="BH42" s="263"/>
      <c r="BI42" s="263"/>
      <c r="BJ42" s="120"/>
      <c r="BK42" s="120"/>
      <c r="BL42" s="120"/>
      <c r="BM42" s="120"/>
      <c r="BN42" s="120"/>
      <c r="BO42" s="120"/>
      <c r="BP42" s="120"/>
      <c r="BQ42" s="119"/>
      <c r="BR42" s="119"/>
      <c r="BS42" s="119"/>
      <c r="BT42" s="119"/>
      <c r="BU42" s="119"/>
      <c r="BV42" s="119"/>
      <c r="BW42" s="119"/>
      <c r="BX42" s="119"/>
      <c r="BY42" s="119"/>
      <c r="BZ42" s="119"/>
      <c r="CA42" s="119"/>
      <c r="CB42" s="119"/>
    </row>
    <row r="43" spans="1:80" ht="12.95" customHeight="1">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M43" s="796" t="e">
        <f t="shared" si="0"/>
        <v>#REF!</v>
      </c>
    </row>
    <row r="44" spans="1:80" ht="14.1" customHeight="1">
      <c r="B44" s="120" t="s">
        <v>1414</v>
      </c>
      <c r="AL44" s="587">
        <v>2</v>
      </c>
      <c r="AM44" s="795">
        <f>IF(D72&lt;&gt;0,1,0)</f>
        <v>1</v>
      </c>
    </row>
    <row r="45" spans="1:80">
      <c r="A45" s="1724" t="s">
        <v>1415</v>
      </c>
      <c r="B45" s="1724"/>
      <c r="C45" s="1724"/>
      <c r="D45" s="1724"/>
      <c r="E45" s="1724"/>
      <c r="F45" s="1724"/>
      <c r="G45" s="1724"/>
      <c r="H45" s="1724"/>
      <c r="I45" s="1724"/>
      <c r="J45" s="1724"/>
      <c r="K45" s="1724"/>
      <c r="L45" s="1724"/>
      <c r="M45" s="1724"/>
      <c r="N45" s="1724"/>
      <c r="O45" s="1724"/>
      <c r="P45" s="1724"/>
      <c r="Q45" s="1724"/>
      <c r="R45" s="1724"/>
      <c r="S45" s="1724"/>
      <c r="T45" s="1724"/>
      <c r="U45" s="1724"/>
      <c r="V45" s="1724"/>
      <c r="W45" s="1724"/>
      <c r="X45" s="1724"/>
      <c r="Y45" s="1724"/>
      <c r="Z45" s="1724"/>
      <c r="AA45" s="1724"/>
      <c r="AB45" s="1724"/>
      <c r="AC45" s="1724"/>
      <c r="AD45" s="1724"/>
      <c r="AE45" s="1724"/>
      <c r="AF45" s="1724"/>
      <c r="AG45" s="1724"/>
      <c r="AH45" s="1724"/>
      <c r="AI45" s="1724"/>
      <c r="AJ45" s="1724"/>
      <c r="AK45" s="1724"/>
      <c r="AM45" s="796">
        <f>AM44</f>
        <v>1</v>
      </c>
    </row>
    <row r="46" spans="1:80">
      <c r="A46" s="1504" t="str">
        <f>IF(AN95=TRUE,"（　☑　新築　／　□　増築・改築　）",IF(#REF!=TRUE,"（　□　新築　／　☑　増築・改築　）","（　□　新築　／　□　増築・改築　）"))</f>
        <v>（　☑　新築　／　□　増築・改築　）</v>
      </c>
      <c r="B46" s="1504"/>
      <c r="C46" s="1504"/>
      <c r="D46" s="1504"/>
      <c r="E46" s="1504"/>
      <c r="F46" s="1504"/>
      <c r="G46" s="1504"/>
      <c r="H46" s="1504"/>
      <c r="I46" s="1504"/>
      <c r="J46" s="1504"/>
      <c r="K46" s="1504"/>
      <c r="L46" s="1504"/>
      <c r="M46" s="1504"/>
      <c r="N46" s="1504"/>
      <c r="O46" s="1504"/>
      <c r="P46" s="1504"/>
      <c r="Q46" s="1504"/>
      <c r="R46" s="1504"/>
      <c r="S46" s="1504"/>
      <c r="T46" s="1504"/>
      <c r="U46" s="1504"/>
      <c r="V46" s="1504"/>
      <c r="W46" s="1504"/>
      <c r="X46" s="1504"/>
      <c r="Y46" s="1504"/>
      <c r="Z46" s="1504"/>
      <c r="AA46" s="1504"/>
      <c r="AB46" s="1504"/>
      <c r="AC46" s="1504"/>
      <c r="AD46" s="1504"/>
      <c r="AE46" s="1504"/>
      <c r="AF46" s="1504"/>
      <c r="AG46" s="1504"/>
      <c r="AH46" s="1504"/>
      <c r="AI46" s="1504"/>
      <c r="AJ46" s="1504"/>
      <c r="AK46" s="1504"/>
      <c r="AM46" s="796">
        <f t="shared" ref="AM46:AM86" si="1">AM45</f>
        <v>1</v>
      </c>
    </row>
    <row r="47" spans="1:80" ht="12.95" customHeight="1">
      <c r="A47" s="1504" t="s">
        <v>1386</v>
      </c>
      <c r="B47" s="1504"/>
      <c r="C47" s="1504"/>
      <c r="D47" s="1504"/>
      <c r="E47" s="1504"/>
      <c r="F47" s="1504"/>
      <c r="G47" s="1504"/>
      <c r="H47" s="1504"/>
      <c r="I47" s="1504"/>
      <c r="J47" s="1504"/>
      <c r="K47" s="1504"/>
      <c r="L47" s="1504"/>
      <c r="M47" s="1504"/>
      <c r="N47" s="1504"/>
      <c r="O47" s="1504"/>
      <c r="P47" s="1504"/>
      <c r="Q47" s="1504"/>
      <c r="R47" s="1504"/>
      <c r="S47" s="1504"/>
      <c r="T47" s="1504"/>
      <c r="U47" s="1504"/>
      <c r="V47" s="1504"/>
      <c r="W47" s="1504"/>
      <c r="X47" s="1504"/>
      <c r="Y47" s="1504"/>
      <c r="Z47" s="1504"/>
      <c r="AA47" s="1504"/>
      <c r="AB47" s="1504"/>
      <c r="AC47" s="1504"/>
      <c r="AD47" s="1504"/>
      <c r="AE47" s="1504"/>
      <c r="AF47" s="1504"/>
      <c r="AG47" s="1504"/>
      <c r="AH47" s="1504"/>
      <c r="AI47" s="1504"/>
      <c r="AJ47" s="1504"/>
      <c r="AK47" s="1504"/>
      <c r="AM47" s="796">
        <f t="shared" si="1"/>
        <v>1</v>
      </c>
      <c r="AN47"/>
      <c r="AO47"/>
      <c r="AP47"/>
      <c r="AQ47"/>
    </row>
    <row r="48" spans="1:80" ht="12.95" customHeight="1">
      <c r="A48" s="867"/>
      <c r="B48" s="867"/>
      <c r="C48" s="867"/>
      <c r="D48" s="867"/>
      <c r="E48" s="867"/>
      <c r="F48" s="867"/>
      <c r="G48" s="867"/>
      <c r="H48" s="867"/>
      <c r="I48" s="867"/>
      <c r="J48" s="867"/>
      <c r="K48" s="867"/>
      <c r="L48" s="867"/>
      <c r="M48" s="867"/>
      <c r="N48" s="867"/>
      <c r="O48" s="867"/>
      <c r="P48" s="867"/>
      <c r="Q48" s="867"/>
      <c r="R48" s="867"/>
      <c r="S48" s="867"/>
      <c r="T48" s="867"/>
      <c r="U48" s="867"/>
      <c r="V48" s="867"/>
      <c r="W48" s="867"/>
      <c r="X48" s="867"/>
      <c r="Y48" s="867"/>
      <c r="Z48" s="867"/>
      <c r="AA48" s="867"/>
      <c r="AB48" s="867"/>
      <c r="AC48" s="867"/>
      <c r="AD48" s="867"/>
      <c r="AE48" s="867"/>
      <c r="AF48" s="867"/>
      <c r="AG48" s="867"/>
      <c r="AH48" s="867"/>
      <c r="AI48" s="867"/>
      <c r="AJ48" s="867"/>
      <c r="AK48" s="867"/>
      <c r="AM48" s="796">
        <f t="shared" si="1"/>
        <v>1</v>
      </c>
      <c r="AN48"/>
      <c r="AO48"/>
      <c r="AP48"/>
      <c r="AQ48"/>
    </row>
    <row r="49" spans="1:78" ht="12.95" customHeight="1">
      <c r="A49" s="119" t="s">
        <v>1387</v>
      </c>
      <c r="Z49" s="1528" t="e">
        <f>#REF!</f>
        <v>#REF!</v>
      </c>
      <c r="AA49" s="1528"/>
      <c r="AB49" s="1528"/>
      <c r="AC49" s="1528"/>
      <c r="AD49" s="119" t="s">
        <v>1388</v>
      </c>
      <c r="AE49" s="1528" t="e">
        <f>#REF!</f>
        <v>#REF!</v>
      </c>
      <c r="AF49" s="1528"/>
      <c r="AG49" s="119" t="s">
        <v>1389</v>
      </c>
      <c r="AH49" s="1528" t="e">
        <f>#REF!</f>
        <v>#REF!</v>
      </c>
      <c r="AI49" s="1528"/>
      <c r="AJ49" s="119" t="s">
        <v>1390</v>
      </c>
      <c r="AM49" s="796">
        <f t="shared" si="1"/>
        <v>1</v>
      </c>
      <c r="AN49"/>
      <c r="AO49"/>
      <c r="AP49"/>
      <c r="AQ49"/>
    </row>
    <row r="50" spans="1:78" ht="12.95" customHeight="1">
      <c r="C50" s="119" t="s">
        <v>1391</v>
      </c>
      <c r="AM50" s="796">
        <f t="shared" si="1"/>
        <v>1</v>
      </c>
      <c r="AN50"/>
      <c r="AO50"/>
      <c r="AP50"/>
      <c r="AQ50"/>
      <c r="AR50"/>
      <c r="AS50"/>
      <c r="AT50"/>
      <c r="AU50"/>
      <c r="AV50"/>
      <c r="AW50"/>
      <c r="AX50"/>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row>
    <row r="51" spans="1:78" ht="12.95" customHeight="1">
      <c r="R51" s="1721" t="s">
        <v>1392</v>
      </c>
      <c r="S51" s="1721"/>
      <c r="T51" s="1721"/>
      <c r="U51" s="1721"/>
      <c r="V51" s="1721"/>
      <c r="W51" s="1721"/>
      <c r="X51" s="1721"/>
      <c r="Y51" s="1721"/>
      <c r="Z51" s="263"/>
      <c r="AA51" s="1529" t="e">
        <f>#REF!</f>
        <v>#REF!</v>
      </c>
      <c r="AB51" s="1529"/>
      <c r="AC51" s="1529"/>
      <c r="AD51" s="1529"/>
      <c r="AE51" s="1529"/>
      <c r="AF51" s="1529"/>
      <c r="AG51" s="1529"/>
      <c r="AH51" s="1529"/>
      <c r="AI51" s="1529"/>
      <c r="AJ51" s="1529"/>
      <c r="AK51" s="1529"/>
      <c r="AM51" s="796">
        <f t="shared" si="1"/>
        <v>1</v>
      </c>
      <c r="AN51"/>
      <c r="AO51"/>
      <c r="AP51"/>
      <c r="AQ51"/>
      <c r="AR51"/>
      <c r="AS51"/>
      <c r="AT51"/>
      <c r="AU51"/>
      <c r="AV51"/>
      <c r="AW51"/>
      <c r="AX51"/>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row>
    <row r="52" spans="1:78" ht="12.95" customHeight="1">
      <c r="R52" s="1723" t="s">
        <v>1393</v>
      </c>
      <c r="S52" s="1723"/>
      <c r="T52" s="1723"/>
      <c r="U52" s="1723"/>
      <c r="V52" s="1723"/>
      <c r="W52" s="1723"/>
      <c r="X52" s="1723"/>
      <c r="Y52" s="1723"/>
      <c r="Z52" s="666"/>
      <c r="AA52" s="1529"/>
      <c r="AB52" s="1529"/>
      <c r="AC52" s="1529"/>
      <c r="AD52" s="1529"/>
      <c r="AE52" s="1529"/>
      <c r="AF52" s="1529"/>
      <c r="AG52" s="1529"/>
      <c r="AH52" s="1529"/>
      <c r="AI52" s="1529"/>
      <c r="AJ52" s="1529"/>
      <c r="AK52" s="1529"/>
      <c r="AM52" s="796">
        <f t="shared" si="1"/>
        <v>1</v>
      </c>
      <c r="AN52"/>
      <c r="AO52"/>
      <c r="AP52"/>
      <c r="AQ52"/>
      <c r="AR52"/>
      <c r="AS52"/>
      <c r="AT52"/>
      <c r="AU52"/>
      <c r="AV52"/>
      <c r="AW52"/>
      <c r="AX52"/>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row>
    <row r="53" spans="1:78" ht="12.95" customHeight="1">
      <c r="R53" s="1403" t="s">
        <v>1394</v>
      </c>
      <c r="S53" s="1403"/>
      <c r="T53" s="1403"/>
      <c r="U53" s="1403"/>
      <c r="V53" s="1403"/>
      <c r="W53" s="1403"/>
      <c r="X53" s="1403"/>
      <c r="Y53" s="1403"/>
      <c r="Z53" s="667"/>
      <c r="AA53" s="1529" t="e">
        <f>#REF!</f>
        <v>#REF!</v>
      </c>
      <c r="AB53" s="1529"/>
      <c r="AC53" s="1529"/>
      <c r="AD53" s="1529"/>
      <c r="AE53" s="1529"/>
      <c r="AF53" s="1529"/>
      <c r="AG53" s="1529"/>
      <c r="AH53" s="1529"/>
      <c r="AI53" s="1529"/>
      <c r="AJ53" s="1529"/>
      <c r="AK53" s="1529"/>
      <c r="AM53" s="796">
        <f t="shared" si="1"/>
        <v>1</v>
      </c>
      <c r="AN53"/>
      <c r="AO53"/>
      <c r="AP53"/>
      <c r="AQ53"/>
      <c r="AR53"/>
      <c r="AS53"/>
      <c r="AT53"/>
      <c r="AU53"/>
      <c r="AV53"/>
      <c r="AW53"/>
      <c r="AX5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row>
    <row r="54" spans="1:78" ht="12.95" customHeight="1">
      <c r="R54" s="1403"/>
      <c r="S54" s="1403"/>
      <c r="T54" s="1403"/>
      <c r="U54" s="1403"/>
      <c r="V54" s="1403"/>
      <c r="W54" s="1403"/>
      <c r="X54" s="1403"/>
      <c r="Y54" s="1403"/>
      <c r="AA54" s="1529"/>
      <c r="AB54" s="1529"/>
      <c r="AC54" s="1529"/>
      <c r="AD54" s="1529"/>
      <c r="AE54" s="1529"/>
      <c r="AF54" s="1529"/>
      <c r="AG54" s="1529"/>
      <c r="AH54" s="1529"/>
      <c r="AI54" s="1529"/>
      <c r="AJ54" s="1529"/>
      <c r="AK54" s="1529"/>
      <c r="AM54" s="796">
        <f t="shared" si="1"/>
        <v>1</v>
      </c>
      <c r="AN54"/>
      <c r="AO54"/>
      <c r="AP54"/>
      <c r="AQ54"/>
      <c r="AR54"/>
      <c r="AS54"/>
      <c r="AT54"/>
      <c r="AU54"/>
      <c r="AV54"/>
      <c r="AW54"/>
      <c r="AX54"/>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row>
    <row r="55" spans="1:78" ht="12.95" customHeight="1">
      <c r="R55" s="1837" t="s">
        <v>1395</v>
      </c>
      <c r="S55" s="1837"/>
      <c r="T55" s="1837"/>
      <c r="U55" s="1837"/>
      <c r="V55" s="1837"/>
      <c r="W55" s="1837"/>
      <c r="X55" s="1837"/>
      <c r="Y55" s="1837"/>
      <c r="AA55" s="1402" t="e">
        <f>IF(#REF!&lt;&gt;"",#REF!,"")</f>
        <v>#REF!</v>
      </c>
      <c r="AB55" s="1402"/>
      <c r="AC55" s="1402"/>
      <c r="AD55" s="1402"/>
      <c r="AE55" s="1402"/>
      <c r="AF55" s="1402"/>
      <c r="AG55" s="1402"/>
      <c r="AH55" s="1402"/>
      <c r="AI55" s="1402"/>
      <c r="AJ55" s="1402"/>
      <c r="AK55" s="1402"/>
      <c r="AM55" s="796">
        <f t="shared" si="1"/>
        <v>1</v>
      </c>
      <c r="AN55"/>
      <c r="AO55"/>
      <c r="AP55"/>
      <c r="AQ55"/>
      <c r="AR55"/>
      <c r="AS55"/>
      <c r="AT55"/>
      <c r="AU55"/>
      <c r="AV55"/>
      <c r="AW55"/>
      <c r="AX55"/>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row>
    <row r="56" spans="1:78" ht="12.75" customHeight="1">
      <c r="AM56" s="796">
        <f t="shared" si="1"/>
        <v>1</v>
      </c>
      <c r="AN56"/>
      <c r="AO56"/>
      <c r="AP56"/>
      <c r="AQ56"/>
      <c r="AR56"/>
      <c r="AS56"/>
      <c r="AT56"/>
      <c r="AU56"/>
      <c r="AV56"/>
      <c r="AW56"/>
      <c r="AX56"/>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row>
    <row r="57" spans="1:78" ht="12.95" customHeight="1">
      <c r="A57" s="1517" t="s">
        <v>1416</v>
      </c>
      <c r="B57" s="1517"/>
      <c r="C57" s="1517"/>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7"/>
      <c r="AB57" s="1517"/>
      <c r="AC57" s="1517"/>
      <c r="AD57" s="1517"/>
      <c r="AE57" s="1517"/>
      <c r="AF57" s="1517"/>
      <c r="AG57" s="1517"/>
      <c r="AH57" s="1517"/>
      <c r="AI57" s="1517"/>
      <c r="AJ57" s="1517"/>
      <c r="AK57" s="1517"/>
      <c r="AM57" s="796">
        <f t="shared" si="1"/>
        <v>1</v>
      </c>
      <c r="AN57"/>
      <c r="AO57"/>
      <c r="AP57"/>
      <c r="AQ57"/>
      <c r="AR57"/>
      <c r="AS57"/>
      <c r="AT57"/>
      <c r="AU57"/>
      <c r="AV57"/>
      <c r="AW57"/>
      <c r="AX57"/>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row>
    <row r="58" spans="1:78" ht="12.95" customHeight="1">
      <c r="A58" s="1517"/>
      <c r="B58" s="1517"/>
      <c r="C58" s="1517"/>
      <c r="D58" s="1517"/>
      <c r="E58" s="1517"/>
      <c r="F58" s="1517"/>
      <c r="G58" s="1517"/>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M58" s="796">
        <f t="shared" si="1"/>
        <v>1</v>
      </c>
      <c r="AN58"/>
      <c r="AO58"/>
      <c r="AP58"/>
      <c r="AQ58"/>
      <c r="AR58"/>
      <c r="AS58"/>
      <c r="AT58"/>
      <c r="AU58"/>
      <c r="AV58"/>
      <c r="AW58"/>
      <c r="AX58"/>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row>
    <row r="59" spans="1:78" ht="6" customHeight="1">
      <c r="A59" s="868"/>
      <c r="B59" s="868"/>
      <c r="C59" s="868"/>
      <c r="D59" s="868"/>
      <c r="E59" s="868"/>
      <c r="F59" s="868"/>
      <c r="G59" s="868"/>
      <c r="H59" s="868"/>
      <c r="I59" s="868"/>
      <c r="J59" s="868"/>
      <c r="K59" s="868"/>
      <c r="L59" s="868"/>
      <c r="M59" s="868"/>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M59" s="796">
        <f t="shared" si="1"/>
        <v>1</v>
      </c>
      <c r="AN59"/>
      <c r="AO59"/>
      <c r="AP59"/>
      <c r="AQ59"/>
      <c r="AR59"/>
      <c r="AS59"/>
      <c r="AT59"/>
      <c r="AU59"/>
      <c r="AV59"/>
      <c r="AW59"/>
      <c r="AX59"/>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row>
    <row r="60" spans="1:78" ht="14.1" customHeight="1">
      <c r="A60" s="1731" t="s">
        <v>1417</v>
      </c>
      <c r="B60" s="1731"/>
      <c r="C60" s="1731"/>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c r="AE60" s="1731"/>
      <c r="AF60" s="1731"/>
      <c r="AG60" s="1731"/>
      <c r="AH60" s="1731"/>
      <c r="AI60" s="1731"/>
      <c r="AJ60" s="1731"/>
      <c r="AK60" s="1731"/>
      <c r="AM60" s="796">
        <f t="shared" si="1"/>
        <v>1</v>
      </c>
      <c r="AN60"/>
      <c r="AO60"/>
      <c r="AP60"/>
      <c r="AQ60"/>
      <c r="AR60"/>
      <c r="AS60"/>
      <c r="AT60"/>
      <c r="AU60"/>
      <c r="AV60"/>
      <c r="AW60"/>
      <c r="AX60"/>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row>
    <row r="61" spans="1:78" ht="6" customHeight="1">
      <c r="A61" s="880"/>
      <c r="B61" s="880"/>
      <c r="C61" s="880"/>
      <c r="D61" s="880"/>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M61" s="796">
        <f t="shared" si="1"/>
        <v>1</v>
      </c>
      <c r="AN61"/>
      <c r="AO61"/>
      <c r="AP61"/>
      <c r="AQ61"/>
      <c r="AR61"/>
      <c r="AS61"/>
      <c r="AT61"/>
      <c r="AU61"/>
      <c r="AV61"/>
      <c r="AW61"/>
      <c r="AX61"/>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row>
    <row r="62" spans="1:78" ht="24" customHeight="1">
      <c r="A62" s="667"/>
      <c r="B62" s="119" t="s">
        <v>1418</v>
      </c>
      <c r="C62" s="667"/>
      <c r="D62" s="667"/>
      <c r="E62" s="667"/>
      <c r="F62" s="667"/>
      <c r="G62" s="667"/>
      <c r="H62" s="667"/>
      <c r="I62" s="667"/>
      <c r="J62" s="667"/>
      <c r="K62" s="667"/>
      <c r="L62" s="667"/>
      <c r="M62" s="667"/>
      <c r="N62" s="675" t="s">
        <v>73</v>
      </c>
      <c r="O62" s="119" t="s">
        <v>1419</v>
      </c>
      <c r="P62" s="667"/>
      <c r="Q62" s="667"/>
      <c r="R62" s="667" t="s">
        <v>1420</v>
      </c>
      <c r="S62" s="675" t="s">
        <v>73</v>
      </c>
      <c r="T62" s="119" t="s">
        <v>1421</v>
      </c>
      <c r="U62" s="667"/>
      <c r="V62" s="667"/>
      <c r="W62" s="667"/>
      <c r="X62" s="667"/>
      <c r="Y62" s="667"/>
      <c r="Z62" s="667"/>
      <c r="AA62" s="667"/>
      <c r="AB62" s="667"/>
      <c r="AC62" s="667"/>
      <c r="AD62" s="667"/>
      <c r="AE62" s="667"/>
      <c r="AF62" s="667"/>
      <c r="AG62" s="667"/>
      <c r="AH62" s="667"/>
      <c r="AI62" s="667"/>
      <c r="AJ62" s="667"/>
      <c r="AK62" s="667"/>
      <c r="AM62" s="796">
        <f t="shared" si="1"/>
        <v>1</v>
      </c>
      <c r="AN62"/>
      <c r="AO62"/>
      <c r="AP62"/>
      <c r="AQ62"/>
      <c r="AR62"/>
      <c r="AS62"/>
      <c r="AT62"/>
      <c r="AU62"/>
      <c r="AV62"/>
      <c r="AW62"/>
      <c r="AX62"/>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row>
    <row r="63" spans="1:78" ht="24" customHeight="1">
      <c r="B63" s="676" t="s">
        <v>1422</v>
      </c>
      <c r="C63" s="677" t="s">
        <v>1423</v>
      </c>
      <c r="D63" s="677"/>
      <c r="E63" s="677"/>
      <c r="F63" s="677"/>
      <c r="G63" s="677"/>
      <c r="H63" s="677"/>
      <c r="I63" s="677"/>
      <c r="J63" s="677"/>
      <c r="K63" s="677"/>
      <c r="L63" s="677"/>
      <c r="M63" s="677"/>
      <c r="N63" s="677"/>
      <c r="O63" s="677"/>
      <c r="P63" s="677"/>
      <c r="Q63" s="677"/>
      <c r="R63" s="677"/>
      <c r="S63" s="677" t="s">
        <v>1424</v>
      </c>
      <c r="T63" s="677"/>
      <c r="U63" s="1732"/>
      <c r="V63" s="1732"/>
      <c r="W63" s="1732"/>
      <c r="X63" s="1732"/>
      <c r="Y63" s="1732"/>
      <c r="Z63" s="1732"/>
      <c r="AA63" s="1732"/>
      <c r="AB63" s="1732"/>
      <c r="AC63" s="1732"/>
      <c r="AD63" s="1732"/>
      <c r="AE63" s="1732"/>
      <c r="AF63" s="1732"/>
      <c r="AG63" s="1732"/>
      <c r="AH63" s="1732"/>
      <c r="AI63" s="677"/>
      <c r="AJ63" s="677" t="s">
        <v>1425</v>
      </c>
      <c r="AK63" s="677"/>
      <c r="AM63" s="796">
        <f t="shared" si="1"/>
        <v>1</v>
      </c>
      <c r="AN63"/>
      <c r="AO63"/>
      <c r="AP63"/>
      <c r="AQ63"/>
      <c r="AR63"/>
      <c r="AS63"/>
      <c r="AT63"/>
      <c r="AU63"/>
      <c r="AV63"/>
      <c r="AW63"/>
      <c r="AX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row>
    <row r="64" spans="1:78" ht="24" customHeight="1">
      <c r="B64" s="676" t="s">
        <v>1426</v>
      </c>
      <c r="C64" s="677" t="s">
        <v>1427</v>
      </c>
      <c r="D64" s="677"/>
      <c r="E64" s="677"/>
      <c r="F64" s="677"/>
      <c r="G64" s="677"/>
      <c r="H64" s="677"/>
      <c r="I64" s="677"/>
      <c r="J64" s="677"/>
      <c r="K64" s="677"/>
      <c r="L64" s="677"/>
      <c r="M64" s="677"/>
      <c r="N64" s="677"/>
      <c r="O64" s="677"/>
      <c r="P64" s="677"/>
      <c r="Q64" s="677"/>
      <c r="R64" s="677"/>
      <c r="S64" s="677"/>
      <c r="T64" s="677"/>
      <c r="U64" s="677"/>
      <c r="V64" s="677"/>
      <c r="W64" s="677"/>
      <c r="X64" s="677"/>
      <c r="Y64" s="677"/>
      <c r="Z64" s="1725"/>
      <c r="AA64" s="1725"/>
      <c r="AB64" s="1725"/>
      <c r="AC64" s="1725"/>
      <c r="AD64" s="119" t="s">
        <v>1388</v>
      </c>
      <c r="AE64" s="1725"/>
      <c r="AF64" s="1725"/>
      <c r="AG64" s="119" t="s">
        <v>1389</v>
      </c>
      <c r="AH64" s="1725"/>
      <c r="AI64" s="1725"/>
      <c r="AJ64" s="119" t="s">
        <v>1390</v>
      </c>
      <c r="AK64" s="677"/>
      <c r="AM64" s="796">
        <f t="shared" si="1"/>
        <v>1</v>
      </c>
      <c r="AN64"/>
      <c r="AO64"/>
      <c r="AP64"/>
      <c r="AQ64"/>
      <c r="AR64"/>
      <c r="AS64"/>
      <c r="AT64"/>
      <c r="AU64"/>
      <c r="AV64"/>
      <c r="AW64"/>
      <c r="AX64"/>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row>
    <row r="65" spans="1:78" ht="24" customHeight="1">
      <c r="A65" s="666"/>
      <c r="B65" s="676" t="s">
        <v>1428</v>
      </c>
      <c r="C65" s="677" t="s">
        <v>1429</v>
      </c>
      <c r="D65" s="678"/>
      <c r="E65" s="678"/>
      <c r="F65" s="678"/>
      <c r="G65" s="678"/>
      <c r="H65" s="679"/>
      <c r="I65" s="679"/>
      <c r="J65" s="679"/>
      <c r="K65" s="679"/>
      <c r="L65" s="679"/>
      <c r="M65" s="679"/>
      <c r="N65" s="679"/>
      <c r="O65" s="679"/>
      <c r="P65" s="679"/>
      <c r="Q65" s="679"/>
      <c r="R65" s="679"/>
      <c r="S65" s="2026"/>
      <c r="T65" s="2026"/>
      <c r="U65" s="2026"/>
      <c r="V65" s="2026"/>
      <c r="W65" s="2026"/>
      <c r="X65" s="2026"/>
      <c r="Y65" s="2026"/>
      <c r="Z65" s="2026"/>
      <c r="AA65" s="2026"/>
      <c r="AB65" s="2026"/>
      <c r="AC65" s="2026"/>
      <c r="AD65" s="2026"/>
      <c r="AE65" s="2026"/>
      <c r="AF65" s="2026"/>
      <c r="AG65" s="2026"/>
      <c r="AH65" s="2026"/>
      <c r="AI65" s="2026"/>
      <c r="AJ65" s="2026"/>
      <c r="AK65" s="679"/>
      <c r="AM65" s="796">
        <f t="shared" si="1"/>
        <v>1</v>
      </c>
      <c r="AN65"/>
      <c r="AO65"/>
      <c r="AP65"/>
      <c r="AQ65"/>
      <c r="AR65"/>
      <c r="AS65"/>
      <c r="AT65"/>
      <c r="AU65"/>
      <c r="AV65"/>
      <c r="AW65"/>
      <c r="AX65"/>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row>
    <row r="66" spans="1:78" ht="24" customHeight="1">
      <c r="A66" s="666"/>
      <c r="B66" s="676" t="s">
        <v>1430</v>
      </c>
      <c r="C66" s="677" t="s">
        <v>1431</v>
      </c>
      <c r="D66" s="678"/>
      <c r="E66" s="678"/>
      <c r="F66" s="678"/>
      <c r="G66" s="678"/>
      <c r="H66" s="679"/>
      <c r="I66" s="679"/>
      <c r="J66" s="679"/>
      <c r="K66" s="679"/>
      <c r="L66" s="679"/>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M66" s="796">
        <f t="shared" si="1"/>
        <v>1</v>
      </c>
      <c r="AN66"/>
      <c r="AO66"/>
      <c r="AP66"/>
      <c r="AQ66"/>
      <c r="AR66"/>
      <c r="AS66"/>
      <c r="AT66"/>
      <c r="AU66"/>
      <c r="AV66"/>
      <c r="AW66"/>
      <c r="AX66"/>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row>
    <row r="67" spans="1:78" ht="12" customHeight="1">
      <c r="A67" s="666"/>
      <c r="B67" s="676"/>
      <c r="C67" s="263"/>
      <c r="D67" s="679"/>
      <c r="E67" s="679"/>
      <c r="F67" s="679"/>
      <c r="G67" s="679"/>
      <c r="H67" s="679"/>
      <c r="I67" s="679"/>
      <c r="J67" s="679"/>
      <c r="K67" s="1737" t="e">
        <f>#REF!</f>
        <v>#REF!</v>
      </c>
      <c r="L67" s="1737"/>
      <c r="M67" s="1737"/>
      <c r="N67" s="1737"/>
      <c r="O67" s="1737"/>
      <c r="P67" s="1737"/>
      <c r="Q67" s="1737"/>
      <c r="R67" s="1737"/>
      <c r="S67" s="1737"/>
      <c r="T67" s="1737"/>
      <c r="U67" s="1737"/>
      <c r="V67" s="1737"/>
      <c r="W67" s="1737"/>
      <c r="X67" s="1737"/>
      <c r="Y67" s="1737"/>
      <c r="Z67" s="1737"/>
      <c r="AA67" s="1737"/>
      <c r="AB67" s="1737"/>
      <c r="AC67" s="1737"/>
      <c r="AD67" s="1737"/>
      <c r="AE67" s="1737"/>
      <c r="AF67" s="1737"/>
      <c r="AG67" s="1737"/>
      <c r="AH67" s="1737"/>
      <c r="AI67" s="1737"/>
      <c r="AJ67" s="1737"/>
      <c r="AK67" s="679"/>
      <c r="AM67" s="796">
        <f t="shared" si="1"/>
        <v>1</v>
      </c>
      <c r="AN67"/>
      <c r="AO67"/>
      <c r="AP67"/>
      <c r="AQ67"/>
      <c r="AR67"/>
      <c r="AS67"/>
      <c r="AT67"/>
      <c r="AU67"/>
      <c r="AV67"/>
      <c r="AW67"/>
      <c r="AX67"/>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row>
    <row r="68" spans="1:78" ht="12" customHeight="1">
      <c r="A68" s="666"/>
      <c r="B68" s="676"/>
      <c r="C68" s="679"/>
      <c r="D68" s="679"/>
      <c r="E68" s="679"/>
      <c r="F68" s="679"/>
      <c r="G68" s="679"/>
      <c r="H68" s="679"/>
      <c r="I68" s="679"/>
      <c r="J68" s="679"/>
      <c r="K68" s="1737" t="e">
        <f>#REF!</f>
        <v>#REF!</v>
      </c>
      <c r="L68" s="1737"/>
      <c r="M68" s="1737"/>
      <c r="N68" s="1737"/>
      <c r="O68" s="1737"/>
      <c r="P68" s="1737"/>
      <c r="Q68" s="1737"/>
      <c r="R68" s="1737"/>
      <c r="S68" s="1737"/>
      <c r="T68" s="1737"/>
      <c r="U68" s="1737"/>
      <c r="V68" s="1737"/>
      <c r="W68" s="1737"/>
      <c r="X68" s="1737"/>
      <c r="Y68" s="1737"/>
      <c r="Z68" s="1737"/>
      <c r="AA68" s="1737"/>
      <c r="AB68" s="1737"/>
      <c r="AC68" s="1737"/>
      <c r="AD68" s="1737"/>
      <c r="AE68" s="1737"/>
      <c r="AF68" s="1737"/>
      <c r="AG68" s="1737"/>
      <c r="AH68" s="1737"/>
      <c r="AI68" s="1737"/>
      <c r="AJ68" s="1737"/>
      <c r="AK68" s="679"/>
      <c r="AM68" s="796">
        <f t="shared" si="1"/>
        <v>1</v>
      </c>
      <c r="AN68"/>
      <c r="AO68"/>
      <c r="AP68"/>
      <c r="AQ68"/>
      <c r="AR68"/>
      <c r="AS68"/>
      <c r="AT68"/>
      <c r="AU68"/>
      <c r="AV68"/>
      <c r="AW68"/>
      <c r="AX68"/>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row>
    <row r="69" spans="1:78" ht="12" customHeight="1">
      <c r="A69" s="666"/>
      <c r="B69" s="676"/>
      <c r="C69" s="679"/>
      <c r="D69" s="679"/>
      <c r="E69" s="679"/>
      <c r="F69" s="679"/>
      <c r="G69" s="679"/>
      <c r="H69" s="679"/>
      <c r="I69" s="679"/>
      <c r="J69" s="679"/>
      <c r="K69" s="1737" t="e">
        <f>#REF!</f>
        <v>#REF!</v>
      </c>
      <c r="L69" s="1737"/>
      <c r="M69" s="1737"/>
      <c r="N69" s="1737"/>
      <c r="O69" s="1737"/>
      <c r="P69" s="1737"/>
      <c r="Q69" s="1737"/>
      <c r="R69" s="1737"/>
      <c r="S69" s="1737"/>
      <c r="T69" s="1737"/>
      <c r="U69" s="1737"/>
      <c r="V69" s="1737"/>
      <c r="W69" s="1737"/>
      <c r="X69" s="1737"/>
      <c r="Y69" s="1737"/>
      <c r="Z69" s="1737"/>
      <c r="AA69" s="1737"/>
      <c r="AB69" s="1737"/>
      <c r="AC69" s="1737"/>
      <c r="AD69" s="1737"/>
      <c r="AE69" s="1737"/>
      <c r="AF69" s="1737"/>
      <c r="AG69" s="1737"/>
      <c r="AH69" s="1737"/>
      <c r="AI69" s="1737"/>
      <c r="AJ69" s="1737"/>
      <c r="AK69" s="679"/>
      <c r="AM69" s="796">
        <f t="shared" si="1"/>
        <v>1</v>
      </c>
      <c r="AN69"/>
      <c r="AO69"/>
      <c r="AP69"/>
      <c r="AQ69"/>
      <c r="AR69"/>
      <c r="AS69"/>
      <c r="AT69"/>
      <c r="AU69"/>
      <c r="AV69"/>
      <c r="AW69"/>
      <c r="AX69"/>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row>
    <row r="70" spans="1:78" ht="24" customHeight="1">
      <c r="B70" s="676" t="s">
        <v>1432</v>
      </c>
      <c r="C70" s="882" t="s">
        <v>1433</v>
      </c>
      <c r="D70" s="677"/>
      <c r="E70" s="677"/>
      <c r="F70" s="677"/>
      <c r="G70" s="677"/>
      <c r="H70" s="677"/>
      <c r="I70" s="677"/>
      <c r="J70" s="677"/>
      <c r="K70" s="677"/>
      <c r="L70" s="677"/>
      <c r="M70" s="677"/>
      <c r="N70" s="677"/>
      <c r="O70" s="677"/>
      <c r="P70" s="677"/>
      <c r="Q70" s="677"/>
      <c r="R70" s="677"/>
      <c r="S70" s="677"/>
      <c r="T70" s="677"/>
      <c r="U70" s="263"/>
      <c r="V70" s="263"/>
      <c r="X70" s="675" t="s">
        <v>73</v>
      </c>
      <c r="Y70" s="119" t="s">
        <v>1434</v>
      </c>
      <c r="AC70" s="675" t="s">
        <v>73</v>
      </c>
      <c r="AD70" s="119" t="s">
        <v>1435</v>
      </c>
      <c r="AF70" s="677"/>
      <c r="AG70" s="677"/>
      <c r="AH70" s="677"/>
      <c r="AI70" s="677"/>
      <c r="AJ70" s="677"/>
      <c r="AK70" s="677"/>
      <c r="AM70" s="796">
        <f t="shared" si="1"/>
        <v>1</v>
      </c>
      <c r="AN70"/>
      <c r="AO70"/>
      <c r="AP70"/>
      <c r="AQ70"/>
      <c r="AR70"/>
      <c r="AS70"/>
      <c r="AT70"/>
      <c r="AU70"/>
      <c r="AV70"/>
      <c r="AW70"/>
      <c r="AX70"/>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row>
    <row r="71" spans="1:78" ht="24" customHeight="1">
      <c r="B71" s="676" t="s">
        <v>1436</v>
      </c>
      <c r="C71" s="677" t="s">
        <v>1437</v>
      </c>
      <c r="D71" s="677"/>
      <c r="E71" s="677"/>
      <c r="F71" s="677"/>
      <c r="G71" s="677"/>
      <c r="H71" s="677"/>
      <c r="I71" s="677"/>
      <c r="J71" s="677"/>
      <c r="K71" s="677"/>
      <c r="L71" s="677"/>
      <c r="M71" s="677"/>
      <c r="N71" s="677"/>
      <c r="O71" s="677"/>
      <c r="P71" s="677"/>
      <c r="Q71" s="677"/>
      <c r="R71" s="677"/>
      <c r="S71" s="677"/>
      <c r="T71" s="677"/>
      <c r="U71" s="677"/>
      <c r="V71" s="677"/>
      <c r="W71" s="677"/>
      <c r="X71" s="677"/>
      <c r="Y71" s="677"/>
      <c r="Z71" s="677"/>
      <c r="AA71" s="677"/>
      <c r="AB71" s="677"/>
      <c r="AC71" s="677"/>
      <c r="AD71" s="677"/>
      <c r="AE71" s="677"/>
      <c r="AF71" s="677"/>
      <c r="AG71" s="677"/>
      <c r="AH71" s="677"/>
      <c r="AI71" s="677"/>
      <c r="AJ71" s="677"/>
      <c r="AK71" s="677"/>
      <c r="AM71" s="796">
        <f t="shared" si="1"/>
        <v>1</v>
      </c>
      <c r="AN71"/>
      <c r="AO71"/>
      <c r="AP71"/>
      <c r="AQ71"/>
      <c r="AR71"/>
      <c r="AS71"/>
      <c r="AT71"/>
      <c r="AU71"/>
      <c r="AV71"/>
      <c r="AW71"/>
      <c r="AX71"/>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row>
    <row r="72" spans="1:78" ht="56.1" customHeight="1">
      <c r="B72" s="676"/>
      <c r="C72" s="677"/>
      <c r="D72" s="2025">
        <v>1</v>
      </c>
      <c r="E72" s="2025"/>
      <c r="F72" s="2025"/>
      <c r="G72" s="2025"/>
      <c r="H72" s="2025"/>
      <c r="I72" s="2025"/>
      <c r="J72" s="2025"/>
      <c r="K72" s="2025"/>
      <c r="L72" s="2025"/>
      <c r="M72" s="2025"/>
      <c r="N72" s="2025"/>
      <c r="O72" s="2025"/>
      <c r="P72" s="2025"/>
      <c r="Q72" s="2025"/>
      <c r="R72" s="2025"/>
      <c r="S72" s="2025"/>
      <c r="T72" s="2025"/>
      <c r="U72" s="2025"/>
      <c r="V72" s="2025"/>
      <c r="W72" s="2025"/>
      <c r="X72" s="2025"/>
      <c r="Y72" s="2025"/>
      <c r="Z72" s="2025"/>
      <c r="AA72" s="2025"/>
      <c r="AB72" s="2025"/>
      <c r="AC72" s="2025"/>
      <c r="AD72" s="2025"/>
      <c r="AE72" s="2025"/>
      <c r="AF72" s="2025"/>
      <c r="AG72" s="2025"/>
      <c r="AH72" s="2025"/>
      <c r="AI72" s="2025"/>
      <c r="AJ72" s="2025"/>
      <c r="AK72" s="677"/>
      <c r="AM72" s="796">
        <f t="shared" si="1"/>
        <v>1</v>
      </c>
      <c r="AN72"/>
      <c r="AO72"/>
      <c r="AP72"/>
      <c r="AQ72"/>
      <c r="AR72"/>
      <c r="AS72"/>
      <c r="AT72"/>
      <c r="AU72"/>
      <c r="AV72"/>
      <c r="AW72"/>
      <c r="AX72"/>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row>
    <row r="73" spans="1:78" ht="6" customHeight="1">
      <c r="B73" s="680"/>
      <c r="C73" s="263"/>
      <c r="D73" s="263"/>
      <c r="E73" s="263"/>
      <c r="F73" s="263"/>
      <c r="G73" s="263"/>
      <c r="H73" s="263"/>
      <c r="I73" s="263"/>
      <c r="J73" s="263"/>
      <c r="K73" s="263"/>
      <c r="L73" s="263"/>
      <c r="M73" s="263"/>
      <c r="N73" s="263"/>
      <c r="O73" s="263"/>
      <c r="P73" s="263"/>
      <c r="AM73" s="796">
        <f t="shared" si="1"/>
        <v>1</v>
      </c>
      <c r="AN73"/>
      <c r="AO73"/>
      <c r="AP73"/>
      <c r="AQ73"/>
      <c r="AR73"/>
      <c r="AS73"/>
      <c r="AT73"/>
      <c r="AU73"/>
      <c r="AV73"/>
      <c r="AW73"/>
      <c r="AX7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row>
    <row r="74" spans="1:78" ht="24" customHeight="1">
      <c r="B74" s="635" t="s">
        <v>1397</v>
      </c>
      <c r="C74" s="141"/>
      <c r="D74" s="141"/>
      <c r="E74" s="141"/>
      <c r="F74" s="141"/>
      <c r="G74" s="141"/>
      <c r="H74" s="141"/>
      <c r="I74" s="141"/>
      <c r="J74" s="141"/>
      <c r="K74" s="141"/>
      <c r="L74" s="141"/>
      <c r="M74" s="141"/>
      <c r="N74" s="668"/>
      <c r="O74" s="635" t="s">
        <v>1398</v>
      </c>
      <c r="P74" s="141"/>
      <c r="Q74" s="141"/>
      <c r="R74" s="141"/>
      <c r="S74" s="141"/>
      <c r="T74" s="141"/>
      <c r="U74" s="141"/>
      <c r="V74" s="141"/>
      <c r="W74" s="141"/>
      <c r="X74" s="141"/>
      <c r="Y74" s="141"/>
      <c r="Z74" s="141"/>
      <c r="AA74" s="141"/>
      <c r="AB74" s="141"/>
      <c r="AC74" s="141"/>
      <c r="AD74" s="141"/>
      <c r="AE74" s="141"/>
      <c r="AF74" s="141"/>
      <c r="AG74" s="141"/>
      <c r="AH74" s="141"/>
      <c r="AI74" s="141"/>
      <c r="AJ74" s="668"/>
      <c r="AM74" s="796">
        <f t="shared" si="1"/>
        <v>1</v>
      </c>
      <c r="AN74"/>
      <c r="AO74"/>
      <c r="AP74"/>
      <c r="AQ74"/>
      <c r="AR74"/>
      <c r="AS74"/>
      <c r="AT74"/>
      <c r="AU74"/>
      <c r="AV74"/>
      <c r="AW74"/>
      <c r="AX74"/>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row>
    <row r="75" spans="1:78" ht="24" customHeight="1">
      <c r="B75" s="635"/>
      <c r="C75" s="141"/>
      <c r="D75" s="141"/>
      <c r="E75" s="141"/>
      <c r="F75" s="141"/>
      <c r="G75" s="141" t="s">
        <v>1388</v>
      </c>
      <c r="H75" s="141"/>
      <c r="I75" s="141"/>
      <c r="J75" s="141" t="s">
        <v>1389</v>
      </c>
      <c r="K75" s="141"/>
      <c r="L75" s="141"/>
      <c r="M75" s="141" t="s">
        <v>1390</v>
      </c>
      <c r="N75" s="668"/>
      <c r="O75" s="669"/>
      <c r="P75" s="137"/>
      <c r="Q75" s="137"/>
      <c r="R75" s="137"/>
      <c r="S75" s="137"/>
      <c r="T75" s="137"/>
      <c r="U75" s="137"/>
      <c r="V75" s="137"/>
      <c r="W75" s="137"/>
      <c r="X75" s="137"/>
      <c r="Y75" s="137"/>
      <c r="Z75" s="137"/>
      <c r="AA75" s="137"/>
      <c r="AB75" s="137"/>
      <c r="AC75" s="137"/>
      <c r="AD75" s="137"/>
      <c r="AE75" s="137"/>
      <c r="AF75" s="137"/>
      <c r="AG75" s="137"/>
      <c r="AH75" s="137"/>
      <c r="AI75" s="137"/>
      <c r="AJ75" s="670"/>
      <c r="AK75" s="263"/>
      <c r="AM75" s="796">
        <f t="shared" si="1"/>
        <v>1</v>
      </c>
      <c r="AN75"/>
      <c r="AO75"/>
      <c r="AP75"/>
      <c r="AQ75"/>
      <c r="AR75"/>
      <c r="AS75"/>
      <c r="AT75"/>
      <c r="AU75"/>
      <c r="AV75"/>
      <c r="AW75"/>
      <c r="AX75"/>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row>
    <row r="76" spans="1:78" ht="24" customHeight="1">
      <c r="B76" s="635"/>
      <c r="C76" s="141" t="s">
        <v>113</v>
      </c>
      <c r="D76" s="141"/>
      <c r="E76" s="141"/>
      <c r="F76" s="141"/>
      <c r="G76" s="141"/>
      <c r="H76" s="141"/>
      <c r="I76" s="141"/>
      <c r="J76" s="141"/>
      <c r="K76" s="141"/>
      <c r="L76" s="141"/>
      <c r="M76" s="141" t="s">
        <v>1399</v>
      </c>
      <c r="N76" s="668"/>
      <c r="O76" s="669"/>
      <c r="P76" s="137"/>
      <c r="Q76" s="137"/>
      <c r="R76" s="137"/>
      <c r="S76" s="137"/>
      <c r="T76" s="137"/>
      <c r="U76" s="137"/>
      <c r="V76" s="137"/>
      <c r="W76" s="137"/>
      <c r="X76" s="137"/>
      <c r="Y76" s="137"/>
      <c r="Z76" s="137"/>
      <c r="AA76" s="137"/>
      <c r="AB76" s="137"/>
      <c r="AC76" s="137"/>
      <c r="AD76" s="137"/>
      <c r="AE76" s="137"/>
      <c r="AF76" s="137"/>
      <c r="AG76" s="137"/>
      <c r="AH76" s="137"/>
      <c r="AI76" s="137"/>
      <c r="AJ76" s="670"/>
      <c r="AK76" s="263"/>
      <c r="AM76" s="796">
        <f t="shared" si="1"/>
        <v>1</v>
      </c>
      <c r="AN76"/>
      <c r="AO76"/>
      <c r="AP76"/>
      <c r="AQ76"/>
      <c r="AR76"/>
      <c r="AS76"/>
      <c r="AT76"/>
      <c r="AU76"/>
      <c r="AV76"/>
      <c r="AW76"/>
      <c r="AX76"/>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row>
    <row r="77" spans="1:78" ht="24" customHeight="1">
      <c r="B77" s="631" t="s">
        <v>1400</v>
      </c>
      <c r="C77" s="164"/>
      <c r="D77" s="164"/>
      <c r="E77" s="164"/>
      <c r="F77" s="164"/>
      <c r="G77" s="164"/>
      <c r="H77" s="164"/>
      <c r="I77" s="164"/>
      <c r="J77" s="164"/>
      <c r="K77" s="164"/>
      <c r="L77" s="164"/>
      <c r="M77" s="164"/>
      <c r="N77" s="632"/>
      <c r="O77" s="671"/>
      <c r="P77" s="672"/>
      <c r="Q77" s="672"/>
      <c r="R77" s="672"/>
      <c r="S77" s="672"/>
      <c r="T77" s="672"/>
      <c r="U77" s="672"/>
      <c r="V77" s="672"/>
      <c r="W77" s="672"/>
      <c r="X77" s="672"/>
      <c r="Y77" s="672"/>
      <c r="Z77" s="672"/>
      <c r="AA77" s="672"/>
      <c r="AB77" s="672"/>
      <c r="AC77" s="672"/>
      <c r="AD77" s="672"/>
      <c r="AE77" s="672"/>
      <c r="AF77" s="672"/>
      <c r="AG77" s="672"/>
      <c r="AH77" s="672"/>
      <c r="AI77" s="672"/>
      <c r="AJ77" s="673"/>
      <c r="AK77" s="263"/>
      <c r="AM77" s="796">
        <f t="shared" si="1"/>
        <v>1</v>
      </c>
      <c r="AN77"/>
      <c r="AO77"/>
      <c r="AP77"/>
      <c r="AQ77"/>
      <c r="AR77"/>
      <c r="AS77"/>
      <c r="AT77"/>
      <c r="AU77"/>
      <c r="AV77"/>
      <c r="AW77"/>
      <c r="AX77"/>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row>
    <row r="78" spans="1:78" ht="6" customHeight="1">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M78" s="796">
        <f t="shared" si="1"/>
        <v>1</v>
      </c>
      <c r="AN78"/>
      <c r="AO78"/>
      <c r="AP78"/>
      <c r="AQ78"/>
      <c r="AR78"/>
      <c r="AS78"/>
      <c r="AT78"/>
      <c r="AU78"/>
      <c r="AV78"/>
      <c r="AW78"/>
      <c r="AX78"/>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row>
    <row r="79" spans="1:78" ht="24" customHeight="1">
      <c r="B79" s="120" t="s">
        <v>128</v>
      </c>
      <c r="C79" s="175"/>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263"/>
      <c r="AM79" s="796">
        <f t="shared" si="1"/>
        <v>1</v>
      </c>
      <c r="AN79"/>
      <c r="AO79"/>
      <c r="AP79"/>
      <c r="AQ79"/>
      <c r="AR79"/>
      <c r="AS79"/>
      <c r="AT79"/>
      <c r="AU79"/>
      <c r="AV79"/>
      <c r="AW79"/>
      <c r="AX79"/>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row>
    <row r="80" spans="1:78" ht="24" customHeight="1">
      <c r="B80" s="136" t="s">
        <v>1438</v>
      </c>
      <c r="C80" s="1735" t="s">
        <v>1401</v>
      </c>
      <c r="D80" s="1735"/>
      <c r="E80" s="1735"/>
      <c r="F80" s="1735"/>
      <c r="G80" s="1735"/>
      <c r="H80" s="1735"/>
      <c r="I80" s="1735"/>
      <c r="J80" s="1735"/>
      <c r="K80" s="1735"/>
      <c r="L80" s="1735"/>
      <c r="M80" s="1735"/>
      <c r="N80" s="1735"/>
      <c r="O80" s="1735"/>
      <c r="P80" s="1735"/>
      <c r="Q80" s="1735"/>
      <c r="R80" s="1735"/>
      <c r="S80" s="1735"/>
      <c r="T80" s="1735"/>
      <c r="U80" s="1735"/>
      <c r="V80" s="1735"/>
      <c r="W80" s="1735"/>
      <c r="X80" s="1735"/>
      <c r="Y80" s="1735"/>
      <c r="Z80" s="1735"/>
      <c r="AA80" s="1735"/>
      <c r="AB80" s="1735"/>
      <c r="AC80" s="1735"/>
      <c r="AD80" s="1735"/>
      <c r="AE80" s="1735"/>
      <c r="AF80" s="1735"/>
      <c r="AG80" s="1735"/>
      <c r="AH80" s="1735"/>
      <c r="AI80" s="1735"/>
      <c r="AJ80" s="1735"/>
      <c r="AK80" s="263"/>
      <c r="AM80" s="796">
        <f t="shared" si="1"/>
        <v>1</v>
      </c>
      <c r="AN80"/>
      <c r="AO80"/>
      <c r="AP80"/>
      <c r="AQ80"/>
      <c r="AR80"/>
      <c r="AS80"/>
      <c r="AT80"/>
      <c r="AU80"/>
      <c r="AV80"/>
      <c r="AW80"/>
      <c r="AX80"/>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row>
    <row r="81" spans="1:78" ht="24" customHeight="1">
      <c r="B81" s="136" t="s">
        <v>1439</v>
      </c>
      <c r="C81" s="1735" t="s">
        <v>1440</v>
      </c>
      <c r="D81" s="1735"/>
      <c r="E81" s="1735"/>
      <c r="F81" s="1735"/>
      <c r="G81" s="1735"/>
      <c r="H81" s="1735"/>
      <c r="I81" s="1735"/>
      <c r="J81" s="1735"/>
      <c r="K81" s="1735"/>
      <c r="L81" s="1735"/>
      <c r="M81" s="1735"/>
      <c r="N81" s="1735"/>
      <c r="O81" s="1735"/>
      <c r="P81" s="1735"/>
      <c r="Q81" s="1735"/>
      <c r="R81" s="1735"/>
      <c r="S81" s="1735"/>
      <c r="T81" s="1735"/>
      <c r="U81" s="1735"/>
      <c r="V81" s="1735"/>
      <c r="W81" s="1735"/>
      <c r="X81" s="1735"/>
      <c r="Y81" s="1735"/>
      <c r="Z81" s="1735"/>
      <c r="AA81" s="1735"/>
      <c r="AB81" s="1735"/>
      <c r="AC81" s="1735"/>
      <c r="AD81" s="1735"/>
      <c r="AE81" s="1735"/>
      <c r="AF81" s="1735"/>
      <c r="AG81" s="1735"/>
      <c r="AH81" s="1735"/>
      <c r="AI81" s="1735"/>
      <c r="AJ81" s="1735"/>
      <c r="AK81" s="263"/>
      <c r="AM81" s="796">
        <f t="shared" si="1"/>
        <v>1</v>
      </c>
      <c r="AN81"/>
      <c r="AO81"/>
      <c r="AP81"/>
      <c r="AQ81"/>
      <c r="AR81"/>
      <c r="AS81"/>
      <c r="AT81"/>
      <c r="AU81"/>
      <c r="AV81"/>
      <c r="AW81"/>
      <c r="AX81"/>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row>
    <row r="82" spans="1:78" ht="12" customHeight="1">
      <c r="B82" s="136" t="s">
        <v>1441</v>
      </c>
      <c r="C82" s="1518" t="s">
        <v>1442</v>
      </c>
      <c r="D82" s="1518"/>
      <c r="E82" s="1518"/>
      <c r="F82" s="1518"/>
      <c r="G82" s="1518"/>
      <c r="H82" s="1518"/>
      <c r="I82" s="1518"/>
      <c r="J82" s="1518"/>
      <c r="K82" s="1518"/>
      <c r="L82" s="1518"/>
      <c r="M82" s="1518"/>
      <c r="N82" s="1518"/>
      <c r="O82" s="1518"/>
      <c r="P82" s="1518"/>
      <c r="Q82" s="1518"/>
      <c r="R82" s="1518"/>
      <c r="S82" s="1518"/>
      <c r="T82" s="1518"/>
      <c r="U82" s="1518"/>
      <c r="V82" s="1518"/>
      <c r="W82" s="1518"/>
      <c r="X82" s="1518"/>
      <c r="Y82" s="1518"/>
      <c r="Z82" s="1518"/>
      <c r="AA82" s="1518"/>
      <c r="AB82" s="1518"/>
      <c r="AC82" s="1518"/>
      <c r="AD82" s="1518"/>
      <c r="AE82" s="1518"/>
      <c r="AF82" s="1518"/>
      <c r="AG82" s="1518"/>
      <c r="AH82" s="1518"/>
      <c r="AI82" s="1518"/>
      <c r="AJ82" s="1518"/>
      <c r="AK82" s="263"/>
      <c r="AM82" s="796">
        <f t="shared" si="1"/>
        <v>1</v>
      </c>
      <c r="AN82"/>
      <c r="AO82"/>
      <c r="AP82"/>
      <c r="AQ82"/>
      <c r="AR82"/>
      <c r="AS82"/>
      <c r="AT82"/>
      <c r="AU82"/>
      <c r="AV82"/>
      <c r="AW82"/>
      <c r="AX82"/>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row>
    <row r="83" spans="1:78" ht="12" customHeight="1">
      <c r="B83" s="136" t="s">
        <v>1443</v>
      </c>
      <c r="C83" s="1733" t="s">
        <v>1405</v>
      </c>
      <c r="D83" s="1733"/>
      <c r="E83" s="1733"/>
      <c r="F83" s="1733"/>
      <c r="G83" s="1733"/>
      <c r="H83" s="1733"/>
      <c r="I83" s="1733"/>
      <c r="J83" s="1733"/>
      <c r="K83" s="1733"/>
      <c r="L83" s="1733"/>
      <c r="M83" s="1733"/>
      <c r="N83" s="1733"/>
      <c r="O83" s="1733"/>
      <c r="P83" s="1733"/>
      <c r="Q83" s="1733"/>
      <c r="R83" s="1733"/>
      <c r="S83" s="1733"/>
      <c r="T83" s="1733"/>
      <c r="U83" s="1733"/>
      <c r="V83" s="1733"/>
      <c r="W83" s="1733"/>
      <c r="X83" s="1733"/>
      <c r="Y83" s="1733"/>
      <c r="Z83" s="1733"/>
      <c r="AA83" s="1733"/>
      <c r="AB83" s="1733"/>
      <c r="AC83" s="1733"/>
      <c r="AD83" s="1733"/>
      <c r="AE83" s="1733"/>
      <c r="AF83" s="1733"/>
      <c r="AG83" s="1733"/>
      <c r="AH83" s="1733"/>
      <c r="AI83" s="1733"/>
      <c r="AJ83" s="1733"/>
      <c r="AK83" s="263"/>
      <c r="AM83" s="796">
        <f t="shared" si="1"/>
        <v>1</v>
      </c>
      <c r="AN83"/>
      <c r="AO83"/>
      <c r="AP83"/>
      <c r="AQ83"/>
      <c r="AR83"/>
      <c r="AS83"/>
      <c r="AT83"/>
      <c r="AU83"/>
      <c r="AV83"/>
      <c r="AW83"/>
      <c r="AX8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row>
    <row r="84" spans="1:78" ht="12.95" customHeight="1">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M84" s="796">
        <f t="shared" si="1"/>
        <v>1</v>
      </c>
      <c r="AN84"/>
      <c r="AO84"/>
      <c r="AP84"/>
      <c r="AQ84"/>
      <c r="AR84"/>
      <c r="AS84"/>
      <c r="AT84"/>
      <c r="AU84"/>
      <c r="AV84"/>
      <c r="AW84"/>
      <c r="AX84"/>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row>
    <row r="85" spans="1:78" ht="12.95" customHeight="1">
      <c r="A85" s="588"/>
      <c r="B85" s="674" t="s">
        <v>1406</v>
      </c>
      <c r="C85" s="588"/>
      <c r="D85" s="588"/>
      <c r="E85" s="588" t="s">
        <v>1407</v>
      </c>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K85" s="588"/>
      <c r="AM85" s="796">
        <f t="shared" si="1"/>
        <v>1</v>
      </c>
      <c r="AN85"/>
      <c r="AO85"/>
      <c r="AP85"/>
      <c r="AQ85"/>
      <c r="AR85"/>
      <c r="AS85"/>
      <c r="AT85"/>
      <c r="AU85"/>
      <c r="AV85"/>
      <c r="AW85"/>
      <c r="AX85"/>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row>
    <row r="86" spans="1:78" ht="12.95" customHeight="1">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M86" s="796">
        <f t="shared" si="1"/>
        <v>1</v>
      </c>
      <c r="AN86"/>
      <c r="AO86"/>
      <c r="AP86"/>
      <c r="AQ86"/>
      <c r="AR86"/>
      <c r="AS86"/>
      <c r="AT86"/>
      <c r="AU86"/>
      <c r="AV86"/>
      <c r="AW86"/>
      <c r="AX86"/>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row>
    <row r="87" spans="1:78" ht="12.95" customHeight="1">
      <c r="A87" s="1504" t="s">
        <v>1382</v>
      </c>
      <c r="B87" s="1504"/>
      <c r="C87" s="1504"/>
      <c r="D87" s="1504"/>
      <c r="E87" s="1504"/>
      <c r="F87" s="1504"/>
      <c r="G87" s="1504"/>
      <c r="H87" s="1504"/>
      <c r="I87" s="1504"/>
      <c r="J87" s="1504"/>
      <c r="K87" s="1504"/>
      <c r="L87" s="1504"/>
      <c r="M87" s="1504"/>
      <c r="N87" s="1504"/>
      <c r="O87" s="1504"/>
      <c r="P87" s="1504"/>
      <c r="Q87" s="1504"/>
      <c r="R87" s="1504"/>
      <c r="S87" s="1504"/>
      <c r="T87" s="1504"/>
      <c r="U87" s="1504"/>
      <c r="V87" s="1504"/>
      <c r="W87" s="1504"/>
      <c r="X87" s="1504"/>
      <c r="Y87" s="1504"/>
      <c r="Z87" s="1504"/>
      <c r="AA87" s="1504"/>
      <c r="AB87" s="1504"/>
      <c r="AC87" s="1504"/>
      <c r="AD87" s="1504"/>
      <c r="AE87" s="1504"/>
      <c r="AF87" s="1504"/>
      <c r="AG87" s="1504"/>
      <c r="AH87" s="1504"/>
      <c r="AI87" s="1504"/>
      <c r="AJ87" s="1504"/>
      <c r="AK87" s="1504"/>
      <c r="AL87" s="587">
        <v>3</v>
      </c>
      <c r="AM87" s="795">
        <v>1</v>
      </c>
      <c r="AN87"/>
      <c r="AO87"/>
      <c r="AP87"/>
      <c r="AQ87"/>
      <c r="AR87"/>
      <c r="AS87"/>
      <c r="AT87"/>
      <c r="AU87"/>
      <c r="AV87"/>
      <c r="AW87"/>
      <c r="AX87"/>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row>
    <row r="88" spans="1:78" ht="12.95" customHeight="1">
      <c r="A88" s="867"/>
      <c r="B88" s="867"/>
      <c r="C88" s="867"/>
      <c r="D88" s="867"/>
      <c r="E88" s="867"/>
      <c r="F88" s="867"/>
      <c r="G88" s="867"/>
      <c r="H88" s="867"/>
      <c r="I88" s="867"/>
      <c r="J88" s="867"/>
      <c r="K88" s="867"/>
      <c r="L88" s="867"/>
      <c r="M88" s="867"/>
      <c r="N88" s="867"/>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M88" s="796">
        <f>AM87</f>
        <v>1</v>
      </c>
      <c r="AN88"/>
      <c r="AO88"/>
      <c r="AP88"/>
      <c r="AQ88"/>
      <c r="AR88"/>
      <c r="AS88"/>
      <c r="AT88"/>
      <c r="AU88"/>
      <c r="AV88"/>
      <c r="AW88"/>
      <c r="AX88"/>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row>
    <row r="89" spans="1:78" ht="12" customHeight="1">
      <c r="B89" s="119" t="s">
        <v>1444</v>
      </c>
      <c r="AM89" s="796">
        <f>AM88</f>
        <v>1</v>
      </c>
    </row>
    <row r="90" spans="1:78" ht="21.95" customHeight="1">
      <c r="C90" s="119" t="s">
        <v>1445</v>
      </c>
      <c r="AM90" s="796">
        <f>AM89</f>
        <v>1</v>
      </c>
    </row>
    <row r="91" spans="1:78" ht="12" customHeight="1">
      <c r="B91" s="635"/>
      <c r="C91" s="141" t="s">
        <v>1446</v>
      </c>
      <c r="D91" s="141"/>
      <c r="E91" s="141"/>
      <c r="F91" s="141"/>
      <c r="G91" s="141"/>
      <c r="H91" s="141"/>
      <c r="I91" s="141"/>
      <c r="J91" s="1726" t="e">
        <f>#REF!</f>
        <v>#REF!</v>
      </c>
      <c r="K91" s="1726"/>
      <c r="L91" s="1726"/>
      <c r="M91" s="1726"/>
      <c r="N91" s="1726"/>
      <c r="O91" s="1726"/>
      <c r="P91" s="1726"/>
      <c r="Q91" s="1726"/>
      <c r="R91" s="1726"/>
      <c r="S91" s="1726"/>
      <c r="T91" s="1726"/>
      <c r="U91" s="1726"/>
      <c r="V91" s="1726"/>
      <c r="W91" s="1726"/>
      <c r="X91" s="1726"/>
      <c r="Y91" s="1726"/>
      <c r="Z91" s="1726"/>
      <c r="AA91" s="1726"/>
      <c r="AB91" s="1726"/>
      <c r="AC91" s="1726"/>
      <c r="AD91" s="1726"/>
      <c r="AE91" s="1726"/>
      <c r="AF91" s="1726"/>
      <c r="AG91" s="1726"/>
      <c r="AH91" s="1726"/>
      <c r="AI91" s="1726"/>
      <c r="AJ91" s="1727"/>
      <c r="AM91" s="796">
        <f>AM90</f>
        <v>1</v>
      </c>
    </row>
    <row r="92" spans="1:78" ht="12" customHeight="1">
      <c r="B92" s="623"/>
      <c r="J92" s="1398" t="e">
        <f>#REF!</f>
        <v>#REF!</v>
      </c>
      <c r="K92" s="1398"/>
      <c r="L92" s="1398"/>
      <c r="M92" s="1398"/>
      <c r="N92" s="1398"/>
      <c r="O92" s="1398"/>
      <c r="P92" s="1398"/>
      <c r="Q92" s="1398"/>
      <c r="R92" s="1398"/>
      <c r="S92" s="1398"/>
      <c r="T92" s="1398"/>
      <c r="U92" s="1398"/>
      <c r="V92" s="1398"/>
      <c r="W92" s="1398"/>
      <c r="X92" s="1398"/>
      <c r="Y92" s="1398"/>
      <c r="Z92" s="1398"/>
      <c r="AA92" s="1398"/>
      <c r="AB92" s="1398"/>
      <c r="AC92" s="1398"/>
      <c r="AD92" s="1398"/>
      <c r="AE92" s="1398"/>
      <c r="AF92" s="1398"/>
      <c r="AG92" s="1398"/>
      <c r="AH92" s="1398"/>
      <c r="AI92" s="1398"/>
      <c r="AJ92" s="1728"/>
      <c r="AM92" s="796">
        <f t="shared" ref="AM92:AM120" si="2">AM91</f>
        <v>1</v>
      </c>
    </row>
    <row r="93" spans="1:78" ht="12" customHeight="1">
      <c r="B93" s="623"/>
      <c r="J93" s="1398" t="e">
        <f>#REF!</f>
        <v>#REF!</v>
      </c>
      <c r="K93" s="1398"/>
      <c r="L93" s="1398"/>
      <c r="M93" s="1398"/>
      <c r="N93" s="1398"/>
      <c r="O93" s="1398"/>
      <c r="P93" s="1398"/>
      <c r="Q93" s="1398"/>
      <c r="R93" s="1398"/>
      <c r="S93" s="1398"/>
      <c r="T93" s="1398"/>
      <c r="U93" s="1398"/>
      <c r="V93" s="1398"/>
      <c r="W93" s="1398"/>
      <c r="X93" s="1398"/>
      <c r="Y93" s="1398"/>
      <c r="Z93" s="1398"/>
      <c r="AA93" s="1398"/>
      <c r="AB93" s="1398"/>
      <c r="AC93" s="1398"/>
      <c r="AD93" s="1398"/>
      <c r="AE93" s="1398"/>
      <c r="AF93" s="1398"/>
      <c r="AG93" s="1398"/>
      <c r="AH93" s="1398"/>
      <c r="AI93" s="1398"/>
      <c r="AJ93" s="1728"/>
      <c r="AM93" s="796">
        <f t="shared" si="2"/>
        <v>1</v>
      </c>
    </row>
    <row r="94" spans="1:78" ht="21.95" customHeight="1" thickBot="1">
      <c r="B94" s="631"/>
      <c r="C94" s="164" t="s">
        <v>1447</v>
      </c>
      <c r="D94" s="164"/>
      <c r="E94" s="164"/>
      <c r="F94" s="164"/>
      <c r="G94" s="164"/>
      <c r="H94" s="164"/>
      <c r="I94" s="164"/>
      <c r="J94" s="164"/>
      <c r="K94" s="164"/>
      <c r="L94" s="1729" t="e">
        <f>#REF!</f>
        <v>#REF!</v>
      </c>
      <c r="M94" s="1729"/>
      <c r="N94" s="1729"/>
      <c r="O94" s="1729"/>
      <c r="P94" s="1729"/>
      <c r="Q94" s="1729"/>
      <c r="R94" s="164"/>
      <c r="S94" s="164" t="s">
        <v>245</v>
      </c>
      <c r="T94" s="164"/>
      <c r="U94" s="164"/>
      <c r="V94" s="164"/>
      <c r="W94" s="164"/>
      <c r="X94" s="164"/>
      <c r="Y94" s="164"/>
      <c r="Z94" s="164"/>
      <c r="AA94" s="164"/>
      <c r="AB94" s="164"/>
      <c r="AC94" s="164"/>
      <c r="AD94" s="164"/>
      <c r="AE94" s="164"/>
      <c r="AF94" s="164"/>
      <c r="AG94" s="164"/>
      <c r="AH94" s="164"/>
      <c r="AI94" s="164"/>
      <c r="AJ94" s="632"/>
      <c r="AM94" s="796">
        <f t="shared" si="2"/>
        <v>1</v>
      </c>
    </row>
    <row r="95" spans="1:78" ht="21.95" customHeight="1" thickBot="1">
      <c r="B95" s="631"/>
      <c r="C95" s="164" t="s">
        <v>1448</v>
      </c>
      <c r="D95" s="164"/>
      <c r="E95" s="164"/>
      <c r="F95" s="164"/>
      <c r="G95" s="164"/>
      <c r="H95" s="164"/>
      <c r="I95" s="164"/>
      <c r="J95" s="164"/>
      <c r="K95" s="164"/>
      <c r="L95" s="681" t="s">
        <v>225</v>
      </c>
      <c r="M95" s="164" t="s">
        <v>1434</v>
      </c>
      <c r="N95" s="164"/>
      <c r="O95" s="164"/>
      <c r="P95" s="164"/>
      <c r="Q95" s="164"/>
      <c r="R95" s="164"/>
      <c r="S95" s="164"/>
      <c r="T95" s="681" t="s">
        <v>73</v>
      </c>
      <c r="U95" s="164" t="s">
        <v>1435</v>
      </c>
      <c r="V95" s="164"/>
      <c r="W95" s="164"/>
      <c r="X95" s="164"/>
      <c r="Y95" s="164"/>
      <c r="Z95" s="164"/>
      <c r="AA95" s="164"/>
      <c r="AB95" s="164"/>
      <c r="AC95" s="164"/>
      <c r="AD95" s="164"/>
      <c r="AE95" s="164"/>
      <c r="AF95" s="164"/>
      <c r="AG95" s="164"/>
      <c r="AH95" s="164"/>
      <c r="AI95" s="164"/>
      <c r="AJ95" s="632"/>
      <c r="AM95" s="796">
        <f t="shared" si="2"/>
        <v>1</v>
      </c>
      <c r="AN95" s="4" t="b">
        <f>IF(L95="■",TRUE,FALSE)</f>
        <v>1</v>
      </c>
      <c r="AO95" s="4" t="s">
        <v>1434</v>
      </c>
      <c r="AP95" s="558">
        <f>IF(AN95=TRUE,1,0)</f>
        <v>1</v>
      </c>
      <c r="AQ95" s="557">
        <f>IF(AN95=TRUE,1,IF(AN96=TRUE,2,""))</f>
        <v>1</v>
      </c>
    </row>
    <row r="96" spans="1:78" ht="21.95" customHeight="1" thickBot="1">
      <c r="B96" s="631"/>
      <c r="C96" s="164" t="s">
        <v>1449</v>
      </c>
      <c r="D96" s="164"/>
      <c r="E96" s="164"/>
      <c r="F96" s="164"/>
      <c r="G96" s="164"/>
      <c r="H96" s="164"/>
      <c r="I96" s="164"/>
      <c r="J96" s="164"/>
      <c r="K96" s="164"/>
      <c r="L96" s="1729" t="e">
        <f>#REF!</f>
        <v>#REF!</v>
      </c>
      <c r="M96" s="1729"/>
      <c r="N96" s="1729"/>
      <c r="O96" s="1729"/>
      <c r="P96" s="1729"/>
      <c r="Q96" s="1729"/>
      <c r="R96" s="164"/>
      <c r="S96" s="164" t="s">
        <v>245</v>
      </c>
      <c r="T96" s="164"/>
      <c r="U96" s="164"/>
      <c r="V96" s="164"/>
      <c r="W96" s="164"/>
      <c r="X96" s="164"/>
      <c r="Y96" s="164"/>
      <c r="Z96" s="164"/>
      <c r="AA96" s="164"/>
      <c r="AB96" s="164"/>
      <c r="AC96" s="164"/>
      <c r="AD96" s="164"/>
      <c r="AE96" s="164"/>
      <c r="AF96" s="164"/>
      <c r="AG96" s="164"/>
      <c r="AH96" s="164"/>
      <c r="AI96" s="164"/>
      <c r="AJ96" s="632"/>
      <c r="AM96" s="796">
        <f t="shared" si="2"/>
        <v>1</v>
      </c>
      <c r="AN96" s="4" t="b">
        <f>IF(T95="■",TRUE,FALSE)</f>
        <v>0</v>
      </c>
      <c r="AO96" s="4" t="s">
        <v>1435</v>
      </c>
      <c r="AP96" s="558">
        <f>IF(AN96=TRUE,1,0)</f>
        <v>0</v>
      </c>
    </row>
    <row r="97" spans="2:44" ht="21.95" customHeight="1">
      <c r="B97" s="623"/>
      <c r="C97" s="119" t="s">
        <v>1450</v>
      </c>
      <c r="L97" s="1730" t="e">
        <f>#REF!</f>
        <v>#REF!</v>
      </c>
      <c r="M97" s="1730"/>
      <c r="N97" s="1730"/>
      <c r="O97" s="1730"/>
      <c r="P97" s="1730"/>
      <c r="Q97" s="1730"/>
      <c r="S97" s="119" t="s">
        <v>1451</v>
      </c>
      <c r="AJ97" s="630"/>
      <c r="AM97" s="796">
        <f t="shared" si="2"/>
        <v>1</v>
      </c>
    </row>
    <row r="98" spans="2:44" ht="21.95" customHeight="1" thickBot="1">
      <c r="B98" s="635"/>
      <c r="C98" s="141" t="s">
        <v>1452</v>
      </c>
      <c r="D98" s="141"/>
      <c r="E98" s="141"/>
      <c r="F98" s="141"/>
      <c r="G98" s="141"/>
      <c r="H98" s="141"/>
      <c r="I98" s="141"/>
      <c r="J98" s="141"/>
      <c r="K98" s="141"/>
      <c r="L98" s="141" t="e">
        <f>IF(AP99=1,"■","□")</f>
        <v>#REF!</v>
      </c>
      <c r="M98" s="141" t="s">
        <v>1453</v>
      </c>
      <c r="N98" s="141"/>
      <c r="O98" s="141"/>
      <c r="P98" s="141"/>
      <c r="Q98" s="141"/>
      <c r="R98" s="141"/>
      <c r="S98" s="141"/>
      <c r="T98" s="141" t="e">
        <f>IF(AP100=1,"■","□")</f>
        <v>#REF!</v>
      </c>
      <c r="U98" s="141" t="s">
        <v>1454</v>
      </c>
      <c r="V98" s="141"/>
      <c r="W98" s="141"/>
      <c r="X98" s="141"/>
      <c r="Y98" s="141"/>
      <c r="Z98" s="141"/>
      <c r="AA98" s="141"/>
      <c r="AB98" s="141"/>
      <c r="AC98" s="141"/>
      <c r="AD98" s="141"/>
      <c r="AE98" s="141"/>
      <c r="AF98" s="141"/>
      <c r="AG98" s="141"/>
      <c r="AH98" s="141"/>
      <c r="AI98" s="141"/>
      <c r="AJ98" s="668"/>
      <c r="AM98" s="796">
        <f t="shared" si="2"/>
        <v>1</v>
      </c>
    </row>
    <row r="99" spans="2:44" ht="21.95" customHeight="1" thickBot="1">
      <c r="B99" s="623"/>
      <c r="C99" s="119" t="s">
        <v>1455</v>
      </c>
      <c r="Y99" s="682"/>
      <c r="AJ99" s="630"/>
      <c r="AM99" s="796">
        <f t="shared" si="2"/>
        <v>1</v>
      </c>
      <c r="AO99" s="4" t="s">
        <v>247</v>
      </c>
      <c r="AP99" s="558" t="e">
        <f>IF(#REF!=TRUE,1,0)</f>
        <v>#REF!</v>
      </c>
    </row>
    <row r="100" spans="2:44" ht="21.95" customHeight="1" thickBot="1">
      <c r="B100" s="623"/>
      <c r="L100" s="119" t="e">
        <f>AO101</f>
        <v>#REF!</v>
      </c>
      <c r="M100" s="119" t="s">
        <v>253</v>
      </c>
      <c r="N100" s="1741" t="e">
        <f>AO102</f>
        <v>#REF!</v>
      </c>
      <c r="O100" s="1741"/>
      <c r="P100" s="1741"/>
      <c r="Q100" s="1741"/>
      <c r="R100" s="119" t="s">
        <v>245</v>
      </c>
      <c r="T100" s="119" t="e">
        <f>AO103</f>
        <v>#REF!</v>
      </c>
      <c r="U100" s="119" t="s">
        <v>253</v>
      </c>
      <c r="V100" s="1741" t="e">
        <f>AO104</f>
        <v>#REF!</v>
      </c>
      <c r="W100" s="1741"/>
      <c r="X100" s="1741"/>
      <c r="Y100" s="1741"/>
      <c r="Z100" s="119" t="s">
        <v>245</v>
      </c>
      <c r="AB100" s="119" t="e">
        <f>AO105</f>
        <v>#REF!</v>
      </c>
      <c r="AC100" s="119" t="s">
        <v>253</v>
      </c>
      <c r="AD100" s="1741" t="e">
        <f>AO106</f>
        <v>#REF!</v>
      </c>
      <c r="AE100" s="1741"/>
      <c r="AF100" s="1741"/>
      <c r="AG100" s="1741"/>
      <c r="AH100" s="119" t="s">
        <v>245</v>
      </c>
      <c r="AJ100" s="630"/>
      <c r="AM100" s="796">
        <f t="shared" si="2"/>
        <v>1</v>
      </c>
      <c r="AO100" s="4" t="s">
        <v>248</v>
      </c>
      <c r="AP100" s="558" t="e">
        <f>IF(#REF!=TRUE,1,0)</f>
        <v>#REF!</v>
      </c>
    </row>
    <row r="101" spans="2:44" ht="21.95" customHeight="1" thickBot="1">
      <c r="B101" s="623"/>
      <c r="C101" s="119" t="s">
        <v>1456</v>
      </c>
      <c r="P101" s="119" t="s">
        <v>1457</v>
      </c>
      <c r="Y101" s="1528" t="e">
        <f>#REF!</f>
        <v>#REF!</v>
      </c>
      <c r="Z101" s="1528"/>
      <c r="AA101" s="1528"/>
      <c r="AB101" s="1528"/>
      <c r="AC101" s="119" t="s">
        <v>27</v>
      </c>
      <c r="AJ101" s="630"/>
      <c r="AM101" s="796">
        <f t="shared" si="2"/>
        <v>1</v>
      </c>
      <c r="AO101" s="786" t="e">
        <f>#REF!</f>
        <v>#REF!</v>
      </c>
      <c r="AP101" s="4" t="s">
        <v>1458</v>
      </c>
    </row>
    <row r="102" spans="2:44" ht="21.95" customHeight="1" thickBot="1">
      <c r="B102" s="622"/>
      <c r="C102" s="138"/>
      <c r="D102" s="138"/>
      <c r="E102" s="138"/>
      <c r="F102" s="138"/>
      <c r="G102" s="138"/>
      <c r="H102" s="138"/>
      <c r="I102" s="138"/>
      <c r="J102" s="138"/>
      <c r="K102" s="138"/>
      <c r="L102" s="138"/>
      <c r="M102" s="138"/>
      <c r="N102" s="138"/>
      <c r="O102" s="138"/>
      <c r="P102" s="138" t="s">
        <v>1459</v>
      </c>
      <c r="Q102" s="138"/>
      <c r="R102" s="138"/>
      <c r="S102" s="138"/>
      <c r="T102" s="138"/>
      <c r="U102" s="138"/>
      <c r="V102" s="138"/>
      <c r="W102" s="138"/>
      <c r="X102" s="138"/>
      <c r="Y102" s="1738" t="e">
        <f>#REF!</f>
        <v>#REF!</v>
      </c>
      <c r="Z102" s="1738"/>
      <c r="AA102" s="1738"/>
      <c r="AB102" s="1738"/>
      <c r="AC102" s="138" t="s">
        <v>27</v>
      </c>
      <c r="AD102" s="138"/>
      <c r="AE102" s="138"/>
      <c r="AF102" s="138"/>
      <c r="AG102" s="138"/>
      <c r="AH102" s="138"/>
      <c r="AI102" s="138"/>
      <c r="AJ102" s="633"/>
      <c r="AM102" s="796">
        <f t="shared" si="2"/>
        <v>1</v>
      </c>
      <c r="AO102" s="787" t="e">
        <f>#REF!</f>
        <v>#REF!</v>
      </c>
      <c r="AP102" s="4" t="s">
        <v>20</v>
      </c>
    </row>
    <row r="103" spans="2:44" ht="21.95" customHeight="1" thickBot="1">
      <c r="B103" s="623"/>
      <c r="C103" s="119" t="s">
        <v>1460</v>
      </c>
      <c r="AJ103" s="630"/>
      <c r="AM103" s="796">
        <f t="shared" si="2"/>
        <v>1</v>
      </c>
      <c r="AO103" s="786" t="e">
        <f>#REF!</f>
        <v>#REF!</v>
      </c>
      <c r="AP103" s="4" t="s">
        <v>1461</v>
      </c>
    </row>
    <row r="104" spans="2:44" ht="21.95" customHeight="1" thickBot="1">
      <c r="B104" s="623"/>
      <c r="C104" s="119" t="s">
        <v>1462</v>
      </c>
      <c r="L104" s="1739" t="e">
        <f>#REF!</f>
        <v>#REF!</v>
      </c>
      <c r="M104" s="1739"/>
      <c r="N104" s="1739"/>
      <c r="O104" s="1739"/>
      <c r="P104" s="119" t="s">
        <v>1463</v>
      </c>
      <c r="AJ104" s="630"/>
      <c r="AM104" s="796">
        <f t="shared" si="2"/>
        <v>1</v>
      </c>
      <c r="AO104" s="787" t="e">
        <f>#REF!</f>
        <v>#REF!</v>
      </c>
      <c r="AP104" s="4" t="s">
        <v>20</v>
      </c>
    </row>
    <row r="105" spans="2:44" ht="21.95" customHeight="1" thickBot="1">
      <c r="B105" s="623"/>
      <c r="C105" s="119" t="s">
        <v>1464</v>
      </c>
      <c r="L105" s="1739" t="e">
        <f>#REF!</f>
        <v>#REF!</v>
      </c>
      <c r="M105" s="1739"/>
      <c r="N105" s="1739"/>
      <c r="O105" s="1739"/>
      <c r="P105" s="119" t="s">
        <v>1463</v>
      </c>
      <c r="AJ105" s="630"/>
      <c r="AM105" s="796">
        <f t="shared" si="2"/>
        <v>1</v>
      </c>
      <c r="AO105" s="786" t="e">
        <f>#REF!</f>
        <v>#REF!</v>
      </c>
      <c r="AP105" s="4" t="s">
        <v>1465</v>
      </c>
    </row>
    <row r="106" spans="2:44" ht="21.95" customHeight="1" thickBot="1">
      <c r="B106" s="623"/>
      <c r="C106" s="119" t="s">
        <v>1466</v>
      </c>
      <c r="H106" s="119" t="s">
        <v>1467</v>
      </c>
      <c r="L106" s="1528" t="e">
        <f>#REF!</f>
        <v>#REF!</v>
      </c>
      <c r="M106" s="1528"/>
      <c r="N106" s="1528"/>
      <c r="O106" s="1528"/>
      <c r="P106" s="119" t="s">
        <v>1468</v>
      </c>
      <c r="T106" s="1528" t="e">
        <f>#REF!</f>
        <v>#REF!</v>
      </c>
      <c r="U106" s="1528"/>
      <c r="V106" s="1528"/>
      <c r="W106" s="1528"/>
      <c r="X106" s="119" t="s">
        <v>253</v>
      </c>
      <c r="AJ106" s="630"/>
      <c r="AM106" s="796">
        <f t="shared" si="2"/>
        <v>1</v>
      </c>
      <c r="AO106" s="787" t="e">
        <f>#REF!</f>
        <v>#REF!</v>
      </c>
      <c r="AP106" s="4" t="s">
        <v>20</v>
      </c>
    </row>
    <row r="107" spans="2:44" ht="21.95" customHeight="1">
      <c r="B107" s="631"/>
      <c r="C107" s="164" t="s">
        <v>1469</v>
      </c>
      <c r="D107" s="164"/>
      <c r="E107" s="164"/>
      <c r="F107" s="164"/>
      <c r="G107" s="164"/>
      <c r="H107" s="164"/>
      <c r="I107" s="164"/>
      <c r="J107" s="164"/>
      <c r="K107" s="164"/>
      <c r="L107" s="1740" t="e">
        <f>#REF!</f>
        <v>#REF!</v>
      </c>
      <c r="M107" s="1740"/>
      <c r="N107" s="1740"/>
      <c r="O107" s="1740"/>
      <c r="P107" s="1740"/>
      <c r="Q107" s="1740"/>
      <c r="R107" s="1740"/>
      <c r="S107" s="164" t="s">
        <v>25</v>
      </c>
      <c r="T107" s="164"/>
      <c r="U107" s="164"/>
      <c r="V107" s="164"/>
      <c r="W107" s="164" t="s">
        <v>1470</v>
      </c>
      <c r="X107" s="164"/>
      <c r="Y107" s="164"/>
      <c r="Z107" s="164"/>
      <c r="AA107" s="1740" t="e">
        <f>#REF!</f>
        <v>#REF!</v>
      </c>
      <c r="AB107" s="1740"/>
      <c r="AC107" s="1740"/>
      <c r="AD107" s="1740"/>
      <c r="AE107" s="1740"/>
      <c r="AF107" s="1740"/>
      <c r="AG107" s="1740"/>
      <c r="AH107" s="164" t="s">
        <v>25</v>
      </c>
      <c r="AI107" s="164"/>
      <c r="AJ107" s="632"/>
      <c r="AM107" s="796">
        <f t="shared" si="2"/>
        <v>1</v>
      </c>
    </row>
    <row r="108" spans="2:44" ht="21.95" customHeight="1">
      <c r="B108" s="631"/>
      <c r="C108" s="164" t="s">
        <v>1471</v>
      </c>
      <c r="D108" s="164"/>
      <c r="E108" s="164"/>
      <c r="F108" s="164"/>
      <c r="G108" s="164"/>
      <c r="H108" s="164"/>
      <c r="I108" s="164"/>
      <c r="J108" s="164"/>
      <c r="K108" s="164"/>
      <c r="L108" s="164"/>
      <c r="M108" s="164"/>
      <c r="N108" s="164"/>
      <c r="O108" s="164"/>
      <c r="P108" s="164"/>
      <c r="Q108" s="164"/>
      <c r="R108" s="164"/>
      <c r="S108" s="164"/>
      <c r="T108" s="164"/>
      <c r="U108" s="164"/>
      <c r="V108" s="164" t="s">
        <v>1472</v>
      </c>
      <c r="W108" s="164"/>
      <c r="X108" s="164"/>
      <c r="Y108" s="164"/>
      <c r="Z108" s="164"/>
      <c r="AA108" s="164"/>
      <c r="AB108" s="164"/>
      <c r="AC108" s="164"/>
      <c r="AD108" s="164"/>
      <c r="AE108" s="164"/>
      <c r="AF108" s="164"/>
      <c r="AG108" s="164"/>
      <c r="AH108" s="164"/>
      <c r="AI108" s="164"/>
      <c r="AJ108" s="632"/>
      <c r="AM108" s="796">
        <f t="shared" si="2"/>
        <v>1</v>
      </c>
    </row>
    <row r="109" spans="2:44" ht="21.95" customHeight="1">
      <c r="B109" s="623"/>
      <c r="C109" s="119" t="s">
        <v>1473</v>
      </c>
      <c r="AJ109" s="630"/>
      <c r="AM109" s="796">
        <f t="shared" si="2"/>
        <v>1</v>
      </c>
      <c r="AN109"/>
      <c r="AO109"/>
      <c r="AP109"/>
      <c r="AQ109"/>
      <c r="AR109"/>
    </row>
    <row r="110" spans="2:44" ht="21.95" customHeight="1">
      <c r="B110" s="623"/>
      <c r="L110" s="263"/>
      <c r="P110" s="1742" t="e">
        <f>#REF!</f>
        <v>#REF!</v>
      </c>
      <c r="Q110" s="1742"/>
      <c r="R110" s="1742"/>
      <c r="S110" s="1742"/>
      <c r="T110" s="1742"/>
      <c r="U110" s="1742"/>
      <c r="V110" s="1742"/>
      <c r="W110" s="1742"/>
      <c r="X110" s="1742"/>
      <c r="Y110" s="1742"/>
      <c r="Z110" s="1742"/>
      <c r="AJ110" s="630"/>
      <c r="AM110" s="796">
        <f t="shared" si="2"/>
        <v>1</v>
      </c>
      <c r="AN110"/>
      <c r="AO110"/>
      <c r="AP110"/>
      <c r="AQ110"/>
      <c r="AR110"/>
    </row>
    <row r="111" spans="2:44" ht="21.95" customHeight="1">
      <c r="B111" s="631"/>
      <c r="C111" s="164" t="s">
        <v>1474</v>
      </c>
      <c r="D111" s="164"/>
      <c r="E111" s="164"/>
      <c r="F111" s="164"/>
      <c r="G111" s="164"/>
      <c r="H111" s="164"/>
      <c r="I111" s="164"/>
      <c r="J111" s="164"/>
      <c r="K111" s="164"/>
      <c r="L111" s="164"/>
      <c r="M111" s="164"/>
      <c r="N111" s="164"/>
      <c r="O111" s="164"/>
      <c r="P111" s="1743" t="e">
        <f>#REF!</f>
        <v>#REF!</v>
      </c>
      <c r="Q111" s="1743"/>
      <c r="R111" s="1743"/>
      <c r="S111" s="1743"/>
      <c r="T111" s="1743"/>
      <c r="U111" s="1743"/>
      <c r="V111" s="1743"/>
      <c r="W111" s="1743"/>
      <c r="X111" s="1743"/>
      <c r="Y111" s="1743"/>
      <c r="Z111" s="1743"/>
      <c r="AA111" s="164"/>
      <c r="AB111" s="164"/>
      <c r="AC111" s="164"/>
      <c r="AD111" s="164"/>
      <c r="AE111" s="164"/>
      <c r="AF111" s="164"/>
      <c r="AG111" s="164"/>
      <c r="AH111" s="164"/>
      <c r="AI111" s="164"/>
      <c r="AJ111" s="632"/>
      <c r="AM111" s="796">
        <f t="shared" si="2"/>
        <v>1</v>
      </c>
      <c r="AN111"/>
      <c r="AO111"/>
      <c r="AP111"/>
      <c r="AQ111"/>
      <c r="AR111"/>
    </row>
    <row r="112" spans="2:44" ht="9" customHeight="1">
      <c r="P112" s="881"/>
      <c r="Q112" s="881"/>
      <c r="R112" s="881"/>
      <c r="S112" s="881"/>
      <c r="T112" s="881"/>
      <c r="U112" s="881"/>
      <c r="V112" s="881"/>
      <c r="W112" s="881"/>
      <c r="X112" s="881"/>
      <c r="Y112" s="881"/>
      <c r="Z112" s="881"/>
      <c r="AM112" s="796">
        <f t="shared" si="2"/>
        <v>1</v>
      </c>
      <c r="AP112" s="788"/>
    </row>
    <row r="113" spans="1:94" ht="24" customHeight="1">
      <c r="B113" s="119" t="s">
        <v>128</v>
      </c>
      <c r="AM113" s="796">
        <f t="shared" si="2"/>
        <v>1</v>
      </c>
    </row>
    <row r="114" spans="1:94" ht="24" customHeight="1">
      <c r="B114" s="634" t="s">
        <v>1475</v>
      </c>
      <c r="C114" s="1735" t="s">
        <v>1476</v>
      </c>
      <c r="D114" s="1735"/>
      <c r="E114" s="1735"/>
      <c r="F114" s="1735"/>
      <c r="G114" s="1735"/>
      <c r="H114" s="1735"/>
      <c r="I114" s="1735"/>
      <c r="J114" s="1735"/>
      <c r="K114" s="1735"/>
      <c r="L114" s="1735"/>
      <c r="M114" s="1735"/>
      <c r="N114" s="1735"/>
      <c r="O114" s="1735"/>
      <c r="P114" s="1735"/>
      <c r="Q114" s="1735"/>
      <c r="R114" s="1735"/>
      <c r="S114" s="1735"/>
      <c r="T114" s="1735"/>
      <c r="U114" s="1735"/>
      <c r="V114" s="1735"/>
      <c r="W114" s="1735"/>
      <c r="X114" s="1735"/>
      <c r="Y114" s="1735"/>
      <c r="Z114" s="1735"/>
      <c r="AA114" s="1735"/>
      <c r="AB114" s="1735"/>
      <c r="AC114" s="1735"/>
      <c r="AD114" s="1735"/>
      <c r="AE114" s="1735"/>
      <c r="AF114" s="1735"/>
      <c r="AG114" s="1735"/>
      <c r="AH114" s="1735"/>
      <c r="AI114" s="1735"/>
      <c r="AJ114" s="1735"/>
      <c r="AM114" s="796">
        <f t="shared" si="2"/>
        <v>1</v>
      </c>
    </row>
    <row r="115" spans="1:94" ht="24" customHeight="1">
      <c r="B115" s="683" t="s">
        <v>1477</v>
      </c>
      <c r="C115" s="1744" t="s">
        <v>1478</v>
      </c>
      <c r="D115" s="1744"/>
      <c r="E115" s="1744"/>
      <c r="F115" s="1744"/>
      <c r="G115" s="1744"/>
      <c r="H115" s="1744"/>
      <c r="I115" s="1744"/>
      <c r="J115" s="1744"/>
      <c r="K115" s="1744"/>
      <c r="L115" s="1744"/>
      <c r="M115" s="1744"/>
      <c r="N115" s="1744"/>
      <c r="O115" s="1744"/>
      <c r="P115" s="1744"/>
      <c r="Q115" s="1744"/>
      <c r="R115" s="1744"/>
      <c r="S115" s="1744"/>
      <c r="T115" s="1744"/>
      <c r="U115" s="1744"/>
      <c r="V115" s="1744"/>
      <c r="W115" s="1744"/>
      <c r="X115" s="1744"/>
      <c r="Y115" s="1744"/>
      <c r="Z115" s="1744"/>
      <c r="AA115" s="1744"/>
      <c r="AB115" s="1744"/>
      <c r="AC115" s="1744"/>
      <c r="AD115" s="1744"/>
      <c r="AE115" s="1744"/>
      <c r="AF115" s="1744"/>
      <c r="AG115" s="1744"/>
      <c r="AH115" s="1744"/>
      <c r="AI115" s="1744"/>
      <c r="AJ115" s="1744"/>
      <c r="AM115" s="796">
        <f t="shared" si="2"/>
        <v>1</v>
      </c>
    </row>
    <row r="116" spans="1:94" ht="24" customHeight="1">
      <c r="B116" s="683" t="s">
        <v>1479</v>
      </c>
      <c r="C116" s="1735" t="s">
        <v>1480</v>
      </c>
      <c r="D116" s="1735"/>
      <c r="E116" s="1735"/>
      <c r="F116" s="1735"/>
      <c r="G116" s="1735"/>
      <c r="H116" s="1735"/>
      <c r="I116" s="1735"/>
      <c r="J116" s="1735"/>
      <c r="K116" s="1735"/>
      <c r="L116" s="1735"/>
      <c r="M116" s="1735"/>
      <c r="N116" s="1735"/>
      <c r="O116" s="1735"/>
      <c r="P116" s="1735"/>
      <c r="Q116" s="1735"/>
      <c r="R116" s="1735"/>
      <c r="S116" s="1735"/>
      <c r="T116" s="1735"/>
      <c r="U116" s="1735"/>
      <c r="V116" s="1735"/>
      <c r="W116" s="1735"/>
      <c r="X116" s="1735"/>
      <c r="Y116" s="1735"/>
      <c r="Z116" s="1735"/>
      <c r="AA116" s="1735"/>
      <c r="AB116" s="1735"/>
      <c r="AC116" s="1735"/>
      <c r="AD116" s="1735"/>
      <c r="AE116" s="1735"/>
      <c r="AF116" s="1735"/>
      <c r="AG116" s="1735"/>
      <c r="AH116" s="1735"/>
      <c r="AI116" s="1735"/>
      <c r="AJ116" s="1735"/>
      <c r="AM116" s="796">
        <f t="shared" si="2"/>
        <v>1</v>
      </c>
    </row>
    <row r="117" spans="1:94" ht="12.95" customHeight="1">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M117" s="796">
        <f t="shared" si="2"/>
        <v>1</v>
      </c>
    </row>
    <row r="118" spans="1:94" ht="12.95" customHeight="1">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M118" s="796">
        <f t="shared" si="2"/>
        <v>1</v>
      </c>
    </row>
    <row r="119" spans="1:94" ht="12.95" customHeight="1">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M119" s="796">
        <f t="shared" si="2"/>
        <v>1</v>
      </c>
    </row>
    <row r="120" spans="1:94" s="685" customFormat="1">
      <c r="A120" s="119"/>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119"/>
      <c r="AL120" s="587"/>
      <c r="AM120" s="796">
        <f t="shared" si="2"/>
        <v>1</v>
      </c>
      <c r="AN120" s="789"/>
      <c r="AO120" s="789"/>
      <c r="AP120" s="789"/>
      <c r="AQ120" s="789"/>
      <c r="AR120" s="789"/>
      <c r="AS120" s="789"/>
      <c r="AT120" s="789"/>
      <c r="AU120" s="789"/>
      <c r="AV120" s="789"/>
      <c r="AW120" s="789"/>
      <c r="AX120" s="789"/>
      <c r="AY120" s="684"/>
      <c r="AZ120" s="684"/>
      <c r="BA120" s="684"/>
      <c r="BB120" s="684"/>
      <c r="BC120" s="684"/>
      <c r="BD120" s="684"/>
      <c r="BE120" s="684"/>
      <c r="BF120" s="684"/>
      <c r="BG120" s="684"/>
      <c r="BH120" s="684"/>
      <c r="BI120" s="684"/>
      <c r="BJ120" s="684"/>
      <c r="BK120" s="684"/>
      <c r="BL120" s="684"/>
      <c r="BM120" s="684"/>
      <c r="BN120" s="684"/>
      <c r="BO120" s="684"/>
      <c r="BP120" s="684"/>
      <c r="BQ120" s="684"/>
      <c r="BR120" s="684"/>
      <c r="BS120" s="684"/>
      <c r="BT120" s="684"/>
      <c r="BU120" s="684"/>
      <c r="BV120" s="684"/>
      <c r="BW120" s="684"/>
      <c r="BX120" s="684"/>
      <c r="BY120" s="684"/>
      <c r="BZ120" s="684"/>
      <c r="CN120" s="263"/>
      <c r="CO120" s="263"/>
      <c r="CP120" s="263"/>
    </row>
    <row r="121" spans="1:94" s="685" customFormat="1" ht="12" customHeight="1">
      <c r="A121" s="686" t="s">
        <v>1481</v>
      </c>
      <c r="B121" s="687"/>
      <c r="C121" s="687"/>
      <c r="D121" s="687"/>
      <c r="E121" s="687"/>
      <c r="F121" s="687"/>
      <c r="G121" s="687"/>
      <c r="H121" s="687"/>
      <c r="I121" s="687"/>
      <c r="J121" s="687"/>
      <c r="K121" s="687"/>
      <c r="L121" s="687"/>
      <c r="M121" s="687"/>
      <c r="N121" s="687"/>
      <c r="O121" s="687"/>
      <c r="P121" s="687"/>
      <c r="Q121" s="687"/>
      <c r="R121" s="687"/>
      <c r="S121" s="687"/>
      <c r="T121" s="687"/>
      <c r="U121" s="687"/>
      <c r="V121" s="687"/>
      <c r="W121" s="687"/>
      <c r="X121" s="687"/>
      <c r="Y121" s="687"/>
      <c r="Z121" s="687"/>
      <c r="AA121" s="686"/>
      <c r="AB121" s="664"/>
      <c r="AC121" s="664"/>
      <c r="AD121" s="664"/>
      <c r="AE121" s="664"/>
      <c r="AF121" s="664"/>
      <c r="AG121" s="664"/>
      <c r="AH121" s="664"/>
      <c r="AI121" s="664"/>
      <c r="AJ121" s="664"/>
      <c r="AK121" s="664"/>
      <c r="AL121" s="587">
        <v>4</v>
      </c>
      <c r="AM121" s="790" t="e">
        <f>IF(申請者2名称&lt;&gt;0,1,0)</f>
        <v>#REF!</v>
      </c>
      <c r="AN121" s="789"/>
      <c r="AO121" s="789"/>
      <c r="AP121" s="789"/>
      <c r="AQ121" s="789"/>
      <c r="AR121" s="789"/>
      <c r="AS121" s="789"/>
      <c r="AT121" s="789"/>
      <c r="AU121" s="789"/>
      <c r="AV121" s="789"/>
      <c r="AW121" s="789"/>
      <c r="AX121" s="789"/>
      <c r="AY121" s="684"/>
      <c r="AZ121" s="684"/>
      <c r="BA121" s="684"/>
      <c r="BB121" s="684"/>
      <c r="BC121" s="684"/>
      <c r="BD121" s="684"/>
      <c r="BE121" s="684"/>
      <c r="BF121" s="684"/>
      <c r="BG121" s="684"/>
      <c r="BH121" s="684"/>
      <c r="BI121" s="684"/>
      <c r="BJ121" s="684"/>
      <c r="BK121" s="684"/>
      <c r="BL121" s="684"/>
      <c r="BM121" s="684"/>
      <c r="BN121" s="684"/>
      <c r="BO121" s="684"/>
      <c r="BP121" s="684"/>
      <c r="BQ121" s="684"/>
      <c r="BR121" s="684"/>
      <c r="BS121" s="684"/>
      <c r="BT121" s="684"/>
      <c r="BU121" s="684"/>
      <c r="BV121" s="684"/>
      <c r="BW121" s="684"/>
      <c r="BX121" s="684"/>
      <c r="BY121" s="684"/>
      <c r="BZ121" s="684"/>
      <c r="CN121" s="263"/>
      <c r="CO121" s="263"/>
      <c r="CP121" s="263"/>
    </row>
    <row r="122" spans="1:94" s="685" customFormat="1" ht="12" customHeight="1">
      <c r="A122" s="1750" t="s">
        <v>1482</v>
      </c>
      <c r="B122" s="1750"/>
      <c r="C122" s="1750"/>
      <c r="D122" s="1750"/>
      <c r="E122" s="1750"/>
      <c r="F122" s="1750"/>
      <c r="G122" s="1750"/>
      <c r="H122" s="1750"/>
      <c r="I122" s="1750"/>
      <c r="J122" s="1750"/>
      <c r="K122" s="1750"/>
      <c r="L122" s="1750"/>
      <c r="M122" s="1750"/>
      <c r="N122" s="1750"/>
      <c r="O122" s="1750"/>
      <c r="P122" s="1750"/>
      <c r="Q122" s="1750"/>
      <c r="R122" s="1750"/>
      <c r="S122" s="1750"/>
      <c r="T122" s="1750"/>
      <c r="U122" s="1750"/>
      <c r="V122" s="1750"/>
      <c r="W122" s="1750"/>
      <c r="X122" s="1750"/>
      <c r="Y122" s="1750"/>
      <c r="Z122" s="1750"/>
      <c r="AA122" s="1750"/>
      <c r="AB122" s="1750"/>
      <c r="AC122" s="1750"/>
      <c r="AD122" s="1750"/>
      <c r="AE122" s="1750"/>
      <c r="AF122" s="1750"/>
      <c r="AG122" s="1750"/>
      <c r="AH122" s="1750"/>
      <c r="AI122" s="1750"/>
      <c r="AJ122" s="1750"/>
      <c r="AK122" s="1750"/>
      <c r="AL122" s="587"/>
      <c r="AM122" s="665" t="e">
        <f>AM121</f>
        <v>#REF!</v>
      </c>
      <c r="AN122" s="789"/>
      <c r="AO122" s="789"/>
      <c r="AP122" s="789"/>
      <c r="AQ122" s="789"/>
      <c r="AR122" s="789"/>
      <c r="AS122" s="789"/>
      <c r="AT122" s="789"/>
      <c r="AU122" s="789"/>
      <c r="AV122" s="789"/>
      <c r="AW122" s="789"/>
      <c r="AX122" s="789"/>
      <c r="AY122" s="684"/>
      <c r="AZ122" s="684"/>
      <c r="BA122" s="684"/>
      <c r="BB122" s="684"/>
      <c r="BC122" s="684"/>
      <c r="BD122" s="684"/>
      <c r="BE122" s="684"/>
      <c r="BF122" s="684"/>
      <c r="BG122" s="684"/>
      <c r="BH122" s="684"/>
      <c r="BI122" s="684"/>
      <c r="BJ122" s="684"/>
      <c r="BK122" s="684"/>
      <c r="BL122" s="684"/>
      <c r="BM122" s="684"/>
      <c r="BN122" s="684"/>
      <c r="BO122" s="684"/>
      <c r="BP122" s="684"/>
      <c r="BQ122" s="684"/>
      <c r="BR122" s="684"/>
      <c r="BS122" s="684"/>
      <c r="BT122" s="684"/>
      <c r="BU122" s="684"/>
      <c r="BV122" s="684"/>
      <c r="BW122" s="684"/>
      <c r="BX122" s="684"/>
      <c r="BY122" s="684"/>
      <c r="BZ122" s="684"/>
      <c r="CN122" s="263"/>
      <c r="CO122" s="263"/>
      <c r="CP122" s="263"/>
    </row>
    <row r="123" spans="1:94" s="685" customFormat="1" ht="12" customHeight="1">
      <c r="A123" s="1750"/>
      <c r="B123" s="1750"/>
      <c r="C123" s="1750"/>
      <c r="D123" s="1750"/>
      <c r="E123" s="1750"/>
      <c r="F123" s="1750"/>
      <c r="G123" s="1750"/>
      <c r="H123" s="1750"/>
      <c r="I123" s="1750"/>
      <c r="J123" s="1750"/>
      <c r="K123" s="1750"/>
      <c r="L123" s="1750"/>
      <c r="M123" s="1750"/>
      <c r="N123" s="1750"/>
      <c r="O123" s="1750"/>
      <c r="P123" s="1750"/>
      <c r="Q123" s="1750"/>
      <c r="R123" s="1750"/>
      <c r="S123" s="1750"/>
      <c r="T123" s="1750"/>
      <c r="U123" s="1750"/>
      <c r="V123" s="1750"/>
      <c r="W123" s="1750"/>
      <c r="X123" s="1750"/>
      <c r="Y123" s="1750"/>
      <c r="Z123" s="1750"/>
      <c r="AA123" s="1750"/>
      <c r="AB123" s="1750"/>
      <c r="AC123" s="1750"/>
      <c r="AD123" s="1750"/>
      <c r="AE123" s="1750"/>
      <c r="AF123" s="1750"/>
      <c r="AG123" s="1750"/>
      <c r="AH123" s="1750"/>
      <c r="AI123" s="1750"/>
      <c r="AJ123" s="1750"/>
      <c r="AK123" s="1750"/>
      <c r="AL123" s="587"/>
      <c r="AM123" s="665" t="e">
        <f t="shared" ref="AM123:AM158" si="3">AM122</f>
        <v>#REF!</v>
      </c>
      <c r="AN123" s="789"/>
      <c r="AO123" s="789"/>
      <c r="AP123" s="789"/>
      <c r="AQ123" s="789"/>
      <c r="AR123" s="789"/>
      <c r="AS123" s="789"/>
      <c r="AT123" s="789"/>
      <c r="AU123" s="789"/>
      <c r="AV123" s="789"/>
      <c r="AW123" s="789"/>
      <c r="AX123" s="789"/>
      <c r="AY123" s="684"/>
      <c r="AZ123" s="684"/>
      <c r="BA123" s="684"/>
      <c r="BB123" s="684"/>
      <c r="BC123" s="684"/>
      <c r="BD123" s="684"/>
      <c r="BE123" s="684"/>
      <c r="BF123" s="684"/>
      <c r="BG123" s="684"/>
      <c r="BH123" s="684"/>
      <c r="BI123" s="684"/>
      <c r="BJ123" s="684"/>
      <c r="BK123" s="684"/>
      <c r="BL123" s="684"/>
      <c r="BM123" s="684"/>
      <c r="BN123" s="684"/>
      <c r="BO123" s="684"/>
      <c r="BP123" s="684"/>
      <c r="BQ123" s="684"/>
      <c r="BR123" s="684"/>
      <c r="BS123" s="684"/>
      <c r="BT123" s="684"/>
      <c r="BU123" s="684"/>
      <c r="BV123" s="684"/>
      <c r="BW123" s="684"/>
      <c r="BX123" s="684"/>
      <c r="BY123" s="684"/>
      <c r="BZ123" s="684"/>
    </row>
    <row r="124" spans="1:94" s="685" customFormat="1" ht="15" customHeight="1">
      <c r="A124" s="1750"/>
      <c r="B124" s="1750"/>
      <c r="C124" s="1750"/>
      <c r="D124" s="1750"/>
      <c r="E124" s="1750"/>
      <c r="F124" s="1750"/>
      <c r="G124" s="1750"/>
      <c r="H124" s="1750"/>
      <c r="I124" s="1750"/>
      <c r="J124" s="1750"/>
      <c r="K124" s="1750"/>
      <c r="L124" s="1750"/>
      <c r="M124" s="1750"/>
      <c r="N124" s="1750"/>
      <c r="O124" s="1750"/>
      <c r="P124" s="1750"/>
      <c r="Q124" s="1750"/>
      <c r="R124" s="1750"/>
      <c r="S124" s="1750"/>
      <c r="T124" s="1750"/>
      <c r="U124" s="1750"/>
      <c r="V124" s="1750"/>
      <c r="W124" s="1750"/>
      <c r="X124" s="1750"/>
      <c r="Y124" s="1750"/>
      <c r="Z124" s="1750"/>
      <c r="AA124" s="1750"/>
      <c r="AB124" s="1750"/>
      <c r="AC124" s="1750"/>
      <c r="AD124" s="1750"/>
      <c r="AE124" s="1750"/>
      <c r="AF124" s="1750"/>
      <c r="AG124" s="1750"/>
      <c r="AH124" s="1750"/>
      <c r="AI124" s="1750"/>
      <c r="AJ124" s="1750"/>
      <c r="AK124" s="1750"/>
      <c r="AL124" s="587"/>
      <c r="AM124" s="665" t="e">
        <f t="shared" si="3"/>
        <v>#REF!</v>
      </c>
      <c r="AN124" s="789"/>
      <c r="AO124" s="789"/>
      <c r="AP124" s="789"/>
      <c r="AQ124" s="789"/>
      <c r="AR124" s="789"/>
      <c r="AS124" s="789"/>
      <c r="AT124" s="789"/>
      <c r="AU124" s="789"/>
      <c r="AV124" s="789"/>
      <c r="AW124" s="789"/>
      <c r="AX124" s="789"/>
      <c r="AY124" s="684"/>
      <c r="AZ124" s="684"/>
      <c r="BA124" s="684"/>
      <c r="BB124" s="684"/>
      <c r="BC124" s="684"/>
      <c r="BD124" s="684"/>
      <c r="BE124" s="684"/>
      <c r="BF124" s="684"/>
      <c r="BG124" s="684"/>
      <c r="BH124" s="684"/>
      <c r="BI124" s="684"/>
      <c r="BJ124" s="684"/>
      <c r="BK124" s="684"/>
      <c r="BL124" s="684"/>
      <c r="BM124" s="684"/>
      <c r="BN124" s="684"/>
      <c r="BO124" s="684"/>
      <c r="BP124" s="684"/>
      <c r="BQ124" s="684"/>
      <c r="BR124" s="684"/>
      <c r="BS124" s="684"/>
      <c r="BT124" s="684"/>
      <c r="BU124" s="684"/>
      <c r="BV124" s="684"/>
      <c r="BW124" s="684"/>
      <c r="BX124" s="684"/>
      <c r="BY124" s="684"/>
      <c r="BZ124" s="684"/>
    </row>
    <row r="125" spans="1:94" s="685" customFormat="1" ht="15.95" customHeight="1">
      <c r="A125" s="686"/>
      <c r="B125" s="686"/>
      <c r="C125" s="686"/>
      <c r="D125" s="686"/>
      <c r="E125" s="686"/>
      <c r="F125" s="686"/>
      <c r="G125" s="686"/>
      <c r="H125" s="686"/>
      <c r="I125" s="686"/>
      <c r="J125" s="686"/>
      <c r="K125" s="686"/>
      <c r="L125" s="686"/>
      <c r="M125" s="686"/>
      <c r="N125" s="686"/>
      <c r="O125" s="686"/>
      <c r="P125" s="686"/>
      <c r="Q125" s="686"/>
      <c r="R125" s="686"/>
      <c r="S125" s="686"/>
      <c r="T125" s="686"/>
      <c r="U125" s="686"/>
      <c r="V125" s="686"/>
      <c r="W125" s="686"/>
      <c r="X125" s="686"/>
      <c r="Y125" s="686"/>
      <c r="Z125" s="686"/>
      <c r="AA125" s="686"/>
      <c r="AB125" s="664"/>
      <c r="AC125" s="664"/>
      <c r="AD125" s="664"/>
      <c r="AE125" s="664"/>
      <c r="AF125" s="664"/>
      <c r="AG125" s="664"/>
      <c r="AH125" s="664"/>
      <c r="AI125" s="664"/>
      <c r="AJ125" s="664"/>
      <c r="AK125" s="664"/>
      <c r="AL125" s="587"/>
      <c r="AM125" s="665" t="e">
        <f t="shared" si="3"/>
        <v>#REF!</v>
      </c>
      <c r="AN125" s="789"/>
      <c r="AO125" s="789"/>
      <c r="AP125" s="789"/>
      <c r="AQ125" s="789"/>
      <c r="AR125" s="789"/>
      <c r="AS125" s="789"/>
      <c r="AT125" s="789"/>
      <c r="AU125" s="789"/>
      <c r="AV125" s="789"/>
      <c r="AW125" s="789"/>
      <c r="AX125" s="789"/>
      <c r="AY125" s="684"/>
      <c r="AZ125" s="684"/>
      <c r="BA125" s="684"/>
      <c r="BB125" s="684"/>
      <c r="BC125" s="684"/>
      <c r="BD125" s="684"/>
      <c r="BE125" s="684"/>
      <c r="BF125" s="684"/>
      <c r="BG125" s="684"/>
      <c r="BH125" s="684"/>
      <c r="BI125" s="684"/>
      <c r="BJ125" s="684"/>
      <c r="BK125" s="684"/>
      <c r="BL125" s="684"/>
      <c r="BM125" s="684"/>
      <c r="BN125" s="684"/>
      <c r="BO125" s="684"/>
      <c r="BP125" s="684"/>
      <c r="BQ125" s="684"/>
      <c r="BR125" s="684"/>
      <c r="BS125" s="684"/>
      <c r="BT125" s="684"/>
      <c r="BU125" s="684"/>
      <c r="BV125" s="684"/>
      <c r="BW125" s="684"/>
      <c r="BX125" s="684"/>
      <c r="BY125" s="684"/>
      <c r="BZ125" s="684"/>
    </row>
    <row r="126" spans="1:94" s="685" customFormat="1" ht="15.95" customHeight="1">
      <c r="A126" s="686"/>
      <c r="B126" s="688"/>
      <c r="C126" s="688"/>
      <c r="D126" s="688"/>
      <c r="E126" s="688"/>
      <c r="F126" s="688"/>
      <c r="G126" s="688"/>
      <c r="H126" s="688"/>
      <c r="I126" s="688"/>
      <c r="J126" s="688"/>
      <c r="K126" s="688"/>
      <c r="L126" s="688"/>
      <c r="M126" s="688"/>
      <c r="N126" s="688"/>
      <c r="O126" s="688"/>
      <c r="P126" s="688"/>
      <c r="Q126" s="688"/>
      <c r="R126" s="688"/>
      <c r="S126" s="688"/>
      <c r="T126" s="688"/>
      <c r="U126" s="688"/>
      <c r="V126" s="688"/>
      <c r="W126" s="688"/>
      <c r="X126" s="688"/>
      <c r="Y126" s="688"/>
      <c r="Z126" s="688"/>
      <c r="AA126" s="688"/>
      <c r="AB126" s="689"/>
      <c r="AC126" s="689"/>
      <c r="AD126" s="689"/>
      <c r="AE126" s="689"/>
      <c r="AF126" s="689"/>
      <c r="AG126" s="689"/>
      <c r="AH126" s="689"/>
      <c r="AI126" s="689"/>
      <c r="AJ126" s="689"/>
      <c r="AK126" s="689"/>
      <c r="AL126" s="587"/>
      <c r="AM126" s="665" t="e">
        <f t="shared" si="3"/>
        <v>#REF!</v>
      </c>
      <c r="AN126" s="789"/>
      <c r="AO126" s="789"/>
      <c r="AP126" s="789"/>
      <c r="AQ126" s="789"/>
      <c r="AR126" s="789"/>
      <c r="AS126" s="789"/>
      <c r="AT126" s="789"/>
      <c r="AU126" s="789"/>
      <c r="AV126" s="789"/>
      <c r="AW126" s="789"/>
      <c r="AX126" s="789"/>
      <c r="AY126" s="684"/>
      <c r="AZ126" s="684"/>
      <c r="BA126" s="684"/>
      <c r="BB126" s="684"/>
      <c r="BC126" s="684"/>
      <c r="BD126" s="684"/>
      <c r="BE126" s="684"/>
      <c r="BF126" s="684"/>
      <c r="BG126" s="684"/>
      <c r="BH126" s="684"/>
      <c r="BI126" s="684"/>
      <c r="BJ126" s="684"/>
      <c r="BK126" s="684"/>
      <c r="BL126" s="684"/>
      <c r="BM126" s="684"/>
      <c r="BN126" s="684"/>
      <c r="BO126" s="684"/>
      <c r="BP126" s="684"/>
      <c r="BQ126" s="684"/>
      <c r="BR126" s="684"/>
      <c r="BS126" s="684"/>
      <c r="BT126" s="684"/>
      <c r="BU126" s="684"/>
      <c r="BV126" s="684"/>
      <c r="BW126" s="684"/>
      <c r="BX126" s="684"/>
      <c r="BY126" s="684"/>
      <c r="BZ126" s="684"/>
    </row>
    <row r="127" spans="1:94" s="685" customFormat="1" ht="15.95" customHeight="1">
      <c r="A127" s="686"/>
      <c r="B127" s="686"/>
      <c r="C127" s="690" t="s">
        <v>1483</v>
      </c>
      <c r="D127" s="690"/>
      <c r="E127" s="686"/>
      <c r="F127" s="686"/>
      <c r="G127" s="686"/>
      <c r="H127" s="686"/>
      <c r="I127" s="686"/>
      <c r="J127" s="686"/>
      <c r="K127" s="686"/>
      <c r="L127" s="686"/>
      <c r="M127" s="686"/>
      <c r="N127" s="686"/>
      <c r="O127" s="686"/>
      <c r="P127" s="686"/>
      <c r="Q127" s="686"/>
      <c r="R127" s="686"/>
      <c r="S127" s="686"/>
      <c r="T127" s="686"/>
      <c r="U127" s="686"/>
      <c r="V127" s="686"/>
      <c r="W127" s="686"/>
      <c r="X127" s="686"/>
      <c r="Y127" s="686"/>
      <c r="Z127" s="686"/>
      <c r="AA127" s="686"/>
      <c r="AB127" s="664"/>
      <c r="AC127" s="664"/>
      <c r="AD127" s="664"/>
      <c r="AE127" s="664"/>
      <c r="AF127" s="664"/>
      <c r="AG127" s="664"/>
      <c r="AH127" s="664"/>
      <c r="AI127" s="664"/>
      <c r="AJ127" s="664"/>
      <c r="AK127" s="664"/>
      <c r="AL127" s="587"/>
      <c r="AM127" s="665" t="e">
        <f t="shared" si="3"/>
        <v>#REF!</v>
      </c>
      <c r="AN127" s="789"/>
      <c r="AO127" s="789"/>
      <c r="AP127" s="789"/>
      <c r="AQ127" s="789"/>
      <c r="AR127" s="789"/>
      <c r="AS127" s="789"/>
      <c r="AT127" s="789"/>
      <c r="AU127" s="789"/>
      <c r="AV127" s="789"/>
      <c r="AW127" s="789"/>
      <c r="AX127" s="789"/>
      <c r="AY127" s="684"/>
      <c r="AZ127" s="684"/>
      <c r="BA127" s="684"/>
      <c r="BB127" s="684"/>
      <c r="BC127" s="684"/>
      <c r="BD127" s="684"/>
      <c r="BE127" s="684"/>
      <c r="BF127" s="684"/>
      <c r="BG127" s="684"/>
      <c r="BH127" s="684"/>
      <c r="BI127" s="684"/>
      <c r="BJ127" s="684"/>
      <c r="BK127" s="684"/>
      <c r="BL127" s="684"/>
      <c r="BM127" s="684"/>
      <c r="BN127" s="684"/>
      <c r="BO127" s="684"/>
      <c r="BP127" s="684"/>
      <c r="BQ127" s="684"/>
      <c r="BR127" s="684"/>
      <c r="BS127" s="684"/>
      <c r="BT127" s="684"/>
      <c r="BU127" s="684"/>
      <c r="BV127" s="684"/>
      <c r="BW127" s="684"/>
      <c r="BX127" s="684"/>
      <c r="BY127" s="684"/>
      <c r="BZ127" s="684"/>
    </row>
    <row r="128" spans="1:94" s="685" customFormat="1" ht="15.95" customHeight="1">
      <c r="A128" s="686"/>
      <c r="B128" s="686"/>
      <c r="C128" s="690"/>
      <c r="D128" s="690" t="s">
        <v>1484</v>
      </c>
      <c r="E128" s="686"/>
      <c r="F128" s="686"/>
      <c r="G128" s="686"/>
      <c r="H128" s="686"/>
      <c r="I128" s="686"/>
      <c r="J128" s="686"/>
      <c r="K128" s="686"/>
      <c r="L128" s="686"/>
      <c r="M128" s="263"/>
      <c r="N128" s="1746" t="e">
        <f>#REF!</f>
        <v>#REF!</v>
      </c>
      <c r="O128" s="1746"/>
      <c r="P128" s="1746"/>
      <c r="Q128" s="1746"/>
      <c r="R128" s="1746"/>
      <c r="S128" s="1746"/>
      <c r="T128" s="1746"/>
      <c r="U128" s="1746"/>
      <c r="V128" s="1746"/>
      <c r="W128" s="1746"/>
      <c r="X128" s="1746"/>
      <c r="Y128" s="1746"/>
      <c r="Z128" s="1746"/>
      <c r="AA128" s="1746"/>
      <c r="AB128" s="1746"/>
      <c r="AC128" s="1746"/>
      <c r="AD128" s="1746"/>
      <c r="AE128" s="1746"/>
      <c r="AF128" s="1746"/>
      <c r="AG128" s="1746"/>
      <c r="AH128" s="1746"/>
      <c r="AI128" s="1746"/>
      <c r="AJ128" s="1746"/>
      <c r="AK128" s="1746"/>
      <c r="AL128" s="587"/>
      <c r="AM128" s="665" t="e">
        <f t="shared" si="3"/>
        <v>#REF!</v>
      </c>
      <c r="AN128" s="789"/>
      <c r="AO128" s="789"/>
      <c r="AP128" s="789"/>
      <c r="AQ128" s="789"/>
      <c r="AR128" s="789"/>
      <c r="AS128" s="789"/>
      <c r="AT128" s="789"/>
      <c r="AU128" s="789"/>
      <c r="AV128" s="789"/>
      <c r="AW128" s="789"/>
      <c r="AX128" s="789"/>
      <c r="AY128" s="684"/>
      <c r="AZ128" s="684"/>
      <c r="BA128" s="684"/>
      <c r="BB128" s="684"/>
      <c r="BC128" s="684"/>
      <c r="BD128" s="684"/>
      <c r="BE128" s="684"/>
      <c r="BF128" s="684"/>
      <c r="BG128" s="684"/>
      <c r="BH128" s="684"/>
      <c r="BI128" s="684"/>
      <c r="BJ128" s="684"/>
      <c r="BK128" s="684"/>
      <c r="BL128" s="684"/>
      <c r="BM128" s="684"/>
      <c r="BN128" s="684"/>
      <c r="BO128" s="684"/>
      <c r="BP128" s="684"/>
      <c r="BQ128" s="684"/>
      <c r="BR128" s="684"/>
      <c r="BS128" s="684"/>
      <c r="BT128" s="684"/>
      <c r="BU128" s="684"/>
      <c r="BV128" s="684"/>
      <c r="BW128" s="684"/>
      <c r="BX128" s="684"/>
      <c r="BY128" s="684"/>
      <c r="BZ128" s="684"/>
    </row>
    <row r="129" spans="1:78" s="685" customFormat="1" ht="15.95" customHeight="1">
      <c r="A129" s="686"/>
      <c r="B129" s="686"/>
      <c r="C129" s="690"/>
      <c r="D129" s="690" t="s">
        <v>1485</v>
      </c>
      <c r="E129" s="686"/>
      <c r="F129" s="686"/>
      <c r="G129" s="686"/>
      <c r="H129" s="686"/>
      <c r="I129" s="686"/>
      <c r="J129" s="686"/>
      <c r="K129" s="686"/>
      <c r="L129" s="686"/>
      <c r="M129" s="263"/>
      <c r="N129" s="1746"/>
      <c r="O129" s="1746"/>
      <c r="P129" s="1746"/>
      <c r="Q129" s="1746"/>
      <c r="R129" s="1746"/>
      <c r="S129" s="1746"/>
      <c r="T129" s="1746"/>
      <c r="U129" s="1746"/>
      <c r="V129" s="1746"/>
      <c r="W129" s="1746"/>
      <c r="X129" s="1746"/>
      <c r="Y129" s="1746"/>
      <c r="Z129" s="1746"/>
      <c r="AA129" s="1746"/>
      <c r="AB129" s="1746"/>
      <c r="AC129" s="1746"/>
      <c r="AD129" s="1746"/>
      <c r="AE129" s="1746"/>
      <c r="AF129" s="1746"/>
      <c r="AG129" s="1746"/>
      <c r="AH129" s="1746"/>
      <c r="AI129" s="1746"/>
      <c r="AJ129" s="1746"/>
      <c r="AK129" s="1746"/>
      <c r="AL129" s="587"/>
      <c r="AM129" s="665" t="e">
        <f t="shared" si="3"/>
        <v>#REF!</v>
      </c>
      <c r="AN129" s="789"/>
      <c r="AO129" s="789"/>
      <c r="AP129" s="789"/>
      <c r="AQ129" s="789"/>
      <c r="AR129" s="789"/>
      <c r="AS129" s="789"/>
      <c r="AT129" s="789"/>
      <c r="AU129" s="789"/>
      <c r="AV129" s="789"/>
      <c r="AW129" s="789"/>
      <c r="AX129" s="789"/>
      <c r="AY129" s="684"/>
      <c r="AZ129" s="684"/>
      <c r="BA129" s="684"/>
      <c r="BB129" s="684"/>
      <c r="BC129" s="684"/>
      <c r="BD129" s="684"/>
      <c r="BE129" s="684"/>
      <c r="BF129" s="684"/>
      <c r="BG129" s="684"/>
      <c r="BH129" s="684"/>
      <c r="BI129" s="684"/>
      <c r="BJ129" s="684"/>
      <c r="BK129" s="684"/>
      <c r="BL129" s="684"/>
      <c r="BM129" s="684"/>
      <c r="BN129" s="684"/>
      <c r="BO129" s="684"/>
      <c r="BP129" s="684"/>
      <c r="BQ129" s="684"/>
      <c r="BR129" s="684"/>
      <c r="BS129" s="684"/>
      <c r="BT129" s="684"/>
      <c r="BU129" s="684"/>
      <c r="BV129" s="684"/>
      <c r="BW129" s="684"/>
      <c r="BX129" s="684"/>
      <c r="BY129" s="684"/>
      <c r="BZ129" s="684"/>
    </row>
    <row r="130" spans="1:78" s="685" customFormat="1" ht="15.95" customHeight="1">
      <c r="A130" s="686"/>
      <c r="B130" s="686"/>
      <c r="C130" s="690"/>
      <c r="D130" s="690" t="s">
        <v>1486</v>
      </c>
      <c r="E130" s="686"/>
      <c r="F130" s="686"/>
      <c r="G130" s="686"/>
      <c r="H130" s="686"/>
      <c r="I130" s="686"/>
      <c r="J130" s="686"/>
      <c r="K130" s="686"/>
      <c r="L130" s="686"/>
      <c r="M130" s="263"/>
      <c r="N130" s="1747" t="e">
        <f>申請者2名称</f>
        <v>#REF!</v>
      </c>
      <c r="O130" s="1747"/>
      <c r="P130" s="1747"/>
      <c r="Q130" s="1747"/>
      <c r="R130" s="1747"/>
      <c r="S130" s="1747"/>
      <c r="T130" s="1747"/>
      <c r="U130" s="1747"/>
      <c r="V130" s="1747"/>
      <c r="W130" s="1747"/>
      <c r="X130" s="1747"/>
      <c r="Y130" s="1747"/>
      <c r="Z130" s="1747"/>
      <c r="AA130" s="1747"/>
      <c r="AB130" s="1747"/>
      <c r="AC130" s="1747"/>
      <c r="AD130" s="1747"/>
      <c r="AE130" s="1747"/>
      <c r="AF130" s="1747"/>
      <c r="AG130" s="1747"/>
      <c r="AH130" s="1747"/>
      <c r="AI130" s="1747"/>
      <c r="AJ130" s="1747"/>
      <c r="AK130" s="1747"/>
      <c r="AL130" s="587"/>
      <c r="AM130" s="665" t="e">
        <f t="shared" si="3"/>
        <v>#REF!</v>
      </c>
      <c r="AN130" s="789"/>
      <c r="AO130" s="789"/>
      <c r="AP130" s="789"/>
      <c r="AQ130" s="789"/>
      <c r="AR130" s="789"/>
      <c r="AS130" s="789"/>
      <c r="AT130" s="789"/>
      <c r="AU130" s="789"/>
      <c r="AV130" s="789"/>
      <c r="AW130" s="789"/>
      <c r="AX130" s="789"/>
      <c r="AY130" s="684"/>
      <c r="AZ130" s="684"/>
      <c r="BA130" s="684"/>
      <c r="BB130" s="684"/>
      <c r="BC130" s="684"/>
      <c r="BD130" s="684"/>
      <c r="BE130" s="684"/>
      <c r="BF130" s="684"/>
      <c r="BG130" s="684"/>
      <c r="BH130" s="684"/>
      <c r="BI130" s="684"/>
      <c r="BJ130" s="684"/>
      <c r="BK130" s="684"/>
      <c r="BL130" s="684"/>
      <c r="BM130" s="684"/>
      <c r="BN130" s="684"/>
      <c r="BO130" s="684"/>
      <c r="BP130" s="684"/>
      <c r="BQ130" s="684"/>
      <c r="BR130" s="684"/>
      <c r="BS130" s="684"/>
      <c r="BT130" s="684"/>
      <c r="BU130" s="684"/>
      <c r="BV130" s="684"/>
      <c r="BW130" s="684"/>
      <c r="BX130" s="684"/>
      <c r="BY130" s="684"/>
      <c r="BZ130" s="684"/>
    </row>
    <row r="131" spans="1:78" s="685" customFormat="1" ht="15.95" customHeight="1">
      <c r="A131" s="686"/>
      <c r="B131" s="688"/>
      <c r="C131" s="691"/>
      <c r="D131" s="691"/>
      <c r="E131" s="688"/>
      <c r="F131" s="688"/>
      <c r="G131" s="688"/>
      <c r="H131" s="688"/>
      <c r="I131" s="688"/>
      <c r="J131" s="688"/>
      <c r="K131" s="688"/>
      <c r="L131" s="688"/>
      <c r="M131" s="692"/>
      <c r="N131" s="799"/>
      <c r="O131" s="799"/>
      <c r="P131" s="799"/>
      <c r="Q131" s="799"/>
      <c r="R131" s="799"/>
      <c r="S131" s="799"/>
      <c r="T131" s="799"/>
      <c r="U131" s="799"/>
      <c r="V131" s="800"/>
      <c r="W131" s="800"/>
      <c r="X131" s="800"/>
      <c r="Y131" s="800"/>
      <c r="Z131" s="800"/>
      <c r="AA131" s="800"/>
      <c r="AB131" s="800"/>
      <c r="AC131" s="799"/>
      <c r="AD131" s="800"/>
      <c r="AE131" s="800"/>
      <c r="AF131" s="800"/>
      <c r="AG131" s="800"/>
      <c r="AH131" s="800"/>
      <c r="AI131" s="800"/>
      <c r="AJ131" s="800"/>
      <c r="AK131" s="800"/>
      <c r="AL131" s="587"/>
      <c r="AM131" s="665" t="e">
        <f t="shared" si="3"/>
        <v>#REF!</v>
      </c>
      <c r="AN131" s="789"/>
      <c r="AO131" s="789"/>
      <c r="AP131" s="789"/>
      <c r="AQ131" s="789"/>
      <c r="AR131" s="789"/>
      <c r="AS131" s="789"/>
      <c r="AT131" s="789"/>
      <c r="AU131" s="789"/>
      <c r="AV131" s="789"/>
      <c r="AW131" s="789"/>
      <c r="AX131" s="789"/>
      <c r="AY131" s="684"/>
      <c r="AZ131" s="684"/>
      <c r="BA131" s="684"/>
      <c r="BB131" s="684"/>
      <c r="BC131" s="684"/>
      <c r="BD131" s="684"/>
      <c r="BE131" s="684"/>
      <c r="BF131" s="684"/>
      <c r="BG131" s="684"/>
      <c r="BH131" s="684"/>
      <c r="BI131" s="684"/>
      <c r="BJ131" s="684"/>
      <c r="BK131" s="684"/>
      <c r="BL131" s="684"/>
      <c r="BM131" s="684"/>
      <c r="BN131" s="684"/>
      <c r="BO131" s="684"/>
      <c r="BP131" s="684"/>
      <c r="BQ131" s="684"/>
      <c r="BR131" s="684"/>
      <c r="BS131" s="684"/>
      <c r="BT131" s="684"/>
      <c r="BU131" s="684"/>
      <c r="BV131" s="684"/>
      <c r="BW131" s="684"/>
      <c r="BX131" s="684"/>
      <c r="BY131" s="684"/>
      <c r="BZ131" s="684"/>
    </row>
    <row r="132" spans="1:78" s="685" customFormat="1" ht="15.95" customHeight="1">
      <c r="A132" s="686"/>
      <c r="B132" s="686"/>
      <c r="C132" s="690" t="s">
        <v>1487</v>
      </c>
      <c r="D132" s="690"/>
      <c r="E132" s="686"/>
      <c r="F132" s="686"/>
      <c r="G132" s="686"/>
      <c r="H132" s="686"/>
      <c r="I132" s="686"/>
      <c r="J132" s="686"/>
      <c r="K132" s="686"/>
      <c r="L132" s="686"/>
      <c r="M132" s="686"/>
      <c r="N132" s="801"/>
      <c r="O132" s="801"/>
      <c r="P132" s="801"/>
      <c r="Q132" s="801"/>
      <c r="R132" s="801"/>
      <c r="S132" s="801"/>
      <c r="T132" s="801"/>
      <c r="U132" s="801"/>
      <c r="V132" s="801"/>
      <c r="W132" s="801"/>
      <c r="X132" s="801"/>
      <c r="Y132" s="801"/>
      <c r="Z132" s="801"/>
      <c r="AA132" s="801"/>
      <c r="AB132" s="802"/>
      <c r="AC132" s="802"/>
      <c r="AD132" s="802"/>
      <c r="AE132" s="802"/>
      <c r="AF132" s="802"/>
      <c r="AG132" s="802"/>
      <c r="AH132" s="802"/>
      <c r="AI132" s="802"/>
      <c r="AJ132" s="802"/>
      <c r="AK132" s="802"/>
      <c r="AL132" s="587"/>
      <c r="AM132" s="665" t="e">
        <f t="shared" si="3"/>
        <v>#REF!</v>
      </c>
      <c r="AN132" s="789"/>
      <c r="AO132" s="789"/>
      <c r="AP132" s="789"/>
      <c r="AQ132" s="789"/>
      <c r="AR132" s="789"/>
      <c r="AS132" s="789"/>
      <c r="AT132" s="789"/>
      <c r="AU132" s="789"/>
      <c r="AV132" s="789"/>
      <c r="AW132" s="789"/>
      <c r="AX132" s="789"/>
      <c r="AY132" s="684"/>
      <c r="AZ132" s="684"/>
      <c r="BA132" s="684"/>
      <c r="BB132" s="684"/>
      <c r="BC132" s="684"/>
      <c r="BD132" s="684"/>
      <c r="BE132" s="684"/>
      <c r="BF132" s="684"/>
      <c r="BG132" s="684"/>
      <c r="BH132" s="684"/>
      <c r="BI132" s="684"/>
      <c r="BJ132" s="684"/>
      <c r="BK132" s="684"/>
      <c r="BL132" s="684"/>
      <c r="BM132" s="684"/>
      <c r="BN132" s="684"/>
      <c r="BO132" s="684"/>
      <c r="BP132" s="684"/>
      <c r="BQ132" s="684"/>
      <c r="BR132" s="684"/>
      <c r="BS132" s="684"/>
      <c r="BT132" s="684"/>
      <c r="BU132" s="684"/>
      <c r="BV132" s="684"/>
      <c r="BW132" s="684"/>
      <c r="BX132" s="684"/>
      <c r="BY132" s="684"/>
      <c r="BZ132" s="684"/>
    </row>
    <row r="133" spans="1:78" s="685" customFormat="1" ht="15.95" customHeight="1">
      <c r="A133" s="686"/>
      <c r="B133" s="686"/>
      <c r="C133" s="690"/>
      <c r="D133" s="690" t="s">
        <v>1484</v>
      </c>
      <c r="E133" s="686"/>
      <c r="F133" s="686"/>
      <c r="G133" s="686"/>
      <c r="H133" s="686"/>
      <c r="I133" s="686"/>
      <c r="J133" s="686"/>
      <c r="K133" s="686"/>
      <c r="L133" s="686"/>
      <c r="M133" s="263"/>
      <c r="N133" s="1751" t="e">
        <f>#REF!</f>
        <v>#REF!</v>
      </c>
      <c r="O133" s="1751"/>
      <c r="P133" s="1751"/>
      <c r="Q133" s="1751"/>
      <c r="R133" s="1751"/>
      <c r="S133" s="1751"/>
      <c r="T133" s="1751"/>
      <c r="U133" s="1751"/>
      <c r="V133" s="1751"/>
      <c r="W133" s="1751"/>
      <c r="X133" s="1751"/>
      <c r="Y133" s="1751"/>
      <c r="Z133" s="1751"/>
      <c r="AA133" s="1751"/>
      <c r="AB133" s="1751"/>
      <c r="AC133" s="1751"/>
      <c r="AD133" s="1751"/>
      <c r="AE133" s="1751"/>
      <c r="AF133" s="1751"/>
      <c r="AG133" s="1751"/>
      <c r="AH133" s="1751"/>
      <c r="AI133" s="1751"/>
      <c r="AJ133" s="1751"/>
      <c r="AK133" s="1751"/>
      <c r="AL133" s="587"/>
      <c r="AM133" s="665" t="e">
        <f t="shared" si="3"/>
        <v>#REF!</v>
      </c>
      <c r="AN133" s="789"/>
      <c r="AO133" s="789"/>
      <c r="AP133" s="789"/>
      <c r="AQ133" s="789"/>
      <c r="AR133" s="789"/>
      <c r="AS133" s="789"/>
      <c r="AT133" s="789"/>
      <c r="AU133" s="789"/>
      <c r="AV133" s="789"/>
      <c r="AW133" s="789"/>
      <c r="AX133" s="789"/>
      <c r="AY133" s="684"/>
      <c r="AZ133" s="684"/>
      <c r="BA133" s="684"/>
      <c r="BB133" s="684"/>
      <c r="BC133" s="684"/>
      <c r="BD133" s="684"/>
      <c r="BE133" s="684"/>
      <c r="BF133" s="684"/>
      <c r="BG133" s="684"/>
      <c r="BH133" s="684"/>
      <c r="BI133" s="684"/>
      <c r="BJ133" s="684"/>
      <c r="BK133" s="684"/>
      <c r="BL133" s="684"/>
      <c r="BM133" s="684"/>
      <c r="BN133" s="684"/>
      <c r="BO133" s="684"/>
      <c r="BP133" s="684"/>
      <c r="BQ133" s="684"/>
      <c r="BR133" s="684"/>
      <c r="BS133" s="684"/>
      <c r="BT133" s="684"/>
      <c r="BU133" s="684"/>
      <c r="BV133" s="684"/>
      <c r="BW133" s="684"/>
      <c r="BX133" s="684"/>
      <c r="BY133" s="684"/>
      <c r="BZ133" s="684"/>
    </row>
    <row r="134" spans="1:78" s="685" customFormat="1" ht="15.95" customHeight="1">
      <c r="A134" s="686"/>
      <c r="B134" s="686"/>
      <c r="C134" s="690"/>
      <c r="D134" s="690" t="s">
        <v>1485</v>
      </c>
      <c r="E134" s="686"/>
      <c r="F134" s="686"/>
      <c r="G134" s="686"/>
      <c r="H134" s="686"/>
      <c r="I134" s="686"/>
      <c r="J134" s="686"/>
      <c r="K134" s="686"/>
      <c r="L134" s="686"/>
      <c r="M134" s="263"/>
      <c r="N134" s="1751"/>
      <c r="O134" s="1751"/>
      <c r="P134" s="1751"/>
      <c r="Q134" s="1751"/>
      <c r="R134" s="1751"/>
      <c r="S134" s="1751"/>
      <c r="T134" s="1751"/>
      <c r="U134" s="1751"/>
      <c r="V134" s="1751"/>
      <c r="W134" s="1751"/>
      <c r="X134" s="1751"/>
      <c r="Y134" s="1751"/>
      <c r="Z134" s="1751"/>
      <c r="AA134" s="1751"/>
      <c r="AB134" s="1751"/>
      <c r="AC134" s="1751"/>
      <c r="AD134" s="1751"/>
      <c r="AE134" s="1751"/>
      <c r="AF134" s="1751"/>
      <c r="AG134" s="1751"/>
      <c r="AH134" s="1751"/>
      <c r="AI134" s="1751"/>
      <c r="AJ134" s="1751"/>
      <c r="AK134" s="1751"/>
      <c r="AL134" s="587"/>
      <c r="AM134" s="665" t="e">
        <f t="shared" si="3"/>
        <v>#REF!</v>
      </c>
      <c r="AN134" s="789"/>
      <c r="AO134" s="789"/>
      <c r="AP134" s="789"/>
      <c r="AQ134" s="789"/>
      <c r="AR134" s="789"/>
      <c r="AS134" s="789"/>
      <c r="AT134" s="789"/>
      <c r="AU134" s="789"/>
      <c r="AV134" s="789"/>
      <c r="AW134" s="789"/>
      <c r="AX134" s="789"/>
      <c r="AY134" s="684"/>
      <c r="AZ134" s="684"/>
      <c r="BA134" s="684"/>
      <c r="BB134" s="684"/>
      <c r="BC134" s="684"/>
      <c r="BD134" s="684"/>
      <c r="BE134" s="684"/>
      <c r="BF134" s="684"/>
      <c r="BG134" s="684"/>
      <c r="BH134" s="684"/>
      <c r="BI134" s="684"/>
      <c r="BJ134" s="684"/>
      <c r="BK134" s="684"/>
      <c r="BL134" s="684"/>
      <c r="BM134" s="684"/>
      <c r="BN134" s="684"/>
      <c r="BO134" s="684"/>
      <c r="BP134" s="684"/>
      <c r="BQ134" s="684"/>
      <c r="BR134" s="684"/>
      <c r="BS134" s="684"/>
      <c r="BT134" s="684"/>
      <c r="BU134" s="684"/>
      <c r="BV134" s="684"/>
      <c r="BW134" s="684"/>
      <c r="BX134" s="684"/>
      <c r="BY134" s="684"/>
      <c r="BZ134" s="684"/>
    </row>
    <row r="135" spans="1:78" s="685" customFormat="1" ht="15.95" customHeight="1">
      <c r="A135" s="686"/>
      <c r="B135" s="686"/>
      <c r="C135" s="690"/>
      <c r="D135" s="690" t="s">
        <v>1486</v>
      </c>
      <c r="E135" s="686"/>
      <c r="F135" s="686"/>
      <c r="G135" s="686"/>
      <c r="H135" s="686"/>
      <c r="I135" s="686"/>
      <c r="J135" s="686"/>
      <c r="K135" s="686"/>
      <c r="L135" s="686"/>
      <c r="M135" s="263"/>
      <c r="N135" s="1745" t="e">
        <f>#REF!</f>
        <v>#REF!</v>
      </c>
      <c r="O135" s="1745"/>
      <c r="P135" s="1745"/>
      <c r="Q135" s="1745"/>
      <c r="R135" s="1745"/>
      <c r="S135" s="1745"/>
      <c r="T135" s="1745"/>
      <c r="U135" s="1745"/>
      <c r="V135" s="1745"/>
      <c r="W135" s="1745"/>
      <c r="X135" s="1745"/>
      <c r="Y135" s="1745"/>
      <c r="Z135" s="1745"/>
      <c r="AA135" s="1745"/>
      <c r="AB135" s="1745"/>
      <c r="AC135" s="1745"/>
      <c r="AD135" s="1745"/>
      <c r="AE135" s="1745"/>
      <c r="AF135" s="1745"/>
      <c r="AG135" s="1745"/>
      <c r="AH135" s="1745"/>
      <c r="AI135" s="1745"/>
      <c r="AJ135" s="1745"/>
      <c r="AK135" s="1745"/>
      <c r="AL135" s="587"/>
      <c r="AM135" s="665" t="e">
        <f t="shared" si="3"/>
        <v>#REF!</v>
      </c>
      <c r="AN135" s="789"/>
      <c r="AO135" s="789"/>
      <c r="AP135" s="789"/>
      <c r="AQ135" s="789"/>
      <c r="AR135" s="789"/>
      <c r="AS135" s="789"/>
      <c r="AT135" s="789"/>
      <c r="AU135" s="789"/>
      <c r="AV135" s="789"/>
      <c r="AW135" s="789"/>
      <c r="AX135" s="789"/>
      <c r="AY135" s="684"/>
      <c r="AZ135" s="684"/>
      <c r="BA135" s="684"/>
      <c r="BB135" s="684"/>
      <c r="BC135" s="684"/>
      <c r="BD135" s="684"/>
      <c r="BE135" s="684"/>
      <c r="BF135" s="684"/>
      <c r="BG135" s="684"/>
      <c r="BH135" s="684"/>
      <c r="BI135" s="684"/>
      <c r="BJ135" s="684"/>
      <c r="BK135" s="684"/>
      <c r="BL135" s="684"/>
      <c r="BM135" s="684"/>
      <c r="BN135" s="684"/>
      <c r="BO135" s="684"/>
      <c r="BP135" s="684"/>
      <c r="BQ135" s="684"/>
      <c r="BR135" s="684"/>
      <c r="BS135" s="684"/>
      <c r="BT135" s="684"/>
      <c r="BU135" s="684"/>
      <c r="BV135" s="684"/>
      <c r="BW135" s="684"/>
      <c r="BX135" s="684"/>
      <c r="BY135" s="684"/>
      <c r="BZ135" s="684"/>
    </row>
    <row r="136" spans="1:78" s="685" customFormat="1" ht="15.95" customHeight="1">
      <c r="A136" s="686"/>
      <c r="B136" s="688"/>
      <c r="C136" s="691"/>
      <c r="D136" s="691"/>
      <c r="E136" s="688"/>
      <c r="F136" s="688"/>
      <c r="G136" s="688"/>
      <c r="H136" s="688"/>
      <c r="I136" s="688"/>
      <c r="J136" s="688"/>
      <c r="K136" s="688"/>
      <c r="L136" s="688"/>
      <c r="M136" s="688"/>
      <c r="N136" s="799"/>
      <c r="O136" s="799"/>
      <c r="P136" s="799"/>
      <c r="Q136" s="799"/>
      <c r="R136" s="799"/>
      <c r="S136" s="799"/>
      <c r="T136" s="799"/>
      <c r="U136" s="799"/>
      <c r="V136" s="799"/>
      <c r="W136" s="799"/>
      <c r="X136" s="799"/>
      <c r="Y136" s="799"/>
      <c r="Z136" s="799"/>
      <c r="AA136" s="799"/>
      <c r="AB136" s="800"/>
      <c r="AC136" s="800"/>
      <c r="AD136" s="800"/>
      <c r="AE136" s="800"/>
      <c r="AF136" s="800"/>
      <c r="AG136" s="800"/>
      <c r="AH136" s="800"/>
      <c r="AI136" s="800"/>
      <c r="AJ136" s="800"/>
      <c r="AK136" s="800"/>
      <c r="AL136" s="587"/>
      <c r="AM136" s="665" t="e">
        <f t="shared" si="3"/>
        <v>#REF!</v>
      </c>
      <c r="AN136" s="789"/>
      <c r="AO136" s="789"/>
      <c r="AP136" s="789"/>
      <c r="AQ136" s="789"/>
      <c r="AR136" s="789"/>
      <c r="AS136" s="789"/>
      <c r="AT136" s="789"/>
      <c r="AU136" s="789"/>
      <c r="AV136" s="789"/>
      <c r="AW136" s="789"/>
      <c r="AX136" s="789"/>
      <c r="AY136" s="684"/>
      <c r="AZ136" s="684"/>
      <c r="BA136" s="684"/>
      <c r="BB136" s="684"/>
      <c r="BC136" s="684"/>
      <c r="BD136" s="684"/>
      <c r="BE136" s="684"/>
      <c r="BF136" s="684"/>
      <c r="BG136" s="684"/>
      <c r="BH136" s="684"/>
      <c r="BI136" s="684"/>
      <c r="BJ136" s="684"/>
      <c r="BK136" s="684"/>
      <c r="BL136" s="684"/>
      <c r="BM136" s="684"/>
      <c r="BN136" s="684"/>
      <c r="BO136" s="684"/>
      <c r="BP136" s="684"/>
      <c r="BQ136" s="684"/>
      <c r="BR136" s="684"/>
      <c r="BS136" s="684"/>
      <c r="BT136" s="684"/>
      <c r="BU136" s="684"/>
      <c r="BV136" s="684"/>
      <c r="BW136" s="684"/>
      <c r="BX136" s="684"/>
      <c r="BY136" s="684"/>
      <c r="BZ136" s="684"/>
    </row>
    <row r="137" spans="1:78" s="685" customFormat="1" ht="15.95" customHeight="1">
      <c r="A137" s="686"/>
      <c r="B137" s="693"/>
      <c r="C137" s="694" t="s">
        <v>1488</v>
      </c>
      <c r="D137" s="694"/>
      <c r="E137" s="693"/>
      <c r="F137" s="693"/>
      <c r="G137" s="693"/>
      <c r="H137" s="693"/>
      <c r="I137" s="693"/>
      <c r="J137" s="693"/>
      <c r="K137" s="693"/>
      <c r="L137" s="693"/>
      <c r="M137" s="693"/>
      <c r="N137" s="803"/>
      <c r="O137" s="803"/>
      <c r="P137" s="803"/>
      <c r="Q137" s="803"/>
      <c r="R137" s="803"/>
      <c r="S137" s="803"/>
      <c r="T137" s="803"/>
      <c r="U137" s="803"/>
      <c r="V137" s="803"/>
      <c r="W137" s="803"/>
      <c r="X137" s="803"/>
      <c r="Y137" s="803"/>
      <c r="Z137" s="803"/>
      <c r="AA137" s="803"/>
      <c r="AB137" s="804"/>
      <c r="AC137" s="804"/>
      <c r="AD137" s="804"/>
      <c r="AE137" s="804"/>
      <c r="AF137" s="802"/>
      <c r="AG137" s="802"/>
      <c r="AH137" s="802"/>
      <c r="AI137" s="802"/>
      <c r="AJ137" s="802"/>
      <c r="AK137" s="802"/>
      <c r="AL137" s="587"/>
      <c r="AM137" s="665" t="e">
        <f t="shared" si="3"/>
        <v>#REF!</v>
      </c>
      <c r="AN137" s="789"/>
      <c r="AO137" s="789"/>
      <c r="AP137" s="789"/>
      <c r="AQ137" s="789"/>
      <c r="AR137" s="789"/>
      <c r="AS137" s="789"/>
      <c r="AT137" s="789"/>
      <c r="AU137" s="789"/>
      <c r="AV137" s="789"/>
      <c r="AW137" s="789"/>
      <c r="AX137" s="789"/>
      <c r="AY137" s="684"/>
      <c r="AZ137" s="684"/>
      <c r="BA137" s="684"/>
      <c r="BB137" s="684"/>
      <c r="BC137" s="684"/>
      <c r="BD137" s="684"/>
      <c r="BE137" s="684"/>
      <c r="BF137" s="684"/>
      <c r="BG137" s="684"/>
      <c r="BH137" s="684"/>
      <c r="BI137" s="684"/>
      <c r="BJ137" s="684"/>
      <c r="BK137" s="684"/>
      <c r="BL137" s="684"/>
      <c r="BM137" s="684"/>
      <c r="BN137" s="684"/>
      <c r="BO137" s="684"/>
      <c r="BP137" s="684"/>
      <c r="BQ137" s="684"/>
      <c r="BR137" s="684"/>
      <c r="BS137" s="684"/>
      <c r="BT137" s="684"/>
      <c r="BU137" s="684"/>
      <c r="BV137" s="684"/>
      <c r="BW137" s="684"/>
      <c r="BX137" s="684"/>
      <c r="BY137" s="684"/>
      <c r="BZ137" s="684"/>
    </row>
    <row r="138" spans="1:78" s="685" customFormat="1" ht="15.95" customHeight="1">
      <c r="A138" s="686"/>
      <c r="B138" s="686"/>
      <c r="C138" s="690"/>
      <c r="D138" s="690" t="s">
        <v>1484</v>
      </c>
      <c r="E138" s="686"/>
      <c r="F138" s="686"/>
      <c r="G138" s="686"/>
      <c r="H138" s="686"/>
      <c r="I138" s="686"/>
      <c r="J138" s="686"/>
      <c r="K138" s="686"/>
      <c r="L138" s="686"/>
      <c r="M138" s="263"/>
      <c r="N138" s="1746" t="e">
        <f>#REF!</f>
        <v>#REF!</v>
      </c>
      <c r="O138" s="1746"/>
      <c r="P138" s="1746"/>
      <c r="Q138" s="1746"/>
      <c r="R138" s="1746"/>
      <c r="S138" s="1746"/>
      <c r="T138" s="1746"/>
      <c r="U138" s="1746"/>
      <c r="V138" s="1746"/>
      <c r="W138" s="1746"/>
      <c r="X138" s="1746"/>
      <c r="Y138" s="1746"/>
      <c r="Z138" s="1746"/>
      <c r="AA138" s="1746"/>
      <c r="AB138" s="1746"/>
      <c r="AC138" s="1746"/>
      <c r="AD138" s="1746"/>
      <c r="AE138" s="1746"/>
      <c r="AF138" s="1746"/>
      <c r="AG138" s="1746"/>
      <c r="AH138" s="1746"/>
      <c r="AI138" s="1746"/>
      <c r="AJ138" s="1746"/>
      <c r="AK138" s="1746"/>
      <c r="AL138" s="587"/>
      <c r="AM138" s="665" t="e">
        <f t="shared" si="3"/>
        <v>#REF!</v>
      </c>
      <c r="AN138" s="789"/>
      <c r="AO138" s="789"/>
      <c r="AP138" s="789"/>
      <c r="AQ138" s="789"/>
      <c r="AR138" s="789"/>
      <c r="AS138" s="789"/>
      <c r="AT138" s="789"/>
      <c r="AU138" s="789"/>
      <c r="AV138" s="789"/>
      <c r="AW138" s="789"/>
      <c r="AX138" s="789"/>
      <c r="AY138" s="684"/>
      <c r="AZ138" s="684"/>
      <c r="BA138" s="684"/>
      <c r="BB138" s="684"/>
      <c r="BC138" s="684"/>
      <c r="BD138" s="684"/>
      <c r="BE138" s="684"/>
      <c r="BF138" s="684"/>
      <c r="BG138" s="684"/>
      <c r="BH138" s="684"/>
      <c r="BI138" s="684"/>
      <c r="BJ138" s="684"/>
      <c r="BK138" s="684"/>
      <c r="BL138" s="684"/>
      <c r="BM138" s="684"/>
      <c r="BN138" s="684"/>
      <c r="BO138" s="684"/>
      <c r="BP138" s="684"/>
      <c r="BQ138" s="684"/>
      <c r="BR138" s="684"/>
      <c r="BS138" s="684"/>
      <c r="BT138" s="684"/>
      <c r="BU138" s="684"/>
      <c r="BV138" s="684"/>
      <c r="BW138" s="684"/>
      <c r="BX138" s="684"/>
      <c r="BY138" s="684"/>
      <c r="BZ138" s="684"/>
    </row>
    <row r="139" spans="1:78" s="685" customFormat="1" ht="15.95" customHeight="1">
      <c r="A139" s="686"/>
      <c r="B139" s="686"/>
      <c r="C139" s="690"/>
      <c r="D139" s="690" t="s">
        <v>1485</v>
      </c>
      <c r="E139" s="686"/>
      <c r="F139" s="686"/>
      <c r="G139" s="686"/>
      <c r="H139" s="686"/>
      <c r="I139" s="686"/>
      <c r="J139" s="686"/>
      <c r="K139" s="686"/>
      <c r="L139" s="686"/>
      <c r="M139" s="263"/>
      <c r="N139" s="1746"/>
      <c r="O139" s="1746"/>
      <c r="P139" s="1746"/>
      <c r="Q139" s="1746"/>
      <c r="R139" s="1746"/>
      <c r="S139" s="1746"/>
      <c r="T139" s="1746"/>
      <c r="U139" s="1746"/>
      <c r="V139" s="1746"/>
      <c r="W139" s="1746"/>
      <c r="X139" s="1746"/>
      <c r="Y139" s="1746"/>
      <c r="Z139" s="1746"/>
      <c r="AA139" s="1746"/>
      <c r="AB139" s="1746"/>
      <c r="AC139" s="1746"/>
      <c r="AD139" s="1746"/>
      <c r="AE139" s="1746"/>
      <c r="AF139" s="1746"/>
      <c r="AG139" s="1746"/>
      <c r="AH139" s="1746"/>
      <c r="AI139" s="1746"/>
      <c r="AJ139" s="1746"/>
      <c r="AK139" s="1746"/>
      <c r="AL139" s="587"/>
      <c r="AM139" s="665" t="e">
        <f t="shared" si="3"/>
        <v>#REF!</v>
      </c>
      <c r="AN139" s="789"/>
      <c r="AO139" s="789"/>
      <c r="AP139" s="789"/>
      <c r="AQ139" s="789"/>
      <c r="AR139" s="789"/>
      <c r="AS139" s="789"/>
      <c r="AT139" s="789"/>
      <c r="AU139" s="789"/>
      <c r="AV139" s="789"/>
      <c r="AW139" s="789"/>
      <c r="AX139" s="789"/>
      <c r="AY139" s="684"/>
      <c r="AZ139" s="684"/>
      <c r="BA139" s="684"/>
      <c r="BB139" s="684"/>
      <c r="BC139" s="684"/>
      <c r="BD139" s="684"/>
      <c r="BE139" s="684"/>
      <c r="BF139" s="684"/>
      <c r="BG139" s="684"/>
      <c r="BH139" s="684"/>
      <c r="BI139" s="684"/>
      <c r="BJ139" s="684"/>
      <c r="BK139" s="684"/>
      <c r="BL139" s="684"/>
      <c r="BM139" s="684"/>
      <c r="BN139" s="684"/>
      <c r="BO139" s="684"/>
      <c r="BP139" s="684"/>
      <c r="BQ139" s="684"/>
      <c r="BR139" s="684"/>
      <c r="BS139" s="684"/>
      <c r="BT139" s="684"/>
      <c r="BU139" s="684"/>
      <c r="BV139" s="684"/>
      <c r="BW139" s="684"/>
      <c r="BX139" s="684"/>
      <c r="BY139" s="684"/>
      <c r="BZ139" s="684"/>
    </row>
    <row r="140" spans="1:78" s="685" customFormat="1" ht="15.95" customHeight="1">
      <c r="A140" s="686"/>
      <c r="B140" s="686"/>
      <c r="C140" s="690"/>
      <c r="D140" s="690" t="s">
        <v>1486</v>
      </c>
      <c r="E140" s="686"/>
      <c r="F140" s="686"/>
      <c r="G140" s="686"/>
      <c r="H140" s="686"/>
      <c r="I140" s="686"/>
      <c r="J140" s="686"/>
      <c r="K140" s="686"/>
      <c r="L140" s="686"/>
      <c r="M140" s="263"/>
      <c r="N140" s="1747" t="e">
        <f>#REF!</f>
        <v>#REF!</v>
      </c>
      <c r="O140" s="1747"/>
      <c r="P140" s="1747"/>
      <c r="Q140" s="1747"/>
      <c r="R140" s="1747"/>
      <c r="S140" s="1747"/>
      <c r="T140" s="1747"/>
      <c r="U140" s="1747"/>
      <c r="V140" s="1747"/>
      <c r="W140" s="1747"/>
      <c r="X140" s="1747"/>
      <c r="Y140" s="1747"/>
      <c r="Z140" s="1747"/>
      <c r="AA140" s="1747"/>
      <c r="AB140" s="1747"/>
      <c r="AC140" s="1747"/>
      <c r="AD140" s="1747"/>
      <c r="AE140" s="1747"/>
      <c r="AF140" s="1747"/>
      <c r="AG140" s="1747"/>
      <c r="AH140" s="1747"/>
      <c r="AI140" s="1747"/>
      <c r="AJ140" s="1747"/>
      <c r="AK140" s="1747"/>
      <c r="AL140" s="587"/>
      <c r="AM140" s="665" t="e">
        <f t="shared" si="3"/>
        <v>#REF!</v>
      </c>
      <c r="AN140" s="789"/>
      <c r="AO140" s="789"/>
      <c r="AP140" s="789"/>
      <c r="AQ140" s="789"/>
      <c r="AR140" s="789"/>
      <c r="AS140" s="789"/>
      <c r="AT140" s="789"/>
      <c r="AU140" s="789"/>
      <c r="AV140" s="789"/>
      <c r="AW140" s="789"/>
      <c r="AX140" s="789"/>
      <c r="AY140" s="684"/>
      <c r="AZ140" s="684"/>
      <c r="BA140" s="684"/>
      <c r="BB140" s="684"/>
      <c r="BC140" s="684"/>
      <c r="BD140" s="684"/>
      <c r="BE140" s="684"/>
      <c r="BF140" s="684"/>
      <c r="BG140" s="684"/>
      <c r="BH140" s="684"/>
      <c r="BI140" s="684"/>
      <c r="BJ140" s="684"/>
      <c r="BK140" s="684"/>
      <c r="BL140" s="684"/>
      <c r="BM140" s="684"/>
      <c r="BN140" s="684"/>
      <c r="BO140" s="684"/>
      <c r="BP140" s="684"/>
      <c r="BQ140" s="684"/>
      <c r="BR140" s="684"/>
      <c r="BS140" s="684"/>
      <c r="BT140" s="684"/>
      <c r="BU140" s="684"/>
      <c r="BV140" s="684"/>
      <c r="BW140" s="684"/>
      <c r="BX140" s="684"/>
      <c r="BY140" s="684"/>
      <c r="BZ140" s="684"/>
    </row>
    <row r="141" spans="1:78" s="685" customFormat="1" ht="15.95" customHeight="1">
      <c r="A141" s="686"/>
      <c r="B141" s="688"/>
      <c r="C141" s="691"/>
      <c r="D141" s="691"/>
      <c r="E141" s="688"/>
      <c r="F141" s="688"/>
      <c r="G141" s="688"/>
      <c r="H141" s="688"/>
      <c r="I141" s="688"/>
      <c r="J141" s="688"/>
      <c r="K141" s="688"/>
      <c r="L141" s="688"/>
      <c r="M141" s="688"/>
      <c r="N141" s="799"/>
      <c r="O141" s="799"/>
      <c r="P141" s="799"/>
      <c r="Q141" s="799"/>
      <c r="R141" s="799"/>
      <c r="S141" s="799"/>
      <c r="T141" s="799"/>
      <c r="U141" s="799"/>
      <c r="V141" s="799"/>
      <c r="W141" s="799"/>
      <c r="X141" s="799"/>
      <c r="Y141" s="799"/>
      <c r="Z141" s="799"/>
      <c r="AA141" s="799"/>
      <c r="AB141" s="800"/>
      <c r="AC141" s="800"/>
      <c r="AD141" s="800"/>
      <c r="AE141" s="800"/>
      <c r="AF141" s="800"/>
      <c r="AG141" s="800"/>
      <c r="AH141" s="800"/>
      <c r="AI141" s="800"/>
      <c r="AJ141" s="800"/>
      <c r="AK141" s="800"/>
      <c r="AL141" s="587"/>
      <c r="AM141" s="665" t="e">
        <f t="shared" si="3"/>
        <v>#REF!</v>
      </c>
      <c r="AN141" s="789"/>
      <c r="AO141" s="789"/>
      <c r="AP141" s="789"/>
      <c r="AQ141" s="789"/>
      <c r="AR141" s="789"/>
      <c r="AS141" s="789"/>
      <c r="AT141" s="789"/>
      <c r="AU141" s="789"/>
      <c r="AV141" s="789"/>
      <c r="AW141" s="789"/>
      <c r="AX141" s="789"/>
      <c r="AY141" s="684"/>
      <c r="AZ141" s="684"/>
      <c r="BA141" s="684"/>
      <c r="BB141" s="684"/>
      <c r="BC141" s="684"/>
      <c r="BD141" s="684"/>
      <c r="BE141" s="684"/>
      <c r="BF141" s="684"/>
      <c r="BG141" s="684"/>
      <c r="BH141" s="684"/>
      <c r="BI141" s="684"/>
      <c r="BJ141" s="684"/>
      <c r="BK141" s="684"/>
      <c r="BL141" s="684"/>
      <c r="BM141" s="684"/>
      <c r="BN141" s="684"/>
      <c r="BO141" s="684"/>
      <c r="BP141" s="684"/>
      <c r="BQ141" s="684"/>
      <c r="BR141" s="684"/>
      <c r="BS141" s="684"/>
      <c r="BT141" s="684"/>
      <c r="BU141" s="684"/>
      <c r="BV141" s="684"/>
      <c r="BW141" s="684"/>
      <c r="BX141" s="684"/>
      <c r="BY141" s="684"/>
      <c r="BZ141" s="684"/>
    </row>
    <row r="142" spans="1:78" s="685" customFormat="1" ht="15.95" customHeight="1">
      <c r="A142" s="686"/>
      <c r="B142" s="693"/>
      <c r="C142" s="694" t="s">
        <v>1489</v>
      </c>
      <c r="D142" s="694"/>
      <c r="E142" s="693"/>
      <c r="F142" s="693"/>
      <c r="G142" s="693"/>
      <c r="H142" s="693"/>
      <c r="I142" s="693"/>
      <c r="J142" s="693"/>
      <c r="K142" s="693"/>
      <c r="L142" s="693"/>
      <c r="M142" s="693"/>
      <c r="N142" s="803"/>
      <c r="O142" s="803"/>
      <c r="P142" s="803"/>
      <c r="Q142" s="803"/>
      <c r="R142" s="803"/>
      <c r="S142" s="803"/>
      <c r="T142" s="803"/>
      <c r="U142" s="803"/>
      <c r="V142" s="803"/>
      <c r="W142" s="803"/>
      <c r="X142" s="803"/>
      <c r="Y142" s="803"/>
      <c r="Z142" s="803"/>
      <c r="AA142" s="803"/>
      <c r="AB142" s="804"/>
      <c r="AC142" s="804"/>
      <c r="AD142" s="804"/>
      <c r="AE142" s="804"/>
      <c r="AF142" s="802"/>
      <c r="AG142" s="802"/>
      <c r="AH142" s="802"/>
      <c r="AI142" s="802"/>
      <c r="AJ142" s="802"/>
      <c r="AK142" s="802"/>
      <c r="AL142" s="587"/>
      <c r="AM142" s="665" t="e">
        <f t="shared" si="3"/>
        <v>#REF!</v>
      </c>
      <c r="AN142" s="789"/>
      <c r="AO142" s="789"/>
      <c r="AP142" s="789"/>
      <c r="AQ142" s="789"/>
      <c r="AR142" s="789"/>
      <c r="AS142" s="789"/>
      <c r="AT142" s="789"/>
      <c r="AU142" s="789"/>
      <c r="AV142" s="789"/>
      <c r="AW142" s="789"/>
      <c r="AX142" s="789"/>
      <c r="AY142" s="684"/>
      <c r="AZ142" s="684"/>
      <c r="BA142" s="684"/>
      <c r="BB142" s="684"/>
      <c r="BC142" s="684"/>
      <c r="BD142" s="684"/>
      <c r="BE142" s="684"/>
      <c r="BF142" s="684"/>
      <c r="BG142" s="684"/>
      <c r="BH142" s="684"/>
      <c r="BI142" s="684"/>
      <c r="BJ142" s="684"/>
      <c r="BK142" s="684"/>
      <c r="BL142" s="684"/>
      <c r="BM142" s="684"/>
      <c r="BN142" s="684"/>
      <c r="BO142" s="684"/>
      <c r="BP142" s="684"/>
      <c r="BQ142" s="684"/>
      <c r="BR142" s="684"/>
      <c r="BS142" s="684"/>
      <c r="BT142" s="684"/>
      <c r="BU142" s="684"/>
      <c r="BV142" s="684"/>
      <c r="BW142" s="684"/>
      <c r="BX142" s="684"/>
      <c r="BY142" s="684"/>
      <c r="BZ142" s="684"/>
    </row>
    <row r="143" spans="1:78" s="685" customFormat="1" ht="15.95" customHeight="1">
      <c r="A143" s="686"/>
      <c r="B143" s="686"/>
      <c r="C143" s="690"/>
      <c r="D143" s="690" t="s">
        <v>1484</v>
      </c>
      <c r="E143" s="686"/>
      <c r="F143" s="686"/>
      <c r="G143" s="686"/>
      <c r="H143" s="686"/>
      <c r="I143" s="686"/>
      <c r="J143" s="686"/>
      <c r="K143" s="686"/>
      <c r="L143" s="686"/>
      <c r="M143" s="263"/>
      <c r="N143" s="1748"/>
      <c r="O143" s="1748"/>
      <c r="P143" s="1748"/>
      <c r="Q143" s="1748"/>
      <c r="R143" s="1748"/>
      <c r="S143" s="1748"/>
      <c r="T143" s="1748"/>
      <c r="U143" s="1748"/>
      <c r="V143" s="1748"/>
      <c r="W143" s="1748"/>
      <c r="X143" s="1748"/>
      <c r="Y143" s="1748"/>
      <c r="Z143" s="1748"/>
      <c r="AA143" s="1748"/>
      <c r="AB143" s="1748"/>
      <c r="AC143" s="1748"/>
      <c r="AD143" s="1748"/>
      <c r="AE143" s="1748"/>
      <c r="AF143" s="1748"/>
      <c r="AG143" s="1748"/>
      <c r="AH143" s="1748"/>
      <c r="AI143" s="1748"/>
      <c r="AJ143" s="1748"/>
      <c r="AK143" s="1748"/>
      <c r="AL143" s="587"/>
      <c r="AM143" s="665" t="e">
        <f t="shared" si="3"/>
        <v>#REF!</v>
      </c>
      <c r="AN143" s="789"/>
      <c r="AO143" s="789"/>
      <c r="AP143" s="789"/>
      <c r="AQ143" s="789"/>
      <c r="AR143" s="789"/>
      <c r="AS143" s="789"/>
      <c r="AT143" s="789"/>
      <c r="AU143" s="789"/>
      <c r="AV143" s="789"/>
      <c r="AW143" s="789"/>
      <c r="AX143" s="789"/>
      <c r="AY143" s="684"/>
      <c r="AZ143" s="684"/>
      <c r="BA143" s="684"/>
      <c r="BB143" s="684"/>
      <c r="BC143" s="684"/>
      <c r="BD143" s="684"/>
      <c r="BE143" s="684"/>
      <c r="BF143" s="684"/>
      <c r="BG143" s="684"/>
      <c r="BH143" s="684"/>
      <c r="BI143" s="684"/>
      <c r="BJ143" s="684"/>
      <c r="BK143" s="684"/>
      <c r="BL143" s="684"/>
      <c r="BM143" s="684"/>
      <c r="BN143" s="684"/>
      <c r="BO143" s="684"/>
      <c r="BP143" s="684"/>
      <c r="BQ143" s="684"/>
      <c r="BR143" s="684"/>
      <c r="BS143" s="684"/>
      <c r="BT143" s="684"/>
      <c r="BU143" s="684"/>
      <c r="BV143" s="684"/>
      <c r="BW143" s="684"/>
      <c r="BX143" s="684"/>
      <c r="BY143" s="684"/>
      <c r="BZ143" s="684"/>
    </row>
    <row r="144" spans="1:78" s="685" customFormat="1" ht="15.95" customHeight="1">
      <c r="A144" s="686"/>
      <c r="B144" s="686"/>
      <c r="C144" s="690"/>
      <c r="D144" s="690" t="s">
        <v>1485</v>
      </c>
      <c r="E144" s="686"/>
      <c r="F144" s="686"/>
      <c r="G144" s="686"/>
      <c r="H144" s="686"/>
      <c r="I144" s="686"/>
      <c r="J144" s="686"/>
      <c r="K144" s="686"/>
      <c r="L144" s="686"/>
      <c r="M144" s="263"/>
      <c r="N144" s="1748"/>
      <c r="O144" s="1748"/>
      <c r="P144" s="1748"/>
      <c r="Q144" s="1748"/>
      <c r="R144" s="1748"/>
      <c r="S144" s="1748"/>
      <c r="T144" s="1748"/>
      <c r="U144" s="1748"/>
      <c r="V144" s="1748"/>
      <c r="W144" s="1748"/>
      <c r="X144" s="1748"/>
      <c r="Y144" s="1748"/>
      <c r="Z144" s="1748"/>
      <c r="AA144" s="1748"/>
      <c r="AB144" s="1748"/>
      <c r="AC144" s="1748"/>
      <c r="AD144" s="1748"/>
      <c r="AE144" s="1748"/>
      <c r="AF144" s="1748"/>
      <c r="AG144" s="1748"/>
      <c r="AH144" s="1748"/>
      <c r="AI144" s="1748"/>
      <c r="AJ144" s="1748"/>
      <c r="AK144" s="1748"/>
      <c r="AL144" s="587"/>
      <c r="AM144" s="665" t="e">
        <f t="shared" si="3"/>
        <v>#REF!</v>
      </c>
      <c r="AN144" s="789"/>
      <c r="AO144" s="789"/>
      <c r="AP144" s="789"/>
      <c r="AQ144" s="789"/>
      <c r="AR144" s="789"/>
      <c r="AS144" s="789"/>
      <c r="AT144" s="789"/>
      <c r="AU144" s="789"/>
      <c r="AV144" s="789"/>
      <c r="AW144" s="789"/>
      <c r="AX144" s="789"/>
      <c r="AY144" s="684"/>
      <c r="AZ144" s="684"/>
      <c r="BA144" s="684"/>
      <c r="BB144" s="684"/>
      <c r="BC144" s="684"/>
      <c r="BD144" s="684"/>
      <c r="BE144" s="684"/>
      <c r="BF144" s="684"/>
      <c r="BG144" s="684"/>
      <c r="BH144" s="684"/>
      <c r="BI144" s="684"/>
      <c r="BJ144" s="684"/>
      <c r="BK144" s="684"/>
      <c r="BL144" s="684"/>
      <c r="BM144" s="684"/>
      <c r="BN144" s="684"/>
      <c r="BO144" s="684"/>
      <c r="BP144" s="684"/>
      <c r="BQ144" s="684"/>
      <c r="BR144" s="684"/>
      <c r="BS144" s="684"/>
      <c r="BT144" s="684"/>
      <c r="BU144" s="684"/>
      <c r="BV144" s="684"/>
      <c r="BW144" s="684"/>
      <c r="BX144" s="684"/>
      <c r="BY144" s="684"/>
      <c r="BZ144" s="684"/>
    </row>
    <row r="145" spans="1:94" s="685" customFormat="1" ht="15.95" customHeight="1">
      <c r="A145" s="686"/>
      <c r="B145" s="686"/>
      <c r="C145" s="690"/>
      <c r="D145" s="690" t="s">
        <v>1486</v>
      </c>
      <c r="E145" s="686"/>
      <c r="F145" s="686"/>
      <c r="G145" s="686"/>
      <c r="H145" s="686"/>
      <c r="I145" s="686"/>
      <c r="J145" s="686"/>
      <c r="K145" s="686"/>
      <c r="L145" s="686"/>
      <c r="M145" s="263"/>
      <c r="N145" s="1749"/>
      <c r="O145" s="1749"/>
      <c r="P145" s="1749"/>
      <c r="Q145" s="1749"/>
      <c r="R145" s="1749"/>
      <c r="S145" s="1749"/>
      <c r="T145" s="1749"/>
      <c r="U145" s="1749"/>
      <c r="V145" s="1749"/>
      <c r="W145" s="1749"/>
      <c r="X145" s="1749"/>
      <c r="Y145" s="1749"/>
      <c r="Z145" s="1749"/>
      <c r="AA145" s="1749"/>
      <c r="AB145" s="1749"/>
      <c r="AC145" s="1749"/>
      <c r="AD145" s="1749"/>
      <c r="AE145" s="1749"/>
      <c r="AF145" s="1749"/>
      <c r="AG145" s="1749"/>
      <c r="AH145" s="1749"/>
      <c r="AI145" s="1749"/>
      <c r="AJ145" s="1749"/>
      <c r="AK145" s="1749"/>
      <c r="AL145" s="587"/>
      <c r="AM145" s="665" t="e">
        <f t="shared" si="3"/>
        <v>#REF!</v>
      </c>
      <c r="AN145" s="789"/>
      <c r="AO145" s="789"/>
      <c r="AP145" s="789"/>
      <c r="AQ145" s="789"/>
      <c r="AR145" s="789"/>
      <c r="AS145" s="789"/>
      <c r="AT145" s="789"/>
      <c r="AU145" s="789"/>
      <c r="AV145" s="789"/>
      <c r="AW145" s="789"/>
      <c r="AX145" s="789"/>
      <c r="AY145" s="684"/>
      <c r="AZ145" s="684"/>
      <c r="BA145" s="684"/>
      <c r="BB145" s="684"/>
      <c r="BC145" s="684"/>
      <c r="BD145" s="684"/>
      <c r="BE145" s="684"/>
      <c r="BF145" s="684"/>
      <c r="BG145" s="684"/>
      <c r="BH145" s="684"/>
      <c r="BI145" s="684"/>
      <c r="BJ145" s="684"/>
      <c r="BK145" s="684"/>
      <c r="BL145" s="684"/>
      <c r="BM145" s="684"/>
      <c r="BN145" s="684"/>
      <c r="BO145" s="684"/>
      <c r="BP145" s="684"/>
      <c r="BQ145" s="684"/>
      <c r="BR145" s="684"/>
      <c r="BS145" s="684"/>
      <c r="BT145" s="684"/>
      <c r="BU145" s="684"/>
      <c r="BV145" s="684"/>
      <c r="BW145" s="684"/>
      <c r="BX145" s="684"/>
      <c r="BY145" s="684"/>
      <c r="BZ145" s="684"/>
    </row>
    <row r="146" spans="1:94" s="685" customFormat="1" ht="15.95" customHeight="1">
      <c r="A146" s="686"/>
      <c r="B146" s="688"/>
      <c r="C146" s="691"/>
      <c r="D146" s="691"/>
      <c r="E146" s="688"/>
      <c r="F146" s="688"/>
      <c r="G146" s="688"/>
      <c r="H146" s="688"/>
      <c r="I146" s="688"/>
      <c r="J146" s="688"/>
      <c r="K146" s="688"/>
      <c r="L146" s="688"/>
      <c r="M146" s="688"/>
      <c r="N146" s="805"/>
      <c r="O146" s="805"/>
      <c r="P146" s="805"/>
      <c r="Q146" s="805"/>
      <c r="R146" s="805"/>
      <c r="S146" s="805"/>
      <c r="T146" s="805"/>
      <c r="U146" s="805"/>
      <c r="V146" s="805"/>
      <c r="W146" s="805"/>
      <c r="X146" s="805"/>
      <c r="Y146" s="805"/>
      <c r="Z146" s="805"/>
      <c r="AA146" s="805"/>
      <c r="AB146" s="806"/>
      <c r="AC146" s="806"/>
      <c r="AD146" s="806"/>
      <c r="AE146" s="806"/>
      <c r="AF146" s="806"/>
      <c r="AG146" s="806"/>
      <c r="AH146" s="806"/>
      <c r="AI146" s="806"/>
      <c r="AJ146" s="806"/>
      <c r="AK146" s="806"/>
      <c r="AL146" s="587"/>
      <c r="AM146" s="665" t="e">
        <f t="shared" si="3"/>
        <v>#REF!</v>
      </c>
      <c r="AN146" s="789"/>
      <c r="AO146" s="789"/>
      <c r="AP146" s="789"/>
      <c r="AQ146" s="789"/>
      <c r="AR146" s="789"/>
      <c r="AS146" s="789"/>
      <c r="AT146" s="789"/>
      <c r="AU146" s="789"/>
      <c r="AV146" s="789"/>
      <c r="AW146" s="789"/>
      <c r="AX146" s="789"/>
      <c r="AY146" s="684"/>
      <c r="AZ146" s="684"/>
      <c r="BA146" s="684"/>
      <c r="BB146" s="684"/>
      <c r="BC146" s="684"/>
      <c r="BD146" s="684"/>
      <c r="BE146" s="684"/>
      <c r="BF146" s="684"/>
      <c r="BG146" s="684"/>
      <c r="BH146" s="684"/>
      <c r="BI146" s="684"/>
      <c r="BJ146" s="684"/>
      <c r="BK146" s="684"/>
      <c r="BL146" s="684"/>
      <c r="BM146" s="684"/>
      <c r="BN146" s="684"/>
      <c r="BO146" s="684"/>
      <c r="BP146" s="684"/>
      <c r="BQ146" s="684"/>
      <c r="BR146" s="684"/>
      <c r="BS146" s="684"/>
      <c r="BT146" s="684"/>
      <c r="BU146" s="684"/>
      <c r="BV146" s="684"/>
      <c r="BW146" s="684"/>
      <c r="BX146" s="684"/>
      <c r="BY146" s="684"/>
      <c r="BZ146" s="684"/>
    </row>
    <row r="147" spans="1:94" s="685" customFormat="1" ht="15.95" customHeight="1">
      <c r="A147" s="686"/>
      <c r="B147" s="693"/>
      <c r="C147" s="694" t="s">
        <v>1490</v>
      </c>
      <c r="D147" s="694"/>
      <c r="E147" s="693"/>
      <c r="F147" s="693"/>
      <c r="G147" s="693"/>
      <c r="H147" s="693"/>
      <c r="I147" s="693"/>
      <c r="J147" s="693"/>
      <c r="K147" s="693"/>
      <c r="L147" s="693"/>
      <c r="M147" s="693"/>
      <c r="N147" s="807"/>
      <c r="O147" s="807"/>
      <c r="P147" s="807"/>
      <c r="Q147" s="807"/>
      <c r="R147" s="807"/>
      <c r="S147" s="807"/>
      <c r="T147" s="807"/>
      <c r="U147" s="807"/>
      <c r="V147" s="807"/>
      <c r="W147" s="807"/>
      <c r="X147" s="807"/>
      <c r="Y147" s="807"/>
      <c r="Z147" s="807"/>
      <c r="AA147" s="807"/>
      <c r="AB147" s="808"/>
      <c r="AC147" s="808"/>
      <c r="AD147" s="808"/>
      <c r="AE147" s="808"/>
      <c r="AF147" s="809"/>
      <c r="AG147" s="809"/>
      <c r="AH147" s="809"/>
      <c r="AI147" s="809"/>
      <c r="AJ147" s="809"/>
      <c r="AK147" s="809"/>
      <c r="AL147" s="587"/>
      <c r="AM147" s="665" t="e">
        <f t="shared" si="3"/>
        <v>#REF!</v>
      </c>
      <c r="AN147" s="789"/>
      <c r="AO147" s="789"/>
      <c r="AP147" s="789"/>
      <c r="AQ147" s="789"/>
      <c r="AR147" s="789"/>
      <c r="AS147" s="789"/>
      <c r="AT147" s="789"/>
      <c r="AU147" s="789"/>
      <c r="AV147" s="789"/>
      <c r="AW147" s="789"/>
      <c r="AX147" s="789"/>
      <c r="AY147" s="684"/>
      <c r="AZ147" s="684"/>
      <c r="BA147" s="684"/>
      <c r="BB147" s="684"/>
      <c r="BC147" s="684"/>
      <c r="BD147" s="684"/>
      <c r="BE147" s="684"/>
      <c r="BF147" s="684"/>
      <c r="BG147" s="684"/>
      <c r="BH147" s="684"/>
      <c r="BI147" s="684"/>
      <c r="BJ147" s="684"/>
      <c r="BK147" s="684"/>
      <c r="BL147" s="684"/>
      <c r="BM147" s="684"/>
      <c r="BN147" s="684"/>
      <c r="BO147" s="684"/>
      <c r="BP147" s="684"/>
      <c r="BQ147" s="684"/>
      <c r="BR147" s="684"/>
      <c r="BS147" s="684"/>
      <c r="BT147" s="684"/>
      <c r="BU147" s="684"/>
      <c r="BV147" s="684"/>
      <c r="BW147" s="684"/>
      <c r="BX147" s="684"/>
      <c r="BY147" s="684"/>
      <c r="BZ147" s="684"/>
    </row>
    <row r="148" spans="1:94" s="685" customFormat="1" ht="15.95" customHeight="1">
      <c r="A148" s="686"/>
      <c r="B148" s="686"/>
      <c r="C148" s="690"/>
      <c r="D148" s="690" t="s">
        <v>1484</v>
      </c>
      <c r="E148" s="686"/>
      <c r="F148" s="686"/>
      <c r="G148" s="686"/>
      <c r="H148" s="686"/>
      <c r="I148" s="686"/>
      <c r="J148" s="686"/>
      <c r="K148" s="686"/>
      <c r="L148" s="686"/>
      <c r="M148" s="263"/>
      <c r="N148" s="1748"/>
      <c r="O148" s="1748"/>
      <c r="P148" s="1748"/>
      <c r="Q148" s="1748"/>
      <c r="R148" s="1748"/>
      <c r="S148" s="1748"/>
      <c r="T148" s="1748"/>
      <c r="U148" s="1748"/>
      <c r="V148" s="1748"/>
      <c r="W148" s="1748"/>
      <c r="X148" s="1748"/>
      <c r="Y148" s="1748"/>
      <c r="Z148" s="1748"/>
      <c r="AA148" s="1748"/>
      <c r="AB148" s="1748"/>
      <c r="AC148" s="1748"/>
      <c r="AD148" s="1748"/>
      <c r="AE148" s="1748"/>
      <c r="AF148" s="1748"/>
      <c r="AG148" s="1748"/>
      <c r="AH148" s="1748"/>
      <c r="AI148" s="1748"/>
      <c r="AJ148" s="1748"/>
      <c r="AK148" s="1748"/>
      <c r="AL148" s="587"/>
      <c r="AM148" s="665" t="e">
        <f t="shared" si="3"/>
        <v>#REF!</v>
      </c>
      <c r="AN148" s="789"/>
      <c r="AO148" s="789"/>
      <c r="AP148" s="789"/>
      <c r="AQ148" s="789"/>
      <c r="AR148" s="789"/>
      <c r="AS148" s="789"/>
      <c r="AT148" s="789"/>
      <c r="AU148" s="789"/>
      <c r="AV148" s="789"/>
      <c r="AW148" s="789"/>
      <c r="AX148" s="789"/>
      <c r="AY148" s="684"/>
      <c r="AZ148" s="684"/>
      <c r="BA148" s="684"/>
      <c r="BB148" s="684"/>
      <c r="BC148" s="684"/>
      <c r="BD148" s="684"/>
      <c r="BE148" s="684"/>
      <c r="BF148" s="684"/>
      <c r="BG148" s="684"/>
      <c r="BH148" s="684"/>
      <c r="BI148" s="684"/>
      <c r="BJ148" s="684"/>
      <c r="BK148" s="684"/>
      <c r="BL148" s="684"/>
      <c r="BM148" s="684"/>
      <c r="BN148" s="684"/>
      <c r="BO148" s="684"/>
      <c r="BP148" s="684"/>
      <c r="BQ148" s="684"/>
      <c r="BR148" s="684"/>
      <c r="BS148" s="684"/>
      <c r="BT148" s="684"/>
      <c r="BU148" s="684"/>
      <c r="BV148" s="684"/>
      <c r="BW148" s="684"/>
      <c r="BX148" s="684"/>
      <c r="BY148" s="684"/>
      <c r="BZ148" s="684"/>
    </row>
    <row r="149" spans="1:94" s="685" customFormat="1" ht="15.95" customHeight="1">
      <c r="A149" s="686"/>
      <c r="B149" s="686"/>
      <c r="C149" s="690"/>
      <c r="D149" s="690" t="s">
        <v>1485</v>
      </c>
      <c r="E149" s="686"/>
      <c r="F149" s="686"/>
      <c r="G149" s="686"/>
      <c r="H149" s="686"/>
      <c r="I149" s="686"/>
      <c r="J149" s="686"/>
      <c r="K149" s="686"/>
      <c r="L149" s="686"/>
      <c r="M149" s="263"/>
      <c r="N149" s="1748"/>
      <c r="O149" s="1748"/>
      <c r="P149" s="1748"/>
      <c r="Q149" s="1748"/>
      <c r="R149" s="1748"/>
      <c r="S149" s="1748"/>
      <c r="T149" s="1748"/>
      <c r="U149" s="1748"/>
      <c r="V149" s="1748"/>
      <c r="W149" s="1748"/>
      <c r="X149" s="1748"/>
      <c r="Y149" s="1748"/>
      <c r="Z149" s="1748"/>
      <c r="AA149" s="1748"/>
      <c r="AB149" s="1748"/>
      <c r="AC149" s="1748"/>
      <c r="AD149" s="1748"/>
      <c r="AE149" s="1748"/>
      <c r="AF149" s="1748"/>
      <c r="AG149" s="1748"/>
      <c r="AH149" s="1748"/>
      <c r="AI149" s="1748"/>
      <c r="AJ149" s="1748"/>
      <c r="AK149" s="1748"/>
      <c r="AL149" s="587"/>
      <c r="AM149" s="665" t="e">
        <f t="shared" si="3"/>
        <v>#REF!</v>
      </c>
      <c r="AN149" s="789"/>
      <c r="AO149" s="789"/>
      <c r="AP149" s="789"/>
      <c r="AQ149" s="789"/>
      <c r="AR149" s="789"/>
      <c r="AS149" s="789"/>
      <c r="AT149" s="789"/>
      <c r="AU149" s="789"/>
      <c r="AV149" s="789"/>
      <c r="AW149" s="789"/>
      <c r="AX149" s="789"/>
      <c r="AY149" s="684"/>
      <c r="AZ149" s="684"/>
      <c r="BA149" s="684"/>
      <c r="BB149" s="684"/>
      <c r="BC149" s="684"/>
      <c r="BD149" s="684"/>
      <c r="BE149" s="684"/>
      <c r="BF149" s="684"/>
      <c r="BG149" s="684"/>
      <c r="BH149" s="684"/>
      <c r="BI149" s="684"/>
      <c r="BJ149" s="684"/>
      <c r="BK149" s="684"/>
      <c r="BL149" s="684"/>
      <c r="BM149" s="684"/>
      <c r="BN149" s="684"/>
      <c r="BO149" s="684"/>
      <c r="BP149" s="684"/>
      <c r="BQ149" s="684"/>
      <c r="BR149" s="684"/>
      <c r="BS149" s="684"/>
      <c r="BT149" s="684"/>
      <c r="BU149" s="684"/>
      <c r="BV149" s="684"/>
      <c r="BW149" s="684"/>
      <c r="BX149" s="684"/>
      <c r="BY149" s="684"/>
      <c r="BZ149" s="684"/>
    </row>
    <row r="150" spans="1:94" s="685" customFormat="1" ht="15.95" customHeight="1">
      <c r="A150" s="686"/>
      <c r="B150" s="686"/>
      <c r="C150" s="690"/>
      <c r="D150" s="690" t="s">
        <v>1486</v>
      </c>
      <c r="E150" s="686"/>
      <c r="F150" s="686"/>
      <c r="G150" s="686"/>
      <c r="H150" s="686"/>
      <c r="I150" s="686"/>
      <c r="J150" s="686"/>
      <c r="K150" s="686"/>
      <c r="L150" s="686"/>
      <c r="M150" s="263"/>
      <c r="N150" s="1749"/>
      <c r="O150" s="1749"/>
      <c r="P150" s="1749"/>
      <c r="Q150" s="1749"/>
      <c r="R150" s="1749"/>
      <c r="S150" s="1749"/>
      <c r="T150" s="1749"/>
      <c r="U150" s="1749"/>
      <c r="V150" s="1749"/>
      <c r="W150" s="1749"/>
      <c r="X150" s="1749"/>
      <c r="Y150" s="1749"/>
      <c r="Z150" s="1749"/>
      <c r="AA150" s="1749"/>
      <c r="AB150" s="1749"/>
      <c r="AC150" s="1749"/>
      <c r="AD150" s="1749"/>
      <c r="AE150" s="1749"/>
      <c r="AF150" s="1749"/>
      <c r="AG150" s="1749"/>
      <c r="AH150" s="1749"/>
      <c r="AI150" s="1749"/>
      <c r="AJ150" s="1749"/>
      <c r="AK150" s="1749"/>
      <c r="AL150" s="587"/>
      <c r="AM150" s="665" t="e">
        <f t="shared" si="3"/>
        <v>#REF!</v>
      </c>
      <c r="AN150" s="789"/>
      <c r="AO150" s="789"/>
      <c r="AP150" s="789"/>
      <c r="AQ150" s="789"/>
      <c r="AR150" s="789"/>
      <c r="AS150" s="789"/>
      <c r="AT150" s="789"/>
      <c r="AU150" s="789"/>
      <c r="AV150" s="789"/>
      <c r="AW150" s="789"/>
      <c r="AX150" s="789"/>
      <c r="AY150" s="684"/>
      <c r="AZ150" s="684"/>
      <c r="BA150" s="684"/>
      <c r="BB150" s="684"/>
      <c r="BC150" s="684"/>
      <c r="BD150" s="684"/>
      <c r="BE150" s="684"/>
      <c r="BF150" s="684"/>
      <c r="BG150" s="684"/>
      <c r="BH150" s="684"/>
      <c r="BI150" s="684"/>
      <c r="BJ150" s="684"/>
      <c r="BK150" s="684"/>
      <c r="BL150" s="684"/>
      <c r="BM150" s="684"/>
      <c r="BN150" s="684"/>
      <c r="BO150" s="684"/>
      <c r="BP150" s="684"/>
      <c r="BQ150" s="684"/>
      <c r="BR150" s="684"/>
      <c r="BS150" s="684"/>
      <c r="BT150" s="684"/>
      <c r="BU150" s="684"/>
      <c r="BV150" s="684"/>
      <c r="BW150" s="684"/>
      <c r="BX150" s="684"/>
      <c r="BY150" s="684"/>
      <c r="BZ150" s="684"/>
    </row>
    <row r="151" spans="1:94" s="685" customFormat="1" ht="15.95" customHeight="1">
      <c r="A151" s="686"/>
      <c r="B151" s="688"/>
      <c r="C151" s="691"/>
      <c r="D151" s="691"/>
      <c r="E151" s="688"/>
      <c r="F151" s="688"/>
      <c r="G151" s="688"/>
      <c r="H151" s="688"/>
      <c r="I151" s="688"/>
      <c r="J151" s="688"/>
      <c r="K151" s="688"/>
      <c r="L151" s="688"/>
      <c r="M151" s="688"/>
      <c r="N151" s="805"/>
      <c r="O151" s="805"/>
      <c r="P151" s="805"/>
      <c r="Q151" s="805"/>
      <c r="R151" s="805"/>
      <c r="S151" s="805"/>
      <c r="T151" s="805"/>
      <c r="U151" s="805"/>
      <c r="V151" s="805"/>
      <c r="W151" s="805"/>
      <c r="X151" s="805"/>
      <c r="Y151" s="805"/>
      <c r="Z151" s="805"/>
      <c r="AA151" s="805"/>
      <c r="AB151" s="806"/>
      <c r="AC151" s="806"/>
      <c r="AD151" s="806"/>
      <c r="AE151" s="806"/>
      <c r="AF151" s="806"/>
      <c r="AG151" s="806"/>
      <c r="AH151" s="806"/>
      <c r="AI151" s="806"/>
      <c r="AJ151" s="806"/>
      <c r="AK151" s="806"/>
      <c r="AL151" s="587"/>
      <c r="AM151" s="665" t="e">
        <f t="shared" si="3"/>
        <v>#REF!</v>
      </c>
      <c r="AN151" s="789"/>
      <c r="AO151" s="789"/>
      <c r="AP151" s="789"/>
      <c r="AQ151" s="789"/>
      <c r="AR151" s="789"/>
      <c r="AS151" s="789"/>
      <c r="AT151" s="789"/>
      <c r="AU151" s="789"/>
      <c r="AV151" s="789"/>
      <c r="AW151" s="789"/>
      <c r="AX151" s="789"/>
      <c r="AY151" s="684"/>
      <c r="AZ151" s="684"/>
      <c r="BA151" s="684"/>
      <c r="BB151" s="684"/>
      <c r="BC151" s="684"/>
      <c r="BD151" s="684"/>
      <c r="BE151" s="684"/>
      <c r="BF151" s="684"/>
      <c r="BG151" s="684"/>
      <c r="BH151" s="684"/>
      <c r="BI151" s="684"/>
      <c r="BJ151" s="684"/>
      <c r="BK151" s="684"/>
      <c r="BL151" s="684"/>
      <c r="BM151" s="684"/>
      <c r="BN151" s="684"/>
      <c r="BO151" s="684"/>
      <c r="BP151" s="684"/>
      <c r="BQ151" s="684"/>
      <c r="BR151" s="684"/>
      <c r="BS151" s="684"/>
      <c r="BT151" s="684"/>
      <c r="BU151" s="684"/>
      <c r="BV151" s="684"/>
      <c r="BW151" s="684"/>
      <c r="BX151" s="684"/>
      <c r="BY151" s="684"/>
      <c r="BZ151" s="684"/>
    </row>
    <row r="152" spans="1:94" s="685" customFormat="1" ht="15.95" customHeight="1">
      <c r="A152" s="686"/>
      <c r="B152" s="693"/>
      <c r="C152" s="694" t="s">
        <v>1491</v>
      </c>
      <c r="D152" s="694"/>
      <c r="E152" s="693"/>
      <c r="F152" s="693"/>
      <c r="G152" s="693"/>
      <c r="H152" s="693"/>
      <c r="I152" s="693"/>
      <c r="J152" s="693"/>
      <c r="K152" s="693"/>
      <c r="L152" s="693"/>
      <c r="M152" s="693"/>
      <c r="N152" s="807"/>
      <c r="O152" s="807"/>
      <c r="P152" s="807"/>
      <c r="Q152" s="807"/>
      <c r="R152" s="807"/>
      <c r="S152" s="807"/>
      <c r="T152" s="807"/>
      <c r="U152" s="807"/>
      <c r="V152" s="807"/>
      <c r="W152" s="807"/>
      <c r="X152" s="807"/>
      <c r="Y152" s="807"/>
      <c r="Z152" s="807"/>
      <c r="AA152" s="807"/>
      <c r="AB152" s="808"/>
      <c r="AC152" s="808"/>
      <c r="AD152" s="808"/>
      <c r="AE152" s="808"/>
      <c r="AF152" s="809"/>
      <c r="AG152" s="809"/>
      <c r="AH152" s="809"/>
      <c r="AI152" s="809"/>
      <c r="AJ152" s="809"/>
      <c r="AK152" s="809"/>
      <c r="AL152" s="587"/>
      <c r="AM152" s="665" t="e">
        <f t="shared" si="3"/>
        <v>#REF!</v>
      </c>
      <c r="AN152" s="789"/>
      <c r="AO152" s="789"/>
      <c r="AP152" s="789"/>
      <c r="AQ152" s="789"/>
      <c r="AR152" s="789"/>
      <c r="AS152" s="789"/>
      <c r="AT152" s="789"/>
      <c r="AU152" s="789"/>
      <c r="AV152" s="789"/>
      <c r="AW152" s="789"/>
      <c r="AX152" s="789"/>
      <c r="AY152" s="684"/>
      <c r="AZ152" s="684"/>
      <c r="BA152" s="684"/>
      <c r="BB152" s="684"/>
      <c r="BC152" s="684"/>
      <c r="BD152" s="684"/>
      <c r="BE152" s="684"/>
      <c r="BF152" s="684"/>
      <c r="BG152" s="684"/>
      <c r="BH152" s="684"/>
      <c r="BI152" s="684"/>
      <c r="BJ152" s="684"/>
      <c r="BK152" s="684"/>
      <c r="BL152" s="684"/>
      <c r="BM152" s="684"/>
      <c r="BN152" s="684"/>
      <c r="BO152" s="684"/>
      <c r="BP152" s="684"/>
      <c r="BQ152" s="684"/>
      <c r="BR152" s="684"/>
      <c r="BS152" s="684"/>
      <c r="BT152" s="684"/>
      <c r="BU152" s="684"/>
      <c r="BV152" s="684"/>
      <c r="BW152" s="684"/>
      <c r="BX152" s="684"/>
      <c r="BY152" s="684"/>
      <c r="BZ152" s="684"/>
    </row>
    <row r="153" spans="1:94" s="685" customFormat="1" ht="15.95" customHeight="1">
      <c r="A153" s="686"/>
      <c r="B153" s="686"/>
      <c r="C153" s="690"/>
      <c r="D153" s="690" t="s">
        <v>1484</v>
      </c>
      <c r="E153" s="686"/>
      <c r="F153" s="686"/>
      <c r="G153" s="686"/>
      <c r="H153" s="686"/>
      <c r="I153" s="686"/>
      <c r="J153" s="686"/>
      <c r="K153" s="686"/>
      <c r="L153" s="686"/>
      <c r="M153" s="263"/>
      <c r="N153" s="1748"/>
      <c r="O153" s="1748"/>
      <c r="P153" s="1748"/>
      <c r="Q153" s="1748"/>
      <c r="R153" s="1748"/>
      <c r="S153" s="1748"/>
      <c r="T153" s="1748"/>
      <c r="U153" s="1748"/>
      <c r="V153" s="1748"/>
      <c r="W153" s="1748"/>
      <c r="X153" s="1748"/>
      <c r="Y153" s="1748"/>
      <c r="Z153" s="1748"/>
      <c r="AA153" s="1748"/>
      <c r="AB153" s="1748"/>
      <c r="AC153" s="1748"/>
      <c r="AD153" s="1748"/>
      <c r="AE153" s="1748"/>
      <c r="AF153" s="1748"/>
      <c r="AG153" s="1748"/>
      <c r="AH153" s="1748"/>
      <c r="AI153" s="1748"/>
      <c r="AJ153" s="1748"/>
      <c r="AK153" s="1748"/>
      <c r="AL153" s="587"/>
      <c r="AM153" s="665" t="e">
        <f t="shared" si="3"/>
        <v>#REF!</v>
      </c>
      <c r="AN153" s="789"/>
      <c r="AO153" s="789"/>
      <c r="AP153" s="789"/>
      <c r="AQ153" s="789"/>
      <c r="AR153" s="789"/>
      <c r="AS153" s="789"/>
      <c r="AT153" s="789"/>
      <c r="AU153" s="789"/>
      <c r="AV153" s="789"/>
      <c r="AW153" s="789"/>
      <c r="AX153" s="789"/>
      <c r="AY153" s="684"/>
      <c r="AZ153" s="684"/>
      <c r="BA153" s="684"/>
      <c r="BB153" s="684"/>
      <c r="BC153" s="684"/>
      <c r="BD153" s="684"/>
      <c r="BE153" s="684"/>
      <c r="BF153" s="684"/>
      <c r="BG153" s="684"/>
      <c r="BH153" s="684"/>
      <c r="BI153" s="684"/>
      <c r="BJ153" s="684"/>
      <c r="BK153" s="684"/>
      <c r="BL153" s="684"/>
      <c r="BM153" s="684"/>
      <c r="BN153" s="684"/>
      <c r="BO153" s="684"/>
      <c r="BP153" s="684"/>
      <c r="BQ153" s="684"/>
      <c r="BR153" s="684"/>
      <c r="BS153" s="684"/>
      <c r="BT153" s="684"/>
      <c r="BU153" s="684"/>
      <c r="BV153" s="684"/>
      <c r="BW153" s="684"/>
      <c r="BX153" s="684"/>
      <c r="BY153" s="684"/>
      <c r="BZ153" s="684"/>
    </row>
    <row r="154" spans="1:94" s="685" customFormat="1" ht="15.95" customHeight="1">
      <c r="A154" s="686"/>
      <c r="B154" s="686"/>
      <c r="C154" s="690"/>
      <c r="D154" s="690" t="s">
        <v>1485</v>
      </c>
      <c r="E154" s="686"/>
      <c r="F154" s="686"/>
      <c r="G154" s="686"/>
      <c r="H154" s="686"/>
      <c r="I154" s="686"/>
      <c r="J154" s="686"/>
      <c r="K154" s="686"/>
      <c r="L154" s="686"/>
      <c r="M154" s="263"/>
      <c r="N154" s="1748"/>
      <c r="O154" s="1748"/>
      <c r="P154" s="1748"/>
      <c r="Q154" s="1748"/>
      <c r="R154" s="1748"/>
      <c r="S154" s="1748"/>
      <c r="T154" s="1748"/>
      <c r="U154" s="1748"/>
      <c r="V154" s="1748"/>
      <c r="W154" s="1748"/>
      <c r="X154" s="1748"/>
      <c r="Y154" s="1748"/>
      <c r="Z154" s="1748"/>
      <c r="AA154" s="1748"/>
      <c r="AB154" s="1748"/>
      <c r="AC154" s="1748"/>
      <c r="AD154" s="1748"/>
      <c r="AE154" s="1748"/>
      <c r="AF154" s="1748"/>
      <c r="AG154" s="1748"/>
      <c r="AH154" s="1748"/>
      <c r="AI154" s="1748"/>
      <c r="AJ154" s="1748"/>
      <c r="AK154" s="1748"/>
      <c r="AL154" s="587"/>
      <c r="AM154" s="665" t="e">
        <f t="shared" si="3"/>
        <v>#REF!</v>
      </c>
      <c r="AN154" s="789"/>
      <c r="AO154" s="789"/>
      <c r="AP154" s="789"/>
      <c r="AQ154" s="789"/>
      <c r="AR154" s="789"/>
      <c r="AS154" s="789"/>
      <c r="AT154" s="789"/>
      <c r="AU154" s="789"/>
      <c r="AV154" s="789"/>
      <c r="AW154" s="789"/>
      <c r="AX154" s="789"/>
      <c r="AY154" s="684"/>
      <c r="AZ154" s="684"/>
      <c r="BA154" s="684"/>
      <c r="BB154" s="684"/>
      <c r="BC154" s="684"/>
      <c r="BD154" s="684"/>
      <c r="BE154" s="684"/>
      <c r="BF154" s="684"/>
      <c r="BG154" s="684"/>
      <c r="BH154" s="684"/>
      <c r="BI154" s="684"/>
      <c r="BJ154" s="684"/>
      <c r="BK154" s="684"/>
      <c r="BL154" s="684"/>
      <c r="BM154" s="684"/>
      <c r="BN154" s="684"/>
      <c r="BO154" s="684"/>
      <c r="BP154" s="684"/>
      <c r="BQ154" s="684"/>
      <c r="BR154" s="684"/>
      <c r="BS154" s="684"/>
      <c r="BT154" s="684"/>
      <c r="BU154" s="684"/>
      <c r="BV154" s="684"/>
      <c r="BW154" s="684"/>
      <c r="BX154" s="684"/>
      <c r="BY154" s="684"/>
      <c r="BZ154" s="684"/>
    </row>
    <row r="155" spans="1:94" s="685" customFormat="1" ht="15.95" customHeight="1">
      <c r="A155" s="686"/>
      <c r="B155" s="686"/>
      <c r="C155" s="690"/>
      <c r="D155" s="690" t="s">
        <v>1486</v>
      </c>
      <c r="E155" s="686"/>
      <c r="F155" s="686"/>
      <c r="G155" s="686"/>
      <c r="H155" s="686"/>
      <c r="I155" s="686"/>
      <c r="J155" s="686"/>
      <c r="K155" s="686"/>
      <c r="L155" s="686"/>
      <c r="M155" s="263"/>
      <c r="N155" s="1749"/>
      <c r="O155" s="1749"/>
      <c r="P155" s="1749"/>
      <c r="Q155" s="1749"/>
      <c r="R155" s="1749"/>
      <c r="S155" s="1749"/>
      <c r="T155" s="1749"/>
      <c r="U155" s="1749"/>
      <c r="V155" s="1749"/>
      <c r="W155" s="1749"/>
      <c r="X155" s="1749"/>
      <c r="Y155" s="1749"/>
      <c r="Z155" s="1749"/>
      <c r="AA155" s="1749"/>
      <c r="AB155" s="1749"/>
      <c r="AC155" s="1749"/>
      <c r="AD155" s="1749"/>
      <c r="AE155" s="1749"/>
      <c r="AF155" s="1749"/>
      <c r="AG155" s="1749"/>
      <c r="AH155" s="1749"/>
      <c r="AI155" s="1749"/>
      <c r="AJ155" s="1749"/>
      <c r="AK155" s="1749"/>
      <c r="AL155" s="587"/>
      <c r="AM155" s="665" t="e">
        <f t="shared" si="3"/>
        <v>#REF!</v>
      </c>
      <c r="AN155" s="789"/>
      <c r="AO155" s="789"/>
      <c r="AP155" s="789"/>
      <c r="AQ155" s="789"/>
      <c r="AR155" s="789"/>
      <c r="AS155" s="789"/>
      <c r="AT155" s="789"/>
      <c r="AU155" s="789"/>
      <c r="AV155" s="789"/>
      <c r="AW155" s="789"/>
      <c r="AX155" s="789"/>
      <c r="AY155" s="684"/>
      <c r="AZ155" s="684"/>
      <c r="BA155" s="684"/>
      <c r="BB155" s="684"/>
      <c r="BC155" s="684"/>
      <c r="BD155" s="684"/>
      <c r="BE155" s="684"/>
      <c r="BF155" s="684"/>
      <c r="BG155" s="684"/>
      <c r="BH155" s="684"/>
      <c r="BI155" s="684"/>
      <c r="BJ155" s="684"/>
      <c r="BK155" s="684"/>
      <c r="BL155" s="684"/>
      <c r="BM155" s="684"/>
      <c r="BN155" s="684"/>
      <c r="BO155" s="684"/>
      <c r="BP155" s="684"/>
      <c r="BQ155" s="684"/>
      <c r="BR155" s="684"/>
      <c r="BS155" s="684"/>
      <c r="BT155" s="684"/>
      <c r="BU155" s="684"/>
      <c r="BV155" s="684"/>
      <c r="BW155" s="684"/>
      <c r="BX155" s="684"/>
      <c r="BY155" s="684"/>
      <c r="BZ155" s="684"/>
    </row>
    <row r="156" spans="1:94">
      <c r="A156" s="686"/>
      <c r="B156" s="688"/>
      <c r="C156" s="691"/>
      <c r="D156" s="691"/>
      <c r="E156" s="688"/>
      <c r="F156" s="688"/>
      <c r="G156" s="688"/>
      <c r="H156" s="688"/>
      <c r="I156" s="688"/>
      <c r="J156" s="688"/>
      <c r="K156" s="688"/>
      <c r="L156" s="688"/>
      <c r="M156" s="688"/>
      <c r="N156" s="688"/>
      <c r="O156" s="688"/>
      <c r="P156" s="688"/>
      <c r="Q156" s="688"/>
      <c r="R156" s="688"/>
      <c r="S156" s="688"/>
      <c r="T156" s="688"/>
      <c r="U156" s="688"/>
      <c r="V156" s="688"/>
      <c r="W156" s="688"/>
      <c r="X156" s="688"/>
      <c r="Y156" s="688"/>
      <c r="Z156" s="688"/>
      <c r="AA156" s="688"/>
      <c r="AB156" s="689"/>
      <c r="AC156" s="689"/>
      <c r="AD156" s="689"/>
      <c r="AE156" s="689"/>
      <c r="AF156" s="689"/>
      <c r="AG156" s="689"/>
      <c r="AH156" s="689"/>
      <c r="AI156" s="689"/>
      <c r="AJ156" s="689"/>
      <c r="AK156" s="689"/>
      <c r="AM156" s="665" t="e">
        <f t="shared" si="3"/>
        <v>#REF!</v>
      </c>
      <c r="CN156" s="685"/>
      <c r="CO156" s="685"/>
      <c r="CP156" s="685"/>
    </row>
    <row r="157" spans="1:94" ht="24" customHeight="1">
      <c r="A157" s="686"/>
      <c r="B157" s="686"/>
      <c r="C157" s="686"/>
      <c r="D157" s="686"/>
      <c r="E157" s="686"/>
      <c r="F157" s="686"/>
      <c r="G157" s="686"/>
      <c r="H157" s="686"/>
      <c r="I157" s="686"/>
      <c r="J157" s="686"/>
      <c r="K157" s="686"/>
      <c r="L157" s="686"/>
      <c r="M157" s="686"/>
      <c r="N157" s="686"/>
      <c r="O157" s="686"/>
      <c r="P157" s="686"/>
      <c r="Q157" s="686"/>
      <c r="R157" s="686"/>
      <c r="S157" s="686"/>
      <c r="T157" s="686"/>
      <c r="U157" s="686"/>
      <c r="V157" s="686"/>
      <c r="W157" s="686"/>
      <c r="X157" s="686"/>
      <c r="Y157" s="686"/>
      <c r="Z157" s="686"/>
      <c r="AA157" s="686"/>
      <c r="AB157" s="664"/>
      <c r="AC157" s="664"/>
      <c r="AD157" s="664"/>
      <c r="AE157" s="664"/>
      <c r="AF157" s="664"/>
      <c r="AG157" s="664"/>
      <c r="AH157" s="664"/>
      <c r="AI157" s="664"/>
      <c r="AJ157" s="664"/>
      <c r="AK157" s="664"/>
      <c r="AM157" s="665" t="e">
        <f t="shared" si="3"/>
        <v>#REF!</v>
      </c>
      <c r="CN157" s="685"/>
      <c r="CO157" s="685"/>
      <c r="CP157" s="685"/>
    </row>
    <row r="158" spans="1:94" ht="24" customHeight="1">
      <c r="AM158" s="665" t="e">
        <f t="shared" si="3"/>
        <v>#REF!</v>
      </c>
      <c r="CN158" s="685"/>
      <c r="CO158" s="685"/>
      <c r="CP158" s="685"/>
    </row>
    <row r="159" spans="1:94" ht="24" customHeight="1">
      <c r="A159" s="1504" t="s">
        <v>1492</v>
      </c>
      <c r="B159" s="1504"/>
      <c r="C159" s="1504"/>
      <c r="D159" s="1504"/>
      <c r="E159" s="1504"/>
      <c r="F159" s="1504"/>
      <c r="G159" s="1504"/>
      <c r="H159" s="1504"/>
      <c r="I159" s="1504"/>
      <c r="J159" s="1504"/>
      <c r="K159" s="1504"/>
      <c r="L159" s="1504"/>
      <c r="M159" s="1504"/>
      <c r="N159" s="1504"/>
      <c r="O159" s="1504"/>
      <c r="P159" s="1504"/>
      <c r="Q159" s="1504"/>
      <c r="R159" s="1504"/>
      <c r="S159" s="1504"/>
      <c r="T159" s="1504"/>
      <c r="U159" s="1504"/>
      <c r="V159" s="1504"/>
      <c r="W159" s="1504"/>
      <c r="X159" s="1504"/>
      <c r="Y159" s="1504"/>
      <c r="Z159" s="1504"/>
      <c r="AA159" s="1504"/>
      <c r="AB159" s="1504"/>
      <c r="AC159" s="1504"/>
      <c r="AD159" s="1504"/>
      <c r="AE159" s="1504"/>
      <c r="AF159" s="1504"/>
      <c r="AG159" s="1504"/>
      <c r="AH159" s="1504"/>
      <c r="AI159" s="1504"/>
      <c r="AJ159" s="1504"/>
      <c r="AK159" s="1504"/>
      <c r="AL159" s="587">
        <v>5</v>
      </c>
      <c r="AM159" s="795">
        <v>1</v>
      </c>
    </row>
    <row r="160" spans="1:94" ht="24" customHeight="1">
      <c r="B160" s="119" t="s">
        <v>1493</v>
      </c>
      <c r="AM160" s="665">
        <f>AM159</f>
        <v>1</v>
      </c>
    </row>
    <row r="161" spans="1:94" ht="24" customHeight="1">
      <c r="B161" s="695" t="s">
        <v>1494</v>
      </c>
      <c r="C161" s="696"/>
      <c r="D161" s="696"/>
      <c r="E161" s="696"/>
      <c r="F161" s="696"/>
      <c r="G161" s="696"/>
      <c r="H161" s="696"/>
      <c r="I161" s="696"/>
      <c r="J161" s="696"/>
      <c r="K161" s="696"/>
      <c r="L161" s="696"/>
      <c r="M161" s="696"/>
      <c r="N161" s="696"/>
      <c r="O161" s="2022"/>
      <c r="P161" s="2022"/>
      <c r="Q161" s="2022"/>
      <c r="R161" s="2022"/>
      <c r="S161" s="2022"/>
      <c r="T161" s="2022"/>
      <c r="U161" s="2022"/>
      <c r="V161" s="2022"/>
      <c r="W161" s="2022"/>
      <c r="X161" s="2022"/>
      <c r="Y161" s="2022"/>
      <c r="Z161" s="2022"/>
      <c r="AA161" s="2022"/>
      <c r="AB161" s="2022"/>
      <c r="AC161" s="2022"/>
      <c r="AD161" s="2022"/>
      <c r="AE161" s="2022"/>
      <c r="AF161" s="2022"/>
      <c r="AG161" s="2022"/>
      <c r="AH161" s="2022"/>
      <c r="AI161" s="2022"/>
      <c r="AJ161" s="697"/>
      <c r="AM161" s="665">
        <f t="shared" ref="AM161:AM184" si="4">AM160</f>
        <v>1</v>
      </c>
    </row>
    <row r="162" spans="1:94" ht="24" customHeight="1">
      <c r="B162" s="698" t="s">
        <v>1495</v>
      </c>
      <c r="C162" s="699"/>
      <c r="D162" s="699"/>
      <c r="E162" s="699"/>
      <c r="F162" s="699"/>
      <c r="G162" s="699"/>
      <c r="H162" s="699"/>
      <c r="I162" s="699"/>
      <c r="J162" s="699"/>
      <c r="K162" s="699"/>
      <c r="L162" s="699"/>
      <c r="M162" s="699"/>
      <c r="N162" s="699"/>
      <c r="O162" s="2023"/>
      <c r="P162" s="2023"/>
      <c r="Q162" s="2023"/>
      <c r="R162" s="2023"/>
      <c r="S162" s="119" t="s">
        <v>253</v>
      </c>
      <c r="T162" s="699"/>
      <c r="U162" s="699"/>
      <c r="V162" s="699"/>
      <c r="W162" s="699"/>
      <c r="X162" s="699"/>
      <c r="Y162" s="699"/>
      <c r="Z162" s="699"/>
      <c r="AA162" s="699"/>
      <c r="AB162" s="699"/>
      <c r="AC162" s="699"/>
      <c r="AD162" s="699"/>
      <c r="AE162" s="699"/>
      <c r="AF162" s="699"/>
      <c r="AG162" s="699"/>
      <c r="AH162" s="699"/>
      <c r="AI162" s="699"/>
      <c r="AJ162" s="700"/>
      <c r="AM162" s="665">
        <f t="shared" si="4"/>
        <v>1</v>
      </c>
    </row>
    <row r="163" spans="1:94" ht="24" customHeight="1">
      <c r="B163" s="698" t="s">
        <v>1496</v>
      </c>
      <c r="C163" s="699"/>
      <c r="D163" s="699"/>
      <c r="E163" s="699"/>
      <c r="F163" s="699"/>
      <c r="G163" s="699"/>
      <c r="H163" s="699"/>
      <c r="I163" s="699"/>
      <c r="J163" s="699"/>
      <c r="K163" s="699"/>
      <c r="L163" s="699"/>
      <c r="M163" s="699"/>
      <c r="N163" s="699"/>
      <c r="O163" s="2024"/>
      <c r="P163" s="2024"/>
      <c r="Q163" s="2024"/>
      <c r="R163" s="2024"/>
      <c r="S163" s="699" t="s">
        <v>245</v>
      </c>
      <c r="T163" s="699"/>
      <c r="U163" s="699"/>
      <c r="V163" s="699"/>
      <c r="W163" s="699"/>
      <c r="X163" s="699"/>
      <c r="Y163" s="699"/>
      <c r="Z163" s="699"/>
      <c r="AA163" s="699"/>
      <c r="AB163" s="699"/>
      <c r="AC163" s="699"/>
      <c r="AD163" s="699"/>
      <c r="AE163" s="699"/>
      <c r="AF163" s="699"/>
      <c r="AG163" s="699"/>
      <c r="AH163" s="699"/>
      <c r="AI163" s="699"/>
      <c r="AJ163" s="700"/>
      <c r="AM163" s="665">
        <f t="shared" si="4"/>
        <v>1</v>
      </c>
    </row>
    <row r="164" spans="1:94" ht="24" customHeight="1">
      <c r="B164" s="701" t="s">
        <v>1497</v>
      </c>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702"/>
      <c r="AM164" s="665">
        <f t="shared" si="4"/>
        <v>1</v>
      </c>
    </row>
    <row r="165" spans="1:94" ht="24" customHeight="1">
      <c r="B165" s="623"/>
      <c r="C165" s="119" t="s">
        <v>1498</v>
      </c>
      <c r="M165" s="675" t="s">
        <v>73</v>
      </c>
      <c r="N165" s="119" t="s">
        <v>1</v>
      </c>
      <c r="R165" s="675" t="s">
        <v>73</v>
      </c>
      <c r="S165" s="119" t="s">
        <v>0</v>
      </c>
      <c r="AJ165" s="630"/>
      <c r="AM165" s="665">
        <f t="shared" si="4"/>
        <v>1</v>
      </c>
    </row>
    <row r="166" spans="1:94" ht="24" customHeight="1">
      <c r="B166" s="623"/>
      <c r="C166" s="119" t="s">
        <v>1499</v>
      </c>
      <c r="M166" s="675" t="s">
        <v>73</v>
      </c>
      <c r="N166" s="119" t="s">
        <v>1</v>
      </c>
      <c r="R166" s="675" t="s">
        <v>73</v>
      </c>
      <c r="S166" s="119" t="s">
        <v>0</v>
      </c>
      <c r="AJ166" s="630"/>
      <c r="AM166" s="665">
        <f t="shared" si="4"/>
        <v>1</v>
      </c>
    </row>
    <row r="167" spans="1:94" ht="24" customHeight="1">
      <c r="B167" s="622"/>
      <c r="C167" s="138" t="s">
        <v>1500</v>
      </c>
      <c r="D167" s="138"/>
      <c r="E167" s="138"/>
      <c r="F167" s="138"/>
      <c r="G167" s="138"/>
      <c r="H167" s="138"/>
      <c r="I167" s="138"/>
      <c r="J167" s="138"/>
      <c r="K167" s="138"/>
      <c r="L167" s="138"/>
      <c r="M167" s="703" t="s">
        <v>73</v>
      </c>
      <c r="N167" s="138" t="s">
        <v>1</v>
      </c>
      <c r="O167" s="138"/>
      <c r="P167" s="138"/>
      <c r="Q167" s="138"/>
      <c r="R167" s="703" t="s">
        <v>73</v>
      </c>
      <c r="S167" s="138" t="s">
        <v>0</v>
      </c>
      <c r="T167" s="138"/>
      <c r="U167" s="138"/>
      <c r="V167" s="138"/>
      <c r="W167" s="138"/>
      <c r="X167" s="138"/>
      <c r="Y167" s="138"/>
      <c r="Z167" s="138"/>
      <c r="AA167" s="138"/>
      <c r="AB167" s="138"/>
      <c r="AC167" s="138"/>
      <c r="AD167" s="138"/>
      <c r="AE167" s="138"/>
      <c r="AF167" s="138"/>
      <c r="AG167" s="138"/>
      <c r="AH167" s="138"/>
      <c r="AI167" s="138"/>
      <c r="AJ167" s="633"/>
      <c r="AM167" s="665">
        <f t="shared" si="4"/>
        <v>1</v>
      </c>
    </row>
    <row r="168" spans="1:94" ht="12" customHeight="1">
      <c r="B168" s="119" t="s">
        <v>128</v>
      </c>
      <c r="AM168" s="665">
        <f t="shared" si="4"/>
        <v>1</v>
      </c>
    </row>
    <row r="169" spans="1:94" s="707" customFormat="1" ht="12" customHeight="1">
      <c r="A169" s="667"/>
      <c r="B169" s="704" t="s">
        <v>1422</v>
      </c>
      <c r="C169" s="1518" t="s">
        <v>1501</v>
      </c>
      <c r="D169" s="1518"/>
      <c r="E169" s="1518"/>
      <c r="F169" s="1518"/>
      <c r="G169" s="1518"/>
      <c r="H169" s="1518"/>
      <c r="I169" s="1518"/>
      <c r="J169" s="1518"/>
      <c r="K169" s="1518"/>
      <c r="L169" s="1518"/>
      <c r="M169" s="1518"/>
      <c r="N169" s="1518"/>
      <c r="O169" s="1518"/>
      <c r="P169" s="1518"/>
      <c r="Q169" s="1518"/>
      <c r="R169" s="1518"/>
      <c r="S169" s="1518"/>
      <c r="T169" s="1518"/>
      <c r="U169" s="1518"/>
      <c r="V169" s="1518"/>
      <c r="W169" s="1518"/>
      <c r="X169" s="1518"/>
      <c r="Y169" s="1518"/>
      <c r="Z169" s="1518"/>
      <c r="AA169" s="1518"/>
      <c r="AB169" s="1518"/>
      <c r="AC169" s="1518"/>
      <c r="AD169" s="1518"/>
      <c r="AE169" s="1518"/>
      <c r="AF169" s="1518"/>
      <c r="AG169" s="1518"/>
      <c r="AH169" s="1518"/>
      <c r="AI169" s="1518"/>
      <c r="AJ169" s="1518"/>
      <c r="AK169" s="667"/>
      <c r="AL169" s="705"/>
      <c r="AM169" s="665">
        <f t="shared" si="4"/>
        <v>1</v>
      </c>
      <c r="AN169" s="791"/>
      <c r="AO169" s="791"/>
      <c r="AP169" s="791"/>
      <c r="AQ169" s="791"/>
      <c r="AR169" s="791"/>
      <c r="AS169" s="791"/>
      <c r="AT169" s="791"/>
      <c r="AU169" s="791"/>
      <c r="AV169" s="791"/>
      <c r="AW169" s="791"/>
      <c r="AX169" s="791"/>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706"/>
      <c r="BT169" s="706"/>
      <c r="BU169" s="706"/>
      <c r="BV169" s="706"/>
      <c r="BW169" s="706"/>
      <c r="BX169" s="706"/>
      <c r="BY169" s="706"/>
      <c r="BZ169" s="706"/>
      <c r="CN169" s="263"/>
      <c r="CO169" s="263"/>
      <c r="CP169" s="263"/>
    </row>
    <row r="170" spans="1:94" ht="12" customHeight="1">
      <c r="B170" s="683" t="s">
        <v>1477</v>
      </c>
      <c r="C170" s="1733" t="s">
        <v>1502</v>
      </c>
      <c r="D170" s="1733"/>
      <c r="E170" s="1733"/>
      <c r="F170" s="1733"/>
      <c r="G170" s="1733"/>
      <c r="H170" s="1733"/>
      <c r="I170" s="1733"/>
      <c r="J170" s="1733"/>
      <c r="K170" s="1733"/>
      <c r="L170" s="1733"/>
      <c r="M170" s="1733"/>
      <c r="N170" s="1733"/>
      <c r="O170" s="1733"/>
      <c r="P170" s="1733"/>
      <c r="Q170" s="1733"/>
      <c r="R170" s="1733"/>
      <c r="S170" s="1733"/>
      <c r="T170" s="1733"/>
      <c r="U170" s="1733"/>
      <c r="V170" s="1733"/>
      <c r="W170" s="1733"/>
      <c r="X170" s="1733"/>
      <c r="Y170" s="1733"/>
      <c r="Z170" s="1733"/>
      <c r="AA170" s="1733"/>
      <c r="AB170" s="1733"/>
      <c r="AC170" s="1733"/>
      <c r="AD170" s="1733"/>
      <c r="AE170" s="1733"/>
      <c r="AF170" s="1733"/>
      <c r="AG170" s="1733"/>
      <c r="AH170" s="1733"/>
      <c r="AI170" s="1733"/>
      <c r="AJ170" s="1733"/>
      <c r="AM170" s="665">
        <f t="shared" si="4"/>
        <v>1</v>
      </c>
    </row>
    <row r="171" spans="1:94" s="685" customFormat="1" ht="24" customHeight="1">
      <c r="A171" s="119"/>
      <c r="B171" s="683" t="s">
        <v>1503</v>
      </c>
      <c r="C171" s="1518" t="s">
        <v>1504</v>
      </c>
      <c r="D171" s="1518"/>
      <c r="E171" s="1518"/>
      <c r="F171" s="1518"/>
      <c r="G171" s="1518"/>
      <c r="H171" s="1518"/>
      <c r="I171" s="1518"/>
      <c r="J171" s="1518"/>
      <c r="K171" s="1518"/>
      <c r="L171" s="1518"/>
      <c r="M171" s="1518"/>
      <c r="N171" s="1518"/>
      <c r="O171" s="1518"/>
      <c r="P171" s="1518"/>
      <c r="Q171" s="1518"/>
      <c r="R171" s="1518"/>
      <c r="S171" s="1518"/>
      <c r="T171" s="1518"/>
      <c r="U171" s="1518"/>
      <c r="V171" s="1518"/>
      <c r="W171" s="1518"/>
      <c r="X171" s="1518"/>
      <c r="Y171" s="1518"/>
      <c r="Z171" s="1518"/>
      <c r="AA171" s="1518"/>
      <c r="AB171" s="1518"/>
      <c r="AC171" s="1518"/>
      <c r="AD171" s="1518"/>
      <c r="AE171" s="1518"/>
      <c r="AF171" s="1518"/>
      <c r="AG171" s="1518"/>
      <c r="AH171" s="1518"/>
      <c r="AI171" s="1518"/>
      <c r="AJ171" s="1518"/>
      <c r="AK171" s="119"/>
      <c r="AL171" s="587"/>
      <c r="AM171" s="665">
        <f t="shared" si="4"/>
        <v>1</v>
      </c>
      <c r="AN171" s="789"/>
      <c r="AO171" s="789"/>
      <c r="AP171" s="789"/>
      <c r="AQ171" s="789"/>
      <c r="AR171" s="789"/>
      <c r="AS171" s="789"/>
      <c r="AT171" s="789"/>
      <c r="AU171" s="789"/>
      <c r="AV171" s="789"/>
      <c r="AW171" s="789"/>
      <c r="AX171" s="789"/>
      <c r="AY171" s="684"/>
      <c r="AZ171" s="684"/>
      <c r="BA171" s="684"/>
      <c r="BB171" s="684"/>
      <c r="BC171" s="684"/>
      <c r="BD171" s="684"/>
      <c r="BE171" s="684"/>
      <c r="BF171" s="684"/>
      <c r="BG171" s="684"/>
      <c r="BH171" s="684"/>
      <c r="BI171" s="684"/>
      <c r="BJ171" s="684"/>
      <c r="BK171" s="684"/>
      <c r="BL171" s="684"/>
      <c r="BM171" s="684"/>
      <c r="BN171" s="684"/>
      <c r="BO171" s="684"/>
      <c r="BP171" s="684"/>
      <c r="BQ171" s="684"/>
      <c r="BR171" s="684"/>
      <c r="BS171" s="684"/>
      <c r="BT171" s="684"/>
      <c r="BU171" s="684"/>
      <c r="BV171" s="684"/>
      <c r="BW171" s="684"/>
      <c r="BX171" s="684"/>
      <c r="BY171" s="684"/>
      <c r="BZ171" s="684"/>
      <c r="CN171" s="263"/>
      <c r="CO171" s="263"/>
      <c r="CP171" s="263"/>
    </row>
    <row r="172" spans="1:94" s="685" customFormat="1" ht="24" customHeight="1">
      <c r="A172" s="119"/>
      <c r="B172" s="683" t="s">
        <v>1430</v>
      </c>
      <c r="C172" s="1529" t="s">
        <v>1505</v>
      </c>
      <c r="D172" s="1529"/>
      <c r="E172" s="1529"/>
      <c r="F172" s="1529"/>
      <c r="G172" s="1529"/>
      <c r="H172" s="1529"/>
      <c r="I172" s="1529"/>
      <c r="J172" s="1529"/>
      <c r="K172" s="1529"/>
      <c r="L172" s="1529"/>
      <c r="M172" s="1529"/>
      <c r="N172" s="1529"/>
      <c r="O172" s="1529"/>
      <c r="P172" s="1529"/>
      <c r="Q172" s="1529"/>
      <c r="R172" s="1529"/>
      <c r="S172" s="1529"/>
      <c r="T172" s="1529"/>
      <c r="U172" s="1529"/>
      <c r="V172" s="1529"/>
      <c r="W172" s="1529"/>
      <c r="X172" s="1529"/>
      <c r="Y172" s="1529"/>
      <c r="Z172" s="1529"/>
      <c r="AA172" s="1529"/>
      <c r="AB172" s="1529"/>
      <c r="AC172" s="1529"/>
      <c r="AD172" s="1529"/>
      <c r="AE172" s="1529"/>
      <c r="AF172" s="1529"/>
      <c r="AG172" s="1529"/>
      <c r="AH172" s="1529"/>
      <c r="AI172" s="1529"/>
      <c r="AJ172" s="1529"/>
      <c r="AK172" s="119"/>
      <c r="AL172" s="587"/>
      <c r="AM172" s="665">
        <f t="shared" si="4"/>
        <v>1</v>
      </c>
      <c r="AN172" s="789"/>
      <c r="AO172" s="789"/>
      <c r="AP172" s="789"/>
      <c r="AQ172" s="789"/>
      <c r="AR172" s="789"/>
      <c r="AS172" s="789"/>
      <c r="AT172" s="789"/>
      <c r="AU172" s="789"/>
      <c r="AV172" s="789"/>
      <c r="AW172" s="789"/>
      <c r="AX172" s="789"/>
      <c r="AY172" s="684"/>
      <c r="AZ172" s="684"/>
      <c r="BA172" s="684"/>
      <c r="BB172" s="684"/>
      <c r="BC172" s="684"/>
      <c r="BD172" s="684"/>
      <c r="BE172" s="684"/>
      <c r="BF172" s="684"/>
      <c r="BG172" s="684"/>
      <c r="BH172" s="684"/>
      <c r="BI172" s="684"/>
      <c r="BJ172" s="684"/>
      <c r="BK172" s="684"/>
      <c r="BL172" s="684"/>
      <c r="BM172" s="684"/>
      <c r="BN172" s="684"/>
      <c r="BO172" s="684"/>
      <c r="BP172" s="684"/>
      <c r="BQ172" s="684"/>
      <c r="BR172" s="684"/>
      <c r="BS172" s="684"/>
      <c r="BT172" s="684"/>
      <c r="BU172" s="684"/>
      <c r="BV172" s="684"/>
      <c r="BW172" s="684"/>
      <c r="BX172" s="684"/>
      <c r="BY172" s="684"/>
      <c r="BZ172" s="684"/>
      <c r="CN172" s="707"/>
      <c r="CO172" s="707"/>
      <c r="CP172" s="707"/>
    </row>
    <row r="173" spans="1:94" s="685" customFormat="1" ht="36" customHeight="1">
      <c r="A173" s="686"/>
      <c r="B173" s="683" t="s">
        <v>1432</v>
      </c>
      <c r="C173" s="2021" t="s">
        <v>1506</v>
      </c>
      <c r="D173" s="2021"/>
      <c r="E173" s="2021"/>
      <c r="F173" s="2021"/>
      <c r="G173" s="2021"/>
      <c r="H173" s="2021"/>
      <c r="I173" s="2021"/>
      <c r="J173" s="2021"/>
      <c r="K173" s="2021"/>
      <c r="L173" s="2021"/>
      <c r="M173" s="2021"/>
      <c r="N173" s="2021"/>
      <c r="O173" s="2021"/>
      <c r="P173" s="2021"/>
      <c r="Q173" s="2021"/>
      <c r="R173" s="2021"/>
      <c r="S173" s="2021"/>
      <c r="T173" s="2021"/>
      <c r="U173" s="2021"/>
      <c r="V173" s="2021"/>
      <c r="W173" s="2021"/>
      <c r="X173" s="2021"/>
      <c r="Y173" s="2021"/>
      <c r="Z173" s="2021"/>
      <c r="AA173" s="2021"/>
      <c r="AB173" s="2021"/>
      <c r="AC173" s="2021"/>
      <c r="AD173" s="2021"/>
      <c r="AE173" s="2021"/>
      <c r="AF173" s="2021"/>
      <c r="AG173" s="2021"/>
      <c r="AH173" s="2021"/>
      <c r="AI173" s="2021"/>
      <c r="AJ173" s="2021"/>
      <c r="AK173" s="664"/>
      <c r="AL173" s="587"/>
      <c r="AM173" s="665">
        <f t="shared" si="4"/>
        <v>1</v>
      </c>
      <c r="AN173" s="789"/>
      <c r="AO173" s="789"/>
      <c r="AP173" s="789"/>
      <c r="AQ173" s="789"/>
      <c r="AR173" s="789"/>
      <c r="AS173" s="789"/>
      <c r="AT173" s="789"/>
      <c r="AU173" s="789"/>
      <c r="AV173" s="789"/>
      <c r="AW173" s="789"/>
      <c r="AX173" s="789"/>
      <c r="AY173" s="684"/>
      <c r="AZ173" s="684"/>
      <c r="BA173" s="684"/>
      <c r="BB173" s="684"/>
      <c r="BC173" s="684"/>
      <c r="BD173" s="684"/>
      <c r="BE173" s="684"/>
      <c r="BF173" s="684"/>
      <c r="BG173" s="684"/>
      <c r="BH173" s="684"/>
      <c r="BI173" s="684"/>
      <c r="BJ173" s="684"/>
      <c r="BK173" s="684"/>
      <c r="BL173" s="684"/>
      <c r="BM173" s="684"/>
      <c r="BN173" s="684"/>
      <c r="BO173" s="684"/>
      <c r="BP173" s="684"/>
      <c r="BQ173" s="684"/>
      <c r="BR173" s="684"/>
      <c r="BS173" s="684"/>
      <c r="BT173" s="684"/>
      <c r="BU173" s="684"/>
      <c r="BV173" s="684"/>
      <c r="BW173" s="684"/>
      <c r="BX173" s="684"/>
      <c r="BY173" s="684"/>
      <c r="BZ173" s="684"/>
      <c r="CN173" s="263"/>
      <c r="CO173" s="263"/>
      <c r="CP173" s="263"/>
    </row>
    <row r="174" spans="1:94" s="685" customFormat="1" ht="13.5">
      <c r="A174" s="686"/>
      <c r="B174" s="686"/>
      <c r="C174" s="686"/>
      <c r="D174" s="686"/>
      <c r="E174" s="686"/>
      <c r="F174" s="686"/>
      <c r="G174" s="686"/>
      <c r="H174" s="686"/>
      <c r="I174" s="686"/>
      <c r="J174" s="686"/>
      <c r="K174" s="686"/>
      <c r="L174" s="686"/>
      <c r="M174" s="686"/>
      <c r="N174" s="686"/>
      <c r="O174" s="686"/>
      <c r="P174" s="686"/>
      <c r="Q174" s="686"/>
      <c r="R174" s="686"/>
      <c r="S174" s="686"/>
      <c r="T174" s="686"/>
      <c r="U174" s="686"/>
      <c r="V174" s="686"/>
      <c r="W174" s="686"/>
      <c r="X174" s="686"/>
      <c r="Y174" s="686"/>
      <c r="Z174" s="686"/>
      <c r="AA174" s="686"/>
      <c r="AB174" s="664"/>
      <c r="AC174" s="664"/>
      <c r="AD174" s="664"/>
      <c r="AE174" s="664"/>
      <c r="AF174" s="664"/>
      <c r="AG174" s="664"/>
      <c r="AH174" s="664"/>
      <c r="AI174" s="664"/>
      <c r="AJ174" s="664"/>
      <c r="AK174" s="664"/>
      <c r="AL174" s="587"/>
      <c r="AM174" s="665">
        <f t="shared" si="4"/>
        <v>1</v>
      </c>
      <c r="AN174" s="789"/>
      <c r="AO174" s="789"/>
      <c r="AP174" s="789"/>
      <c r="AQ174" s="789"/>
      <c r="AR174" s="789"/>
      <c r="AS174" s="789"/>
      <c r="AT174" s="789"/>
      <c r="AU174" s="789"/>
      <c r="AV174" s="789"/>
      <c r="AW174" s="789"/>
      <c r="AX174" s="789"/>
      <c r="AY174" s="684"/>
      <c r="AZ174" s="684"/>
      <c r="BA174" s="684"/>
      <c r="BB174" s="684"/>
      <c r="BC174" s="684"/>
      <c r="BD174" s="684"/>
      <c r="BE174" s="684"/>
      <c r="BF174" s="684"/>
      <c r="BG174" s="684"/>
      <c r="BH174" s="684"/>
      <c r="BI174" s="684"/>
      <c r="BJ174" s="684"/>
      <c r="BK174" s="684"/>
      <c r="BL174" s="684"/>
      <c r="BM174" s="684"/>
      <c r="BN174" s="684"/>
      <c r="BO174" s="684"/>
      <c r="BP174" s="684"/>
      <c r="BQ174" s="684"/>
      <c r="BR174" s="684"/>
      <c r="BS174" s="684"/>
      <c r="BT174" s="684"/>
      <c r="BU174" s="684"/>
      <c r="BV174" s="684"/>
      <c r="BW174" s="684"/>
      <c r="BX174" s="684"/>
      <c r="BY174" s="684"/>
      <c r="BZ174" s="684"/>
    </row>
    <row r="175" spans="1:94" s="685" customFormat="1" ht="13.5">
      <c r="A175" s="686"/>
      <c r="B175" s="686"/>
      <c r="C175" s="686"/>
      <c r="D175" s="686"/>
      <c r="E175" s="686"/>
      <c r="F175" s="686"/>
      <c r="G175" s="686"/>
      <c r="H175" s="686"/>
      <c r="I175" s="686"/>
      <c r="J175" s="686"/>
      <c r="K175" s="686"/>
      <c r="L175" s="686"/>
      <c r="M175" s="686"/>
      <c r="N175" s="686"/>
      <c r="O175" s="686"/>
      <c r="P175" s="686"/>
      <c r="Q175" s="686"/>
      <c r="R175" s="686"/>
      <c r="S175" s="686"/>
      <c r="T175" s="686"/>
      <c r="U175" s="686"/>
      <c r="V175" s="686"/>
      <c r="W175" s="686"/>
      <c r="X175" s="686"/>
      <c r="Y175" s="686"/>
      <c r="Z175" s="686"/>
      <c r="AA175" s="686"/>
      <c r="AB175" s="664"/>
      <c r="AC175" s="664"/>
      <c r="AD175" s="664"/>
      <c r="AE175" s="664"/>
      <c r="AF175" s="664"/>
      <c r="AG175" s="664"/>
      <c r="AH175" s="664"/>
      <c r="AI175" s="664"/>
      <c r="AJ175" s="664"/>
      <c r="AK175" s="664"/>
      <c r="AL175" s="587"/>
      <c r="AM175" s="665">
        <f t="shared" si="4"/>
        <v>1</v>
      </c>
      <c r="AN175" s="789"/>
      <c r="AO175" s="789"/>
      <c r="AP175" s="789"/>
      <c r="AQ175" s="789"/>
      <c r="AR175" s="789"/>
      <c r="AS175" s="789"/>
      <c r="AT175" s="789"/>
      <c r="AU175" s="789"/>
      <c r="AV175" s="789"/>
      <c r="AW175" s="789"/>
      <c r="AX175" s="789"/>
      <c r="AY175" s="684"/>
      <c r="AZ175" s="684"/>
      <c r="BA175" s="684"/>
      <c r="BB175" s="684"/>
      <c r="BC175" s="684"/>
      <c r="BD175" s="684"/>
      <c r="BE175" s="684"/>
      <c r="BF175" s="684"/>
      <c r="BG175" s="684"/>
      <c r="BH175" s="684"/>
      <c r="BI175" s="684"/>
      <c r="BJ175" s="684"/>
      <c r="BK175" s="684"/>
      <c r="BL175" s="684"/>
      <c r="BM175" s="684"/>
      <c r="BN175" s="684"/>
      <c r="BO175" s="684"/>
      <c r="BP175" s="684"/>
      <c r="BQ175" s="684"/>
      <c r="BR175" s="684"/>
      <c r="BS175" s="684"/>
      <c r="BT175" s="684"/>
      <c r="BU175" s="684"/>
      <c r="BV175" s="684"/>
      <c r="BW175" s="684"/>
      <c r="BX175" s="684"/>
      <c r="BY175" s="684"/>
      <c r="BZ175" s="684"/>
    </row>
    <row r="176" spans="1:94" s="685" customFormat="1" ht="13.5">
      <c r="A176" s="664"/>
      <c r="B176" s="664"/>
      <c r="C176" s="664"/>
      <c r="D176" s="664"/>
      <c r="E176" s="664"/>
      <c r="F176" s="664"/>
      <c r="G176" s="664"/>
      <c r="H176" s="664"/>
      <c r="I176" s="664"/>
      <c r="J176" s="664"/>
      <c r="K176" s="664"/>
      <c r="L176" s="664"/>
      <c r="M176" s="664"/>
      <c r="N176" s="664"/>
      <c r="O176" s="664"/>
      <c r="P176" s="664"/>
      <c r="Q176" s="664"/>
      <c r="R176" s="664"/>
      <c r="S176" s="664"/>
      <c r="T176" s="664"/>
      <c r="U176" s="664"/>
      <c r="V176" s="664"/>
      <c r="W176" s="664"/>
      <c r="X176" s="664"/>
      <c r="Y176" s="664"/>
      <c r="Z176" s="664"/>
      <c r="AA176" s="664"/>
      <c r="AB176" s="664"/>
      <c r="AC176" s="664"/>
      <c r="AD176" s="664"/>
      <c r="AE176" s="664"/>
      <c r="AF176" s="664"/>
      <c r="AG176" s="664"/>
      <c r="AH176" s="664"/>
      <c r="AI176" s="664"/>
      <c r="AJ176" s="664"/>
      <c r="AK176" s="664"/>
      <c r="AL176" s="587"/>
      <c r="AM176" s="665">
        <f t="shared" si="4"/>
        <v>1</v>
      </c>
      <c r="AN176" s="789"/>
      <c r="AO176" s="789"/>
      <c r="AP176" s="789"/>
      <c r="AQ176" s="789"/>
      <c r="AR176" s="789"/>
      <c r="AS176" s="789"/>
      <c r="AT176" s="789"/>
      <c r="AU176" s="789"/>
      <c r="AV176" s="789"/>
      <c r="AW176" s="789"/>
      <c r="AX176" s="789"/>
      <c r="AY176" s="684"/>
      <c r="AZ176" s="684"/>
      <c r="BA176" s="684"/>
      <c r="BB176" s="684"/>
      <c r="BC176" s="684"/>
      <c r="BD176" s="684"/>
      <c r="BE176" s="684"/>
      <c r="BF176" s="684"/>
      <c r="BG176" s="684"/>
      <c r="BH176" s="684"/>
      <c r="BI176" s="684"/>
      <c r="BJ176" s="684"/>
      <c r="BK176" s="684"/>
      <c r="BL176" s="684"/>
      <c r="BM176" s="684"/>
      <c r="BN176" s="684"/>
      <c r="BO176" s="684"/>
      <c r="BP176" s="684"/>
      <c r="BQ176" s="684"/>
      <c r="BR176" s="684"/>
      <c r="BS176" s="684"/>
      <c r="BT176" s="684"/>
      <c r="BU176" s="684"/>
      <c r="BV176" s="684"/>
      <c r="BW176" s="684"/>
      <c r="BX176" s="684"/>
      <c r="BY176" s="684"/>
      <c r="BZ176" s="684"/>
    </row>
    <row r="177" spans="1:94" s="685" customFormat="1" ht="13.5">
      <c r="A177" s="664"/>
      <c r="B177" s="664"/>
      <c r="C177" s="664"/>
      <c r="D177" s="664"/>
      <c r="E177" s="664"/>
      <c r="F177" s="664"/>
      <c r="G177" s="664"/>
      <c r="H177" s="664"/>
      <c r="I177" s="664"/>
      <c r="J177" s="664"/>
      <c r="K177" s="664"/>
      <c r="L177" s="664"/>
      <c r="M177" s="664"/>
      <c r="N177" s="664"/>
      <c r="O177" s="664"/>
      <c r="P177" s="664"/>
      <c r="Q177" s="664"/>
      <c r="R177" s="664"/>
      <c r="S177" s="664"/>
      <c r="T177" s="664"/>
      <c r="U177" s="664"/>
      <c r="V177" s="664"/>
      <c r="W177" s="664"/>
      <c r="X177" s="664"/>
      <c r="Y177" s="664"/>
      <c r="Z177" s="664"/>
      <c r="AA177" s="664"/>
      <c r="AB177" s="664"/>
      <c r="AC177" s="664"/>
      <c r="AD177" s="664"/>
      <c r="AE177" s="664"/>
      <c r="AF177" s="664"/>
      <c r="AG177" s="664"/>
      <c r="AH177" s="664"/>
      <c r="AI177" s="664"/>
      <c r="AJ177" s="664"/>
      <c r="AK177" s="664"/>
      <c r="AL177" s="587"/>
      <c r="AM177" s="665">
        <f t="shared" si="4"/>
        <v>1</v>
      </c>
      <c r="AN177" s="789"/>
      <c r="AO177" s="789"/>
      <c r="AP177" s="789"/>
      <c r="AQ177" s="789"/>
      <c r="AR177" s="789"/>
      <c r="AS177" s="789"/>
      <c r="AT177" s="789"/>
      <c r="AU177" s="789"/>
      <c r="AV177" s="789"/>
      <c r="AW177" s="789"/>
      <c r="AX177" s="789"/>
      <c r="AY177" s="684"/>
      <c r="AZ177" s="684"/>
      <c r="BA177" s="684"/>
      <c r="BB177" s="684"/>
      <c r="BC177" s="684"/>
      <c r="BD177" s="684"/>
      <c r="BE177" s="684"/>
      <c r="BF177" s="684"/>
      <c r="BG177" s="684"/>
      <c r="BH177" s="684"/>
      <c r="BI177" s="684"/>
      <c r="BJ177" s="684"/>
      <c r="BK177" s="684"/>
      <c r="BL177" s="684"/>
      <c r="BM177" s="684"/>
      <c r="BN177" s="684"/>
      <c r="BO177" s="684"/>
      <c r="BP177" s="684"/>
      <c r="BQ177" s="684"/>
      <c r="BR177" s="684"/>
      <c r="BS177" s="684"/>
      <c r="BT177" s="684"/>
      <c r="BU177" s="684"/>
      <c r="BV177" s="684"/>
      <c r="BW177" s="684"/>
      <c r="BX177" s="684"/>
      <c r="BY177" s="684"/>
      <c r="BZ177" s="684"/>
    </row>
    <row r="178" spans="1:94" s="685" customFormat="1" ht="13.5">
      <c r="A178" s="664"/>
      <c r="B178" s="664"/>
      <c r="C178" s="664"/>
      <c r="D178" s="664"/>
      <c r="E178" s="664"/>
      <c r="F178" s="664"/>
      <c r="G178" s="664"/>
      <c r="H178" s="664"/>
      <c r="I178" s="664"/>
      <c r="J178" s="664"/>
      <c r="K178" s="664"/>
      <c r="L178" s="664"/>
      <c r="M178" s="664"/>
      <c r="N178" s="664"/>
      <c r="O178" s="664"/>
      <c r="P178" s="664"/>
      <c r="Q178" s="664"/>
      <c r="R178" s="664"/>
      <c r="S178" s="664"/>
      <c r="T178" s="664"/>
      <c r="U178" s="664"/>
      <c r="V178" s="664"/>
      <c r="W178" s="664"/>
      <c r="X178" s="664"/>
      <c r="Y178" s="664"/>
      <c r="Z178" s="664"/>
      <c r="AA178" s="664"/>
      <c r="AB178" s="664"/>
      <c r="AC178" s="664"/>
      <c r="AD178" s="664"/>
      <c r="AE178" s="664"/>
      <c r="AF178" s="664"/>
      <c r="AG178" s="664"/>
      <c r="AH178" s="664"/>
      <c r="AI178" s="664"/>
      <c r="AJ178" s="664"/>
      <c r="AK178" s="664"/>
      <c r="AL178" s="587"/>
      <c r="AM178" s="665">
        <f t="shared" si="4"/>
        <v>1</v>
      </c>
      <c r="AN178" s="789"/>
      <c r="AO178" s="789"/>
      <c r="AP178" s="789"/>
      <c r="AQ178" s="789"/>
      <c r="AR178" s="789"/>
      <c r="AS178" s="789"/>
      <c r="AT178" s="789"/>
      <c r="AU178" s="789"/>
      <c r="AV178" s="789"/>
      <c r="AW178" s="789"/>
      <c r="AX178" s="789"/>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row>
    <row r="179" spans="1:94" s="685" customFormat="1" ht="13.5">
      <c r="A179" s="664"/>
      <c r="B179" s="664"/>
      <c r="C179" s="664"/>
      <c r="D179" s="664"/>
      <c r="E179" s="664"/>
      <c r="F179" s="664"/>
      <c r="G179" s="664"/>
      <c r="H179" s="664"/>
      <c r="I179" s="664"/>
      <c r="J179" s="664"/>
      <c r="K179" s="664"/>
      <c r="L179" s="664"/>
      <c r="M179" s="664"/>
      <c r="N179" s="664"/>
      <c r="O179" s="664"/>
      <c r="P179" s="664"/>
      <c r="Q179" s="664"/>
      <c r="R179" s="664"/>
      <c r="S179" s="664"/>
      <c r="T179" s="664"/>
      <c r="U179" s="664"/>
      <c r="V179" s="664"/>
      <c r="W179" s="664"/>
      <c r="X179" s="664"/>
      <c r="Y179" s="664"/>
      <c r="Z179" s="664"/>
      <c r="AA179" s="664"/>
      <c r="AB179" s="664"/>
      <c r="AC179" s="664"/>
      <c r="AD179" s="664"/>
      <c r="AE179" s="664"/>
      <c r="AF179" s="664"/>
      <c r="AG179" s="664"/>
      <c r="AH179" s="664"/>
      <c r="AI179" s="664"/>
      <c r="AJ179" s="664"/>
      <c r="AK179" s="664"/>
      <c r="AL179" s="587"/>
      <c r="AM179" s="665">
        <f t="shared" si="4"/>
        <v>1</v>
      </c>
      <c r="AN179" s="789"/>
      <c r="AO179" s="789"/>
      <c r="AP179" s="789"/>
      <c r="AQ179" s="789"/>
      <c r="AR179" s="789"/>
      <c r="AS179" s="789"/>
      <c r="AT179" s="789"/>
      <c r="AU179" s="789"/>
      <c r="AV179" s="789"/>
      <c r="AW179" s="789"/>
      <c r="AX179" s="789"/>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row>
    <row r="180" spans="1:94" s="685" customFormat="1" ht="13.5">
      <c r="A180" s="664"/>
      <c r="B180" s="664"/>
      <c r="C180" s="664"/>
      <c r="D180" s="664"/>
      <c r="E180" s="664"/>
      <c r="F180" s="664"/>
      <c r="G180" s="664"/>
      <c r="H180" s="664"/>
      <c r="I180" s="664"/>
      <c r="J180" s="664"/>
      <c r="K180" s="664"/>
      <c r="L180" s="664"/>
      <c r="M180" s="664"/>
      <c r="N180" s="664"/>
      <c r="O180" s="664"/>
      <c r="P180" s="664"/>
      <c r="Q180" s="664"/>
      <c r="R180" s="664"/>
      <c r="S180" s="664"/>
      <c r="T180" s="664"/>
      <c r="U180" s="664"/>
      <c r="V180" s="664"/>
      <c r="W180" s="664"/>
      <c r="X180" s="664"/>
      <c r="Y180" s="664"/>
      <c r="Z180" s="664"/>
      <c r="AA180" s="664"/>
      <c r="AB180" s="664"/>
      <c r="AC180" s="664"/>
      <c r="AD180" s="664"/>
      <c r="AE180" s="664"/>
      <c r="AF180" s="664"/>
      <c r="AG180" s="664"/>
      <c r="AH180" s="664"/>
      <c r="AI180" s="664"/>
      <c r="AJ180" s="664"/>
      <c r="AK180" s="664"/>
      <c r="AL180" s="587"/>
      <c r="AM180" s="665">
        <f t="shared" si="4"/>
        <v>1</v>
      </c>
      <c r="AN180" s="789"/>
      <c r="AO180" s="789"/>
      <c r="AP180" s="789"/>
      <c r="AQ180" s="789"/>
      <c r="AR180" s="789"/>
      <c r="AS180" s="789"/>
      <c r="AT180" s="789"/>
      <c r="AU180" s="789"/>
      <c r="AV180" s="789"/>
      <c r="AW180" s="789"/>
      <c r="AX180" s="789"/>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row>
    <row r="181" spans="1:94" s="685" customFormat="1" ht="13.5">
      <c r="A181" s="664"/>
      <c r="B181" s="664"/>
      <c r="C181" s="664"/>
      <c r="D181" s="664"/>
      <c r="E181" s="664"/>
      <c r="F181" s="664"/>
      <c r="G181" s="664"/>
      <c r="H181" s="664"/>
      <c r="I181" s="664"/>
      <c r="J181" s="664"/>
      <c r="K181" s="664"/>
      <c r="L181" s="664"/>
      <c r="M181" s="664"/>
      <c r="N181" s="664"/>
      <c r="O181" s="664"/>
      <c r="P181" s="664"/>
      <c r="Q181" s="664"/>
      <c r="R181" s="664"/>
      <c r="S181" s="664"/>
      <c r="T181" s="664"/>
      <c r="U181" s="664"/>
      <c r="V181" s="664"/>
      <c r="W181" s="664"/>
      <c r="X181" s="664"/>
      <c r="Y181" s="664"/>
      <c r="Z181" s="664"/>
      <c r="AA181" s="664"/>
      <c r="AB181" s="664"/>
      <c r="AC181" s="664"/>
      <c r="AD181" s="664"/>
      <c r="AE181" s="664"/>
      <c r="AF181" s="664"/>
      <c r="AG181" s="664"/>
      <c r="AH181" s="664"/>
      <c r="AI181" s="664"/>
      <c r="AJ181" s="664"/>
      <c r="AK181" s="664"/>
      <c r="AL181" s="587"/>
      <c r="AM181" s="665">
        <f t="shared" si="4"/>
        <v>1</v>
      </c>
      <c r="AN181" s="789"/>
      <c r="AO181" s="789"/>
      <c r="AP181" s="789"/>
      <c r="AQ181" s="789"/>
      <c r="AR181" s="789"/>
      <c r="AS181" s="789"/>
      <c r="AT181" s="789"/>
      <c r="AU181" s="789"/>
      <c r="AV181" s="789"/>
      <c r="AW181" s="789"/>
      <c r="AX181" s="789"/>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row>
    <row r="182" spans="1:94" s="685" customFormat="1" ht="13.5">
      <c r="A182" s="664"/>
      <c r="B182" s="664"/>
      <c r="C182" s="664"/>
      <c r="D182" s="664"/>
      <c r="E182" s="664"/>
      <c r="F182" s="664"/>
      <c r="G182" s="664"/>
      <c r="H182" s="664"/>
      <c r="I182" s="664"/>
      <c r="J182" s="664"/>
      <c r="K182" s="664"/>
      <c r="L182" s="664"/>
      <c r="M182" s="664"/>
      <c r="N182" s="664"/>
      <c r="O182" s="664"/>
      <c r="P182" s="664"/>
      <c r="Q182" s="664"/>
      <c r="R182" s="664"/>
      <c r="S182" s="664"/>
      <c r="T182" s="664"/>
      <c r="U182" s="664"/>
      <c r="V182" s="664"/>
      <c r="W182" s="664"/>
      <c r="X182" s="664"/>
      <c r="Y182" s="664"/>
      <c r="Z182" s="664"/>
      <c r="AA182" s="664"/>
      <c r="AB182" s="664"/>
      <c r="AC182" s="664"/>
      <c r="AD182" s="664"/>
      <c r="AE182" s="664"/>
      <c r="AF182" s="664"/>
      <c r="AG182" s="664"/>
      <c r="AH182" s="664"/>
      <c r="AI182" s="664"/>
      <c r="AJ182" s="664"/>
      <c r="AK182" s="664"/>
      <c r="AL182" s="587"/>
      <c r="AM182" s="665">
        <f t="shared" si="4"/>
        <v>1</v>
      </c>
      <c r="AN182" s="789"/>
      <c r="AO182" s="789"/>
      <c r="AP182" s="789"/>
      <c r="AQ182" s="789"/>
      <c r="AR182" s="789"/>
      <c r="AS182" s="789"/>
      <c r="AT182" s="789"/>
      <c r="AU182" s="789"/>
      <c r="AV182" s="789"/>
      <c r="AW182" s="789"/>
      <c r="AX182" s="789"/>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row>
    <row r="183" spans="1:94">
      <c r="A183" s="664"/>
      <c r="B183" s="664"/>
      <c r="C183" s="664"/>
      <c r="D183" s="664"/>
      <c r="E183" s="664"/>
      <c r="F183" s="664"/>
      <c r="G183" s="664"/>
      <c r="H183" s="664"/>
      <c r="I183" s="664"/>
      <c r="J183" s="664"/>
      <c r="K183" s="664"/>
      <c r="L183" s="664"/>
      <c r="M183" s="664"/>
      <c r="N183" s="664"/>
      <c r="O183" s="664"/>
      <c r="P183" s="664"/>
      <c r="Q183" s="664"/>
      <c r="R183" s="664"/>
      <c r="S183" s="664"/>
      <c r="T183" s="664"/>
      <c r="U183" s="664"/>
      <c r="V183" s="664"/>
      <c r="W183" s="664"/>
      <c r="X183" s="664"/>
      <c r="Y183" s="664"/>
      <c r="Z183" s="664"/>
      <c r="AA183" s="664"/>
      <c r="AB183" s="664"/>
      <c r="AC183" s="664"/>
      <c r="AD183" s="664"/>
      <c r="AE183" s="664"/>
      <c r="AF183" s="664"/>
      <c r="AG183" s="664"/>
      <c r="AH183" s="664"/>
      <c r="AI183" s="664"/>
      <c r="AJ183" s="664"/>
      <c r="AK183" s="664"/>
      <c r="AM183" s="665">
        <f t="shared" si="4"/>
        <v>1</v>
      </c>
      <c r="CN183" s="685"/>
      <c r="CO183" s="685"/>
      <c r="CP183" s="685"/>
    </row>
    <row r="184" spans="1:94" ht="20.100000000000001" customHeight="1">
      <c r="AM184" s="665">
        <f t="shared" si="4"/>
        <v>1</v>
      </c>
      <c r="CN184" s="685"/>
      <c r="CO184" s="685"/>
      <c r="CP184" s="685"/>
    </row>
    <row r="185" spans="1:94" ht="14.1" customHeight="1">
      <c r="AK185" s="871"/>
      <c r="AL185" s="587">
        <v>6</v>
      </c>
      <c r="AM185" s="797" t="e">
        <f>IF(#REF!&lt;&gt;0,1,0)</f>
        <v>#REF!</v>
      </c>
    </row>
    <row r="186" spans="1:94" ht="14.1" customHeight="1" thickBot="1">
      <c r="A186" s="172" t="s">
        <v>1507</v>
      </c>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864" t="s">
        <v>102</v>
      </c>
      <c r="AM186" s="798" t="e">
        <f>AM185</f>
        <v>#REF!</v>
      </c>
    </row>
    <row r="187" spans="1:94" s="710" customFormat="1" ht="14.1" customHeight="1">
      <c r="A187" s="708" t="s">
        <v>1508</v>
      </c>
      <c r="B187" s="145"/>
      <c r="C187" s="145"/>
      <c r="D187" s="145"/>
      <c r="E187" s="145"/>
      <c r="F187" s="145"/>
      <c r="G187" s="145"/>
      <c r="H187" s="145"/>
      <c r="I187" s="145"/>
      <c r="J187" s="145"/>
      <c r="K187" s="145"/>
      <c r="L187" s="145"/>
      <c r="M187" s="145"/>
      <c r="N187" s="1764" t="e">
        <f>#REF!</f>
        <v>#REF!</v>
      </c>
      <c r="O187" s="1765"/>
      <c r="P187" s="1765"/>
      <c r="Q187" s="1765"/>
      <c r="R187" s="1765"/>
      <c r="S187" s="1765"/>
      <c r="T187" s="1765"/>
      <c r="U187" s="1765"/>
      <c r="V187" s="1765"/>
      <c r="W187" s="1765"/>
      <c r="X187" s="1765"/>
      <c r="Y187" s="1765"/>
      <c r="Z187" s="1765"/>
      <c r="AA187" s="1765"/>
      <c r="AB187" s="1765"/>
      <c r="AC187" s="1765"/>
      <c r="AD187" s="1765"/>
      <c r="AE187" s="1765"/>
      <c r="AF187" s="1765"/>
      <c r="AG187" s="1765"/>
      <c r="AH187" s="1765"/>
      <c r="AI187" s="1765"/>
      <c r="AJ187" s="1765"/>
      <c r="AK187" s="1766"/>
      <c r="AL187" s="705"/>
      <c r="AM187" s="798" t="e">
        <f t="shared" ref="AM187:AM238" si="5">AM186</f>
        <v>#REF!</v>
      </c>
      <c r="AN187" s="792"/>
      <c r="AO187" s="792"/>
      <c r="AP187" s="792"/>
      <c r="AQ187" s="792"/>
      <c r="AR187" s="792"/>
      <c r="AS187" s="792"/>
      <c r="AT187" s="792"/>
      <c r="AU187" s="792"/>
      <c r="AV187" s="792"/>
      <c r="AW187" s="792"/>
      <c r="AX187" s="792"/>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N187" s="263"/>
      <c r="CO187" s="263"/>
      <c r="CP187" s="263"/>
    </row>
    <row r="188" spans="1:94" ht="12" customHeight="1">
      <c r="A188" s="1767" t="s">
        <v>1509</v>
      </c>
      <c r="B188" s="1768"/>
      <c r="C188" s="1768"/>
      <c r="D188" s="1768"/>
      <c r="E188" s="1768"/>
      <c r="F188" s="1768"/>
      <c r="G188" s="1768"/>
      <c r="H188" s="1768"/>
      <c r="I188" s="1768"/>
      <c r="J188" s="1768"/>
      <c r="K188" s="1768"/>
      <c r="L188" s="1768"/>
      <c r="M188" s="1769"/>
      <c r="N188" s="1775" t="e">
        <f>#REF!</f>
        <v>#REF!</v>
      </c>
      <c r="O188" s="1726"/>
      <c r="P188" s="1726"/>
      <c r="Q188" s="1726"/>
      <c r="R188" s="1726"/>
      <c r="S188" s="1726"/>
      <c r="T188" s="1726"/>
      <c r="U188" s="1726"/>
      <c r="V188" s="1726"/>
      <c r="W188" s="1726"/>
      <c r="X188" s="1726"/>
      <c r="Y188" s="1726"/>
      <c r="Z188" s="1726"/>
      <c r="AA188" s="1726"/>
      <c r="AB188" s="1726"/>
      <c r="AC188" s="1726"/>
      <c r="AD188" s="1726"/>
      <c r="AE188" s="1726"/>
      <c r="AF188" s="1726"/>
      <c r="AG188" s="1726"/>
      <c r="AH188" s="1726"/>
      <c r="AI188" s="1726"/>
      <c r="AJ188" s="1726"/>
      <c r="AK188" s="1776"/>
      <c r="AM188" s="798" t="e">
        <f t="shared" si="5"/>
        <v>#REF!</v>
      </c>
    </row>
    <row r="189" spans="1:94" ht="12" customHeight="1">
      <c r="A189" s="1770"/>
      <c r="B189" s="1735"/>
      <c r="C189" s="1735"/>
      <c r="D189" s="1735"/>
      <c r="E189" s="1735"/>
      <c r="F189" s="1735"/>
      <c r="G189" s="1735"/>
      <c r="H189" s="1735"/>
      <c r="I189" s="1735"/>
      <c r="J189" s="1735"/>
      <c r="K189" s="1735"/>
      <c r="L189" s="1735"/>
      <c r="M189" s="1771"/>
      <c r="N189" s="1777" t="e">
        <f>#REF!</f>
        <v>#REF!</v>
      </c>
      <c r="O189" s="1398"/>
      <c r="P189" s="1398"/>
      <c r="Q189" s="1398"/>
      <c r="R189" s="1398"/>
      <c r="S189" s="1398"/>
      <c r="T189" s="1398"/>
      <c r="U189" s="1398"/>
      <c r="V189" s="1398"/>
      <c r="W189" s="1398"/>
      <c r="X189" s="1398"/>
      <c r="Y189" s="1398"/>
      <c r="Z189" s="1398"/>
      <c r="AA189" s="1398"/>
      <c r="AB189" s="1398"/>
      <c r="AC189" s="1398"/>
      <c r="AD189" s="1398"/>
      <c r="AE189" s="1398"/>
      <c r="AF189" s="1398"/>
      <c r="AG189" s="1398"/>
      <c r="AH189" s="1398"/>
      <c r="AI189" s="1398"/>
      <c r="AJ189" s="1398"/>
      <c r="AK189" s="1778"/>
      <c r="AM189" s="798" t="e">
        <f t="shared" si="5"/>
        <v>#REF!</v>
      </c>
    </row>
    <row r="190" spans="1:94" ht="12" customHeight="1">
      <c r="A190" s="1772"/>
      <c r="B190" s="1773"/>
      <c r="C190" s="1773"/>
      <c r="D190" s="1773"/>
      <c r="E190" s="1773"/>
      <c r="F190" s="1773"/>
      <c r="G190" s="1773"/>
      <c r="H190" s="1773"/>
      <c r="I190" s="1773"/>
      <c r="J190" s="1773"/>
      <c r="K190" s="1773"/>
      <c r="L190" s="1773"/>
      <c r="M190" s="1774"/>
      <c r="N190" s="1779" t="e">
        <f>#REF!</f>
        <v>#REF!</v>
      </c>
      <c r="O190" s="1399"/>
      <c r="P190" s="1399"/>
      <c r="Q190" s="1399"/>
      <c r="R190" s="1399"/>
      <c r="S190" s="1399"/>
      <c r="T190" s="1399"/>
      <c r="U190" s="1399"/>
      <c r="V190" s="1399"/>
      <c r="W190" s="1399"/>
      <c r="X190" s="1399"/>
      <c r="Y190" s="1399"/>
      <c r="Z190" s="1399"/>
      <c r="AA190" s="1399"/>
      <c r="AB190" s="1399"/>
      <c r="AC190" s="1399"/>
      <c r="AD190" s="1399"/>
      <c r="AE190" s="1399"/>
      <c r="AF190" s="1399"/>
      <c r="AG190" s="1399"/>
      <c r="AH190" s="1399"/>
      <c r="AI190" s="1399"/>
      <c r="AJ190" s="1399"/>
      <c r="AK190" s="1780"/>
      <c r="AM190" s="798" t="e">
        <f t="shared" si="5"/>
        <v>#REF!</v>
      </c>
    </row>
    <row r="191" spans="1:94" ht="14.1" customHeight="1">
      <c r="A191" s="603" t="s">
        <v>1510</v>
      </c>
      <c r="B191" s="164"/>
      <c r="C191" s="164"/>
      <c r="D191" s="164"/>
      <c r="E191" s="164"/>
      <c r="F191" s="164"/>
      <c r="G191" s="164"/>
      <c r="H191" s="164"/>
      <c r="I191" s="164"/>
      <c r="J191" s="164"/>
      <c r="K191" s="164"/>
      <c r="L191" s="164"/>
      <c r="M191" s="164"/>
      <c r="N191" s="1752" t="e">
        <f>#REF!</f>
        <v>#REF!</v>
      </c>
      <c r="O191" s="1498"/>
      <c r="P191" s="1498"/>
      <c r="Q191" s="1498"/>
      <c r="R191" s="1498"/>
      <c r="S191" s="1498"/>
      <c r="T191" s="1498"/>
      <c r="U191" s="1498"/>
      <c r="V191" s="1498"/>
      <c r="W191" s="1498"/>
      <c r="X191" s="1498"/>
      <c r="Y191" s="1498"/>
      <c r="Z191" s="1498"/>
      <c r="AA191" s="1498"/>
      <c r="AB191" s="1498"/>
      <c r="AC191" s="1498"/>
      <c r="AD191" s="1498"/>
      <c r="AE191" s="1498"/>
      <c r="AF191" s="1498"/>
      <c r="AG191" s="1498"/>
      <c r="AH191" s="1498"/>
      <c r="AI191" s="1498"/>
      <c r="AJ191" s="1498"/>
      <c r="AK191" s="1753"/>
      <c r="AM191" s="798" t="e">
        <f t="shared" si="5"/>
        <v>#REF!</v>
      </c>
    </row>
    <row r="192" spans="1:94" ht="14.1" customHeight="1" thickBot="1">
      <c r="A192" s="711" t="s">
        <v>1511</v>
      </c>
      <c r="B192" s="712"/>
      <c r="C192" s="712"/>
      <c r="D192" s="712"/>
      <c r="E192" s="712"/>
      <c r="F192" s="712"/>
      <c r="G192" s="712"/>
      <c r="H192" s="712"/>
      <c r="I192" s="712"/>
      <c r="J192" s="712"/>
      <c r="K192" s="712"/>
      <c r="L192" s="712"/>
      <c r="M192" s="712"/>
      <c r="N192" s="1754"/>
      <c r="O192" s="1755"/>
      <c r="P192" s="1755"/>
      <c r="Q192" s="1755"/>
      <c r="R192" s="1755"/>
      <c r="S192" s="1755"/>
      <c r="T192" s="1755"/>
      <c r="U192" s="1755"/>
      <c r="V192" s="1755"/>
      <c r="W192" s="1755"/>
      <c r="X192" s="1755"/>
      <c r="Y192" s="1755"/>
      <c r="Z192" s="1755"/>
      <c r="AA192" s="1755"/>
      <c r="AB192" s="1755"/>
      <c r="AC192" s="1755"/>
      <c r="AD192" s="1755"/>
      <c r="AE192" s="1755"/>
      <c r="AF192" s="1755"/>
      <c r="AG192" s="1755"/>
      <c r="AH192" s="1755"/>
      <c r="AI192" s="1755"/>
      <c r="AJ192" s="1755"/>
      <c r="AK192" s="1756"/>
      <c r="AM192" s="798" t="e">
        <f t="shared" si="5"/>
        <v>#REF!</v>
      </c>
      <c r="CN192" s="710"/>
      <c r="CO192" s="710"/>
      <c r="CP192" s="710"/>
    </row>
    <row r="193" spans="1:39" ht="12.95" customHeight="1" thickBot="1">
      <c r="AM193" s="798" t="e">
        <f t="shared" si="5"/>
        <v>#REF!</v>
      </c>
    </row>
    <row r="194" spans="1:39" ht="12.95" customHeight="1">
      <c r="A194" s="713"/>
      <c r="B194" s="1255" t="s">
        <v>1512</v>
      </c>
      <c r="C194" s="1256"/>
      <c r="D194" s="1256"/>
      <c r="E194" s="1257"/>
      <c r="F194" s="1255" t="s">
        <v>324</v>
      </c>
      <c r="G194" s="1256"/>
      <c r="H194" s="1256"/>
      <c r="I194" s="1257"/>
      <c r="J194" s="1256" t="s">
        <v>325</v>
      </c>
      <c r="K194" s="1256"/>
      <c r="L194" s="1256"/>
      <c r="M194" s="1256"/>
      <c r="N194" s="1256"/>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438" t="s">
        <v>1513</v>
      </c>
      <c r="AK194" s="1758"/>
      <c r="AM194" s="798" t="e">
        <f t="shared" si="5"/>
        <v>#REF!</v>
      </c>
    </row>
    <row r="195" spans="1:39" ht="12.95" customHeight="1">
      <c r="A195" s="714"/>
      <c r="B195" s="1574"/>
      <c r="C195" s="1757"/>
      <c r="D195" s="1757"/>
      <c r="E195" s="1575"/>
      <c r="F195" s="1574"/>
      <c r="G195" s="1757"/>
      <c r="H195" s="1757"/>
      <c r="I195" s="1575"/>
      <c r="J195" s="1761" t="s">
        <v>328</v>
      </c>
      <c r="K195" s="1761"/>
      <c r="L195" s="1761"/>
      <c r="M195" s="1761"/>
      <c r="N195" s="1762" t="s">
        <v>329</v>
      </c>
      <c r="O195" s="1761"/>
      <c r="P195" s="1761"/>
      <c r="Q195" s="1761"/>
      <c r="R195" s="1761"/>
      <c r="S195" s="1761"/>
      <c r="T195" s="1761"/>
      <c r="U195" s="1761"/>
      <c r="V195" s="1761"/>
      <c r="W195" s="1761"/>
      <c r="X195" s="1761"/>
      <c r="Y195" s="1761"/>
      <c r="Z195" s="1761"/>
      <c r="AA195" s="1761"/>
      <c r="AB195" s="1761"/>
      <c r="AC195" s="1761"/>
      <c r="AD195" s="1761"/>
      <c r="AE195" s="1761"/>
      <c r="AF195" s="1763"/>
      <c r="AG195" s="309" t="s">
        <v>330</v>
      </c>
      <c r="AH195" s="310"/>
      <c r="AI195" s="632"/>
      <c r="AJ195" s="1759"/>
      <c r="AK195" s="1760"/>
      <c r="AM195" s="798" t="e">
        <f t="shared" si="5"/>
        <v>#REF!</v>
      </c>
    </row>
    <row r="196" spans="1:39" ht="12.95" customHeight="1">
      <c r="A196" s="1241" t="s">
        <v>1514</v>
      </c>
      <c r="B196" s="175" t="s">
        <v>1379</v>
      </c>
      <c r="C196" s="175"/>
      <c r="D196" s="175"/>
      <c r="E196" s="175"/>
      <c r="F196" s="209" t="s">
        <v>1515</v>
      </c>
      <c r="G196" s="175"/>
      <c r="H196" s="175"/>
      <c r="I196" s="199"/>
      <c r="J196" s="1181" t="s">
        <v>1516</v>
      </c>
      <c r="K196" s="1181"/>
      <c r="L196" s="1181"/>
      <c r="M196" s="1181"/>
      <c r="N196" s="715" t="s">
        <v>73</v>
      </c>
      <c r="O196" s="1245" t="s">
        <v>584</v>
      </c>
      <c r="P196" s="1245"/>
      <c r="Q196" s="1245"/>
      <c r="R196" s="1245"/>
      <c r="S196" s="1245"/>
      <c r="T196" s="1245"/>
      <c r="U196" s="1245"/>
      <c r="V196" s="1245"/>
      <c r="W196" s="1245"/>
      <c r="X196" s="1245"/>
      <c r="Y196" s="1245"/>
      <c r="Z196" s="1245"/>
      <c r="AA196" s="1245"/>
      <c r="AB196" s="1245"/>
      <c r="AC196" s="1245"/>
      <c r="AD196" s="1245"/>
      <c r="AE196" s="1245"/>
      <c r="AF196" s="1246"/>
      <c r="AG196" s="875" t="s">
        <v>73</v>
      </c>
      <c r="AH196" s="1190" t="s">
        <v>442</v>
      </c>
      <c r="AI196" s="1191"/>
      <c r="AJ196" s="209"/>
      <c r="AK196" s="290"/>
      <c r="AM196" s="798" t="e">
        <f t="shared" si="5"/>
        <v>#REF!</v>
      </c>
    </row>
    <row r="197" spans="1:39" ht="12.95" customHeight="1">
      <c r="A197" s="1242"/>
      <c r="B197" s="175" t="s">
        <v>1517</v>
      </c>
      <c r="C197" s="175"/>
      <c r="D197" s="175"/>
      <c r="E197" s="175"/>
      <c r="F197" s="209"/>
      <c r="G197" s="175"/>
      <c r="H197" s="175"/>
      <c r="I197" s="199"/>
      <c r="J197" s="1181" t="s">
        <v>588</v>
      </c>
      <c r="K197" s="1181"/>
      <c r="L197" s="1181"/>
      <c r="M197" s="1181"/>
      <c r="N197" s="209"/>
      <c r="O197" s="287" t="s">
        <v>550</v>
      </c>
      <c r="P197" s="716" t="s">
        <v>73</v>
      </c>
      <c r="Q197" s="1413" t="s">
        <v>587</v>
      </c>
      <c r="R197" s="1413"/>
      <c r="S197" s="1413"/>
      <c r="T197" s="1413"/>
      <c r="U197" s="1413"/>
      <c r="V197" s="1413"/>
      <c r="W197" s="1413"/>
      <c r="X197" s="1413"/>
      <c r="Y197" s="1413"/>
      <c r="Z197" s="1413"/>
      <c r="AA197" s="1413"/>
      <c r="AB197" s="1413"/>
      <c r="AC197" s="1413"/>
      <c r="AD197" s="1413"/>
      <c r="AE197" s="1413"/>
      <c r="AF197" s="1414"/>
      <c r="AG197" s="875" t="s">
        <v>73</v>
      </c>
      <c r="AH197" s="1190" t="s">
        <v>510</v>
      </c>
      <c r="AI197" s="1191"/>
      <c r="AJ197" s="209"/>
      <c r="AK197" s="290"/>
      <c r="AM197" s="798" t="e">
        <f t="shared" si="5"/>
        <v>#REF!</v>
      </c>
    </row>
    <row r="198" spans="1:39" ht="12.95" customHeight="1">
      <c r="A198" s="1242"/>
      <c r="B198" s="175" t="s">
        <v>1518</v>
      </c>
      <c r="C198" s="175"/>
      <c r="D198" s="175"/>
      <c r="E198" s="175"/>
      <c r="F198" s="209"/>
      <c r="G198" s="175"/>
      <c r="H198" s="175"/>
      <c r="I198" s="199"/>
      <c r="J198" s="175"/>
      <c r="K198" s="175"/>
      <c r="L198" s="175"/>
      <c r="M198" s="175"/>
      <c r="N198" s="209"/>
      <c r="O198" s="291"/>
      <c r="P198" s="875" t="s">
        <v>73</v>
      </c>
      <c r="Q198" s="1245" t="s">
        <v>589</v>
      </c>
      <c r="R198" s="1245"/>
      <c r="S198" s="1245"/>
      <c r="T198" s="1245"/>
      <c r="U198" s="1245"/>
      <c r="V198" s="1245"/>
      <c r="W198" s="1245"/>
      <c r="X198" s="1245"/>
      <c r="Y198" s="1245"/>
      <c r="Z198" s="1245"/>
      <c r="AA198" s="1245"/>
      <c r="AB198" s="1245"/>
      <c r="AC198" s="1245"/>
      <c r="AD198" s="1245"/>
      <c r="AE198" s="1245"/>
      <c r="AF198" s="1246"/>
      <c r="AG198" s="875" t="s">
        <v>73</v>
      </c>
      <c r="AH198" s="1190" t="s">
        <v>590</v>
      </c>
      <c r="AI198" s="1191"/>
      <c r="AJ198" s="209"/>
      <c r="AK198" s="290"/>
      <c r="AM198" s="798" t="e">
        <f t="shared" si="5"/>
        <v>#REF!</v>
      </c>
    </row>
    <row r="199" spans="1:39" ht="12.95" customHeight="1">
      <c r="A199" s="1242"/>
      <c r="B199" s="175"/>
      <c r="C199" s="175"/>
      <c r="D199" s="175"/>
      <c r="E199" s="175"/>
      <c r="F199" s="209"/>
      <c r="G199" s="175"/>
      <c r="H199" s="175"/>
      <c r="I199" s="199"/>
      <c r="J199" s="175"/>
      <c r="K199" s="175"/>
      <c r="L199" s="175"/>
      <c r="M199" s="175"/>
      <c r="N199" s="209"/>
      <c r="O199" s="291"/>
      <c r="P199" s="875" t="s">
        <v>73</v>
      </c>
      <c r="Q199" s="1245" t="s">
        <v>592</v>
      </c>
      <c r="R199" s="1245"/>
      <c r="S199" s="1245"/>
      <c r="T199" s="1245"/>
      <c r="U199" s="1245"/>
      <c r="V199" s="1245"/>
      <c r="W199" s="1245"/>
      <c r="X199" s="1245"/>
      <c r="Y199" s="1245"/>
      <c r="Z199" s="1245"/>
      <c r="AA199" s="1245"/>
      <c r="AB199" s="1245"/>
      <c r="AC199" s="1245"/>
      <c r="AD199" s="1245"/>
      <c r="AE199" s="1245"/>
      <c r="AF199" s="1246"/>
      <c r="AG199" s="875" t="s">
        <v>73</v>
      </c>
      <c r="AH199" s="1190"/>
      <c r="AI199" s="1191"/>
      <c r="AJ199" s="209"/>
      <c r="AK199" s="290"/>
      <c r="AM199" s="798" t="e">
        <f t="shared" si="5"/>
        <v>#REF!</v>
      </c>
    </row>
    <row r="200" spans="1:39" ht="12.95" customHeight="1">
      <c r="A200" s="1242"/>
      <c r="B200" s="876" t="e">
        <f>IF(#REF!&lt;&gt;0,"■","□")</f>
        <v>#REF!</v>
      </c>
      <c r="C200" s="1782" t="s">
        <v>1519</v>
      </c>
      <c r="D200" s="1782"/>
      <c r="E200" s="1783"/>
      <c r="F200" s="209"/>
      <c r="G200" s="175"/>
      <c r="H200" s="175"/>
      <c r="I200" s="199"/>
      <c r="J200" s="175"/>
      <c r="K200" s="175"/>
      <c r="L200" s="175"/>
      <c r="M200" s="175"/>
      <c r="N200" s="209"/>
      <c r="O200" s="291"/>
      <c r="P200" s="717" t="s">
        <v>73</v>
      </c>
      <c r="Q200" s="1245" t="s">
        <v>593</v>
      </c>
      <c r="R200" s="1245"/>
      <c r="S200" s="1245"/>
      <c r="T200" s="1245"/>
      <c r="U200" s="1245"/>
      <c r="V200" s="1245"/>
      <c r="W200" s="1245"/>
      <c r="X200" s="1245"/>
      <c r="Y200" s="1245"/>
      <c r="Z200" s="1245"/>
      <c r="AA200" s="1245"/>
      <c r="AB200" s="1245"/>
      <c r="AC200" s="1245"/>
      <c r="AD200" s="1245"/>
      <c r="AE200" s="1245"/>
      <c r="AF200" s="1246"/>
      <c r="AG200" s="209"/>
      <c r="AH200" s="1190"/>
      <c r="AI200" s="1191"/>
      <c r="AJ200" s="209"/>
      <c r="AK200" s="290"/>
      <c r="AM200" s="798" t="e">
        <f t="shared" si="5"/>
        <v>#REF!</v>
      </c>
    </row>
    <row r="201" spans="1:39" ht="12.95" customHeight="1">
      <c r="A201" s="1242"/>
      <c r="B201" s="1784" t="s">
        <v>591</v>
      </c>
      <c r="C201" s="1785"/>
      <c r="D201" s="1785"/>
      <c r="E201" s="1786"/>
      <c r="F201" s="209"/>
      <c r="G201" s="175"/>
      <c r="H201" s="175"/>
      <c r="I201" s="199"/>
      <c r="J201" s="175"/>
      <c r="K201" s="175"/>
      <c r="L201" s="175"/>
      <c r="M201" s="175"/>
      <c r="N201" s="209"/>
      <c r="O201" s="287" t="s">
        <v>594</v>
      </c>
      <c r="P201" s="875" t="s">
        <v>73</v>
      </c>
      <c r="Q201" s="1413" t="s">
        <v>587</v>
      </c>
      <c r="R201" s="1413"/>
      <c r="S201" s="1413"/>
      <c r="T201" s="1413"/>
      <c r="U201" s="1413"/>
      <c r="V201" s="1413"/>
      <c r="W201" s="1413"/>
      <c r="X201" s="1413"/>
      <c r="Y201" s="1413"/>
      <c r="Z201" s="1413"/>
      <c r="AA201" s="1413"/>
      <c r="AB201" s="1413"/>
      <c r="AC201" s="1413"/>
      <c r="AD201" s="1413"/>
      <c r="AE201" s="1413"/>
      <c r="AF201" s="1414"/>
      <c r="AG201" s="209"/>
      <c r="AH201" s="1190"/>
      <c r="AI201" s="1191"/>
      <c r="AJ201" s="209"/>
      <c r="AK201" s="290"/>
      <c r="AM201" s="798" t="e">
        <f t="shared" si="5"/>
        <v>#REF!</v>
      </c>
    </row>
    <row r="202" spans="1:39" ht="12.95" customHeight="1">
      <c r="A202" s="1242"/>
      <c r="B202" s="175"/>
      <c r="C202" s="175"/>
      <c r="D202" s="175"/>
      <c r="E202" s="175"/>
      <c r="F202" s="209"/>
      <c r="G202" s="175"/>
      <c r="H202" s="175"/>
      <c r="I202" s="199"/>
      <c r="J202" s="175"/>
      <c r="K202" s="175"/>
      <c r="L202" s="175"/>
      <c r="M202" s="175"/>
      <c r="N202" s="209"/>
      <c r="O202" s="293" t="s">
        <v>595</v>
      </c>
      <c r="P202" s="875" t="s">
        <v>73</v>
      </c>
      <c r="Q202" s="1684" t="s">
        <v>593</v>
      </c>
      <c r="R202" s="1684"/>
      <c r="S202" s="1684"/>
      <c r="T202" s="1684"/>
      <c r="U202" s="1684"/>
      <c r="V202" s="1684"/>
      <c r="W202" s="1684"/>
      <c r="X202" s="1684"/>
      <c r="Y202" s="1684"/>
      <c r="Z202" s="1684"/>
      <c r="AA202" s="1684"/>
      <c r="AB202" s="1684"/>
      <c r="AC202" s="1684"/>
      <c r="AD202" s="1684"/>
      <c r="AE202" s="1684"/>
      <c r="AF202" s="1781"/>
      <c r="AG202" s="209"/>
      <c r="AH202" s="1190"/>
      <c r="AI202" s="1191"/>
      <c r="AJ202" s="209"/>
      <c r="AK202" s="290"/>
      <c r="AM202" s="798" t="e">
        <f t="shared" si="5"/>
        <v>#REF!</v>
      </c>
    </row>
    <row r="203" spans="1:39" ht="12.95" customHeight="1">
      <c r="A203" s="1242"/>
      <c r="B203" s="175"/>
      <c r="C203" s="175"/>
      <c r="D203" s="175"/>
      <c r="E203" s="175"/>
      <c r="F203" s="209"/>
      <c r="G203" s="175"/>
      <c r="H203" s="175"/>
      <c r="I203" s="199"/>
      <c r="J203" s="175"/>
      <c r="K203" s="175"/>
      <c r="L203" s="175"/>
      <c r="M203" s="175"/>
      <c r="N203" s="209"/>
      <c r="O203" s="291" t="s">
        <v>597</v>
      </c>
      <c r="P203" s="716" t="s">
        <v>73</v>
      </c>
      <c r="Q203" s="1245" t="s">
        <v>598</v>
      </c>
      <c r="R203" s="1245"/>
      <c r="S203" s="1245"/>
      <c r="T203" s="1245"/>
      <c r="U203" s="1245"/>
      <c r="V203" s="1245"/>
      <c r="W203" s="1245"/>
      <c r="X203" s="1245"/>
      <c r="Y203" s="1245"/>
      <c r="Z203" s="1245"/>
      <c r="AA203" s="1245"/>
      <c r="AB203" s="1245"/>
      <c r="AC203" s="1245"/>
      <c r="AD203" s="1245"/>
      <c r="AE203" s="1245"/>
      <c r="AF203" s="1246"/>
      <c r="AG203" s="209"/>
      <c r="AH203" s="1190"/>
      <c r="AI203" s="1191"/>
      <c r="AJ203" s="209"/>
      <c r="AK203" s="290"/>
      <c r="AM203" s="798" t="e">
        <f t="shared" si="5"/>
        <v>#REF!</v>
      </c>
    </row>
    <row r="204" spans="1:39" ht="12.95" customHeight="1">
      <c r="A204" s="1242"/>
      <c r="B204" s="175"/>
      <c r="C204" s="175"/>
      <c r="D204" s="175"/>
      <c r="E204" s="175"/>
      <c r="F204" s="209"/>
      <c r="G204" s="175"/>
      <c r="H204" s="175"/>
      <c r="I204" s="199"/>
      <c r="J204" s="175"/>
      <c r="K204" s="175"/>
      <c r="L204" s="175"/>
      <c r="M204" s="175"/>
      <c r="N204" s="209"/>
      <c r="O204" s="291" t="s">
        <v>595</v>
      </c>
      <c r="P204" s="875" t="s">
        <v>73</v>
      </c>
      <c r="Q204" s="1245" t="s">
        <v>599</v>
      </c>
      <c r="R204" s="1245"/>
      <c r="S204" s="1245"/>
      <c r="T204" s="1245"/>
      <c r="U204" s="1245"/>
      <c r="V204" s="1245"/>
      <c r="W204" s="1245"/>
      <c r="X204" s="1245"/>
      <c r="Y204" s="1245"/>
      <c r="Z204" s="1245"/>
      <c r="AA204" s="1245"/>
      <c r="AB204" s="1245"/>
      <c r="AC204" s="1245"/>
      <c r="AD204" s="1245"/>
      <c r="AE204" s="1245"/>
      <c r="AF204" s="1246"/>
      <c r="AG204" s="209"/>
      <c r="AH204" s="1190"/>
      <c r="AI204" s="1191"/>
      <c r="AJ204" s="209"/>
      <c r="AK204" s="290"/>
      <c r="AM204" s="798" t="e">
        <f t="shared" si="5"/>
        <v>#REF!</v>
      </c>
    </row>
    <row r="205" spans="1:39" ht="12.95" customHeight="1">
      <c r="A205" s="1242"/>
      <c r="B205" s="175"/>
      <c r="C205" s="175"/>
      <c r="D205" s="175"/>
      <c r="E205" s="175"/>
      <c r="F205" s="209"/>
      <c r="G205" s="175"/>
      <c r="H205" s="175"/>
      <c r="I205" s="199"/>
      <c r="J205" s="175"/>
      <c r="K205" s="175"/>
      <c r="L205" s="175"/>
      <c r="M205" s="175"/>
      <c r="N205" s="209"/>
      <c r="O205" s="293"/>
      <c r="P205" s="875" t="s">
        <v>73</v>
      </c>
      <c r="Q205" s="1245" t="s">
        <v>600</v>
      </c>
      <c r="R205" s="1245"/>
      <c r="S205" s="1245"/>
      <c r="T205" s="1245"/>
      <c r="U205" s="1245"/>
      <c r="V205" s="1245"/>
      <c r="W205" s="1245"/>
      <c r="X205" s="1245"/>
      <c r="Y205" s="1245"/>
      <c r="Z205" s="1245"/>
      <c r="AA205" s="1245"/>
      <c r="AB205" s="1245"/>
      <c r="AC205" s="1245"/>
      <c r="AD205" s="1245"/>
      <c r="AE205" s="1245"/>
      <c r="AF205" s="1246"/>
      <c r="AG205" s="209"/>
      <c r="AH205" s="1190"/>
      <c r="AI205" s="1191"/>
      <c r="AJ205" s="209"/>
      <c r="AK205" s="290"/>
      <c r="AM205" s="798" t="e">
        <f t="shared" si="5"/>
        <v>#REF!</v>
      </c>
    </row>
    <row r="206" spans="1:39" ht="12.95" customHeight="1">
      <c r="A206" s="1242"/>
      <c r="B206" s="175"/>
      <c r="C206" s="175"/>
      <c r="D206" s="175"/>
      <c r="E206" s="175"/>
      <c r="F206" s="209"/>
      <c r="G206" s="175"/>
      <c r="H206" s="175"/>
      <c r="I206" s="199"/>
      <c r="J206" s="175"/>
      <c r="K206" s="175"/>
      <c r="L206" s="175"/>
      <c r="M206" s="175"/>
      <c r="N206" s="718" t="s">
        <v>73</v>
      </c>
      <c r="O206" s="180" t="s">
        <v>602</v>
      </c>
      <c r="P206" s="274"/>
      <c r="Q206" s="274"/>
      <c r="R206" s="274"/>
      <c r="S206" s="274"/>
      <c r="T206" s="274"/>
      <c r="U206" s="274"/>
      <c r="V206" s="274"/>
      <c r="W206" s="274"/>
      <c r="X206" s="274"/>
      <c r="Y206" s="274"/>
      <c r="Z206" s="274"/>
      <c r="AA206" s="274"/>
      <c r="AB206" s="274"/>
      <c r="AC206" s="274"/>
      <c r="AD206" s="274"/>
      <c r="AE206" s="699"/>
      <c r="AF206" s="275"/>
      <c r="AG206" s="209"/>
      <c r="AH206" s="1190"/>
      <c r="AI206" s="1191"/>
      <c r="AJ206" s="209"/>
      <c r="AK206" s="290"/>
      <c r="AM206" s="798" t="e">
        <f t="shared" si="5"/>
        <v>#REF!</v>
      </c>
    </row>
    <row r="207" spans="1:39" ht="12.95" customHeight="1">
      <c r="A207" s="1242"/>
      <c r="B207" s="175"/>
      <c r="C207" s="175"/>
      <c r="D207" s="175"/>
      <c r="E207" s="175"/>
      <c r="F207" s="209"/>
      <c r="G207" s="175"/>
      <c r="H207" s="175"/>
      <c r="I207" s="199"/>
      <c r="J207" s="175"/>
      <c r="K207" s="175"/>
      <c r="L207" s="175"/>
      <c r="M207" s="175"/>
      <c r="N207" s="719" t="s">
        <v>73</v>
      </c>
      <c r="O207" s="327" t="s">
        <v>28</v>
      </c>
      <c r="P207" s="175"/>
      <c r="Q207" s="175"/>
      <c r="R207" s="175" t="s">
        <v>148</v>
      </c>
      <c r="S207" s="1788" t="s">
        <v>459</v>
      </c>
      <c r="T207" s="1788"/>
      <c r="U207" s="1788"/>
      <c r="V207" s="1788"/>
      <c r="W207" s="1788"/>
      <c r="X207" s="1788"/>
      <c r="Y207" s="1788"/>
      <c r="Z207" s="1788"/>
      <c r="AA207" s="1788"/>
      <c r="AB207" s="1788"/>
      <c r="AC207" s="1788"/>
      <c r="AD207" s="1788"/>
      <c r="AE207" s="1788"/>
      <c r="AF207" s="199" t="s">
        <v>238</v>
      </c>
      <c r="AG207" s="209"/>
      <c r="AH207" s="1190"/>
      <c r="AI207" s="1191"/>
      <c r="AJ207" s="209"/>
      <c r="AK207" s="290"/>
      <c r="AM207" s="798" t="e">
        <f t="shared" si="5"/>
        <v>#REF!</v>
      </c>
    </row>
    <row r="208" spans="1:39" ht="12.95" customHeight="1">
      <c r="A208" s="1242"/>
      <c r="B208" s="175"/>
      <c r="C208" s="175"/>
      <c r="D208" s="175"/>
      <c r="E208" s="175"/>
      <c r="F208" s="193" t="s">
        <v>603</v>
      </c>
      <c r="G208" s="194"/>
      <c r="H208" s="194"/>
      <c r="I208" s="225"/>
      <c r="J208" s="194" t="s">
        <v>1520</v>
      </c>
      <c r="K208" s="141"/>
      <c r="L208" s="194"/>
      <c r="M208" s="194"/>
      <c r="N208" s="720" t="s">
        <v>73</v>
      </c>
      <c r="O208" s="465" t="s">
        <v>605</v>
      </c>
      <c r="P208" s="465"/>
      <c r="Q208" s="465"/>
      <c r="R208" s="465"/>
      <c r="S208" s="465"/>
      <c r="T208" s="465"/>
      <c r="U208" s="465"/>
      <c r="V208" s="465"/>
      <c r="W208" s="465"/>
      <c r="X208" s="465"/>
      <c r="Y208" s="465"/>
      <c r="Z208" s="465"/>
      <c r="AA208" s="465"/>
      <c r="AB208" s="465"/>
      <c r="AC208" s="465"/>
      <c r="AD208" s="696"/>
      <c r="AE208" s="465"/>
      <c r="AF208" s="643"/>
      <c r="AG208" s="720" t="s">
        <v>73</v>
      </c>
      <c r="AH208" s="1215" t="s">
        <v>442</v>
      </c>
      <c r="AI208" s="1216"/>
      <c r="AJ208" s="209"/>
      <c r="AK208" s="290"/>
      <c r="AM208" s="798" t="e">
        <f t="shared" si="5"/>
        <v>#REF!</v>
      </c>
    </row>
    <row r="209" spans="1:39" ht="12.95" customHeight="1">
      <c r="A209" s="1242"/>
      <c r="B209" s="175"/>
      <c r="C209" s="175"/>
      <c r="D209" s="175"/>
      <c r="E209" s="175"/>
      <c r="F209" s="209"/>
      <c r="G209" s="175"/>
      <c r="H209" s="175"/>
      <c r="I209" s="199"/>
      <c r="J209" s="175" t="s">
        <v>1521</v>
      </c>
      <c r="L209" s="175"/>
      <c r="M209" s="175"/>
      <c r="N209" s="718" t="s">
        <v>73</v>
      </c>
      <c r="O209" s="175" t="s">
        <v>602</v>
      </c>
      <c r="P209" s="175"/>
      <c r="Q209" s="175"/>
      <c r="R209" s="175"/>
      <c r="S209" s="175"/>
      <c r="T209" s="175"/>
      <c r="U209" s="175"/>
      <c r="V209" s="175"/>
      <c r="W209" s="175"/>
      <c r="X209" s="175"/>
      <c r="Y209" s="175"/>
      <c r="Z209" s="175"/>
      <c r="AA209" s="175"/>
      <c r="AB209" s="175"/>
      <c r="AC209" s="175"/>
      <c r="AE209" s="175"/>
      <c r="AF209" s="199"/>
      <c r="AG209" s="718" t="s">
        <v>73</v>
      </c>
      <c r="AH209" s="1190" t="s">
        <v>510</v>
      </c>
      <c r="AI209" s="1191"/>
      <c r="AJ209" s="209"/>
      <c r="AK209" s="290"/>
      <c r="AM209" s="798" t="e">
        <f t="shared" si="5"/>
        <v>#REF!</v>
      </c>
    </row>
    <row r="210" spans="1:39" ht="12.95" customHeight="1">
      <c r="A210" s="1242"/>
      <c r="B210" s="175"/>
      <c r="C210" s="175"/>
      <c r="D210" s="175"/>
      <c r="E210" s="175"/>
      <c r="F210" s="209"/>
      <c r="G210" s="175"/>
      <c r="H210" s="175"/>
      <c r="I210" s="199"/>
      <c r="J210" s="175"/>
      <c r="K210" s="175"/>
      <c r="L210" s="175"/>
      <c r="M210" s="175"/>
      <c r="N210" s="718" t="s">
        <v>73</v>
      </c>
      <c r="O210" s="175" t="s">
        <v>607</v>
      </c>
      <c r="P210" s="175"/>
      <c r="Q210" s="175"/>
      <c r="R210" s="175"/>
      <c r="S210" s="175"/>
      <c r="T210" s="175"/>
      <c r="U210" s="175"/>
      <c r="V210" s="175"/>
      <c r="W210" s="175"/>
      <c r="X210" s="175"/>
      <c r="Y210" s="175"/>
      <c r="Z210" s="175"/>
      <c r="AA210" s="175"/>
      <c r="AB210" s="175"/>
      <c r="AC210" s="175"/>
      <c r="AE210" s="175"/>
      <c r="AF210" s="199"/>
      <c r="AG210" s="718" t="s">
        <v>73</v>
      </c>
      <c r="AH210" s="1190" t="s">
        <v>590</v>
      </c>
      <c r="AI210" s="1191"/>
      <c r="AJ210" s="209"/>
      <c r="AK210" s="290"/>
      <c r="AM210" s="798" t="e">
        <f t="shared" si="5"/>
        <v>#REF!</v>
      </c>
    </row>
    <row r="211" spans="1:39" ht="12.95" customHeight="1">
      <c r="A211" s="1242"/>
      <c r="B211" s="175"/>
      <c r="C211" s="175"/>
      <c r="D211" s="175"/>
      <c r="E211" s="175"/>
      <c r="F211" s="210"/>
      <c r="G211" s="211"/>
      <c r="H211" s="211"/>
      <c r="I211" s="246"/>
      <c r="J211" s="211"/>
      <c r="K211" s="211"/>
      <c r="L211" s="211"/>
      <c r="M211" s="211"/>
      <c r="N211" s="719" t="s">
        <v>73</v>
      </c>
      <c r="O211" s="211" t="s">
        <v>28</v>
      </c>
      <c r="P211" s="211"/>
      <c r="Q211" s="211"/>
      <c r="R211" s="211" t="s">
        <v>148</v>
      </c>
      <c r="S211" s="1787" t="s">
        <v>466</v>
      </c>
      <c r="T211" s="1787"/>
      <c r="U211" s="1787"/>
      <c r="V211" s="1787"/>
      <c r="W211" s="1787"/>
      <c r="X211" s="1787"/>
      <c r="Y211" s="1787"/>
      <c r="Z211" s="1787"/>
      <c r="AA211" s="1787"/>
      <c r="AB211" s="1787"/>
      <c r="AC211" s="1787"/>
      <c r="AD211" s="1787"/>
      <c r="AE211" s="1787"/>
      <c r="AF211" s="246" t="s">
        <v>238</v>
      </c>
      <c r="AG211" s="719" t="s">
        <v>73</v>
      </c>
      <c r="AH211" s="1171"/>
      <c r="AI211" s="1172"/>
      <c r="AJ211" s="209"/>
      <c r="AK211" s="290"/>
      <c r="AM211" s="798" t="e">
        <f t="shared" si="5"/>
        <v>#REF!</v>
      </c>
    </row>
    <row r="212" spans="1:39" ht="12.95" customHeight="1">
      <c r="A212" s="1242"/>
      <c r="B212" s="175"/>
      <c r="C212" s="175"/>
      <c r="D212" s="175"/>
      <c r="E212" s="175"/>
      <c r="F212" s="209" t="s">
        <v>1522</v>
      </c>
      <c r="G212" s="175"/>
      <c r="H212" s="175"/>
      <c r="I212" s="199"/>
      <c r="J212" s="1214" t="s">
        <v>1523</v>
      </c>
      <c r="K212" s="1215"/>
      <c r="L212" s="1215"/>
      <c r="M212" s="1216"/>
      <c r="N212" s="718" t="s">
        <v>73</v>
      </c>
      <c r="O212" s="175" t="s">
        <v>610</v>
      </c>
      <c r="P212" s="175"/>
      <c r="Q212" s="175"/>
      <c r="R212" s="721" t="s">
        <v>73</v>
      </c>
      <c r="S212" s="175" t="s">
        <v>611</v>
      </c>
      <c r="T212" s="175"/>
      <c r="U212" s="175"/>
      <c r="V212" s="175"/>
      <c r="W212" s="175"/>
      <c r="X212" s="175"/>
      <c r="Z212" s="721" t="s">
        <v>73</v>
      </c>
      <c r="AA212" s="175" t="s">
        <v>612</v>
      </c>
      <c r="AB212" s="175"/>
      <c r="AC212" s="175"/>
      <c r="AE212" s="175"/>
      <c r="AF212" s="199"/>
      <c r="AG212" s="875" t="s">
        <v>73</v>
      </c>
      <c r="AH212" s="1190" t="s">
        <v>442</v>
      </c>
      <c r="AI212" s="1191"/>
      <c r="AJ212" s="209"/>
      <c r="AK212" s="290"/>
      <c r="AM212" s="798" t="e">
        <f t="shared" si="5"/>
        <v>#REF!</v>
      </c>
    </row>
    <row r="213" spans="1:39" ht="12.95" customHeight="1">
      <c r="A213" s="1242"/>
      <c r="B213" s="175"/>
      <c r="C213" s="175"/>
      <c r="D213" s="175"/>
      <c r="E213" s="175"/>
      <c r="F213" s="209" t="s">
        <v>1524</v>
      </c>
      <c r="G213" s="175"/>
      <c r="H213" s="175"/>
      <c r="I213" s="199"/>
      <c r="J213" s="175"/>
      <c r="L213" s="175"/>
      <c r="M213" s="175"/>
      <c r="N213" s="209"/>
      <c r="O213" s="175"/>
      <c r="P213" s="175"/>
      <c r="Q213" s="175"/>
      <c r="R213" s="721" t="s">
        <v>73</v>
      </c>
      <c r="S213" s="175" t="s">
        <v>28</v>
      </c>
      <c r="T213" s="175"/>
      <c r="U213" s="175"/>
      <c r="V213" s="175"/>
      <c r="W213" s="175"/>
      <c r="X213" s="175"/>
      <c r="Y213" s="175"/>
      <c r="Z213" s="175"/>
      <c r="AA213" s="175"/>
      <c r="AB213" s="175"/>
      <c r="AC213" s="175"/>
      <c r="AE213" s="175"/>
      <c r="AF213" s="199"/>
      <c r="AG213" s="875" t="s">
        <v>73</v>
      </c>
      <c r="AH213" s="1190" t="s">
        <v>451</v>
      </c>
      <c r="AI213" s="1191"/>
      <c r="AJ213" s="209"/>
      <c r="AK213" s="290"/>
      <c r="AM213" s="798" t="e">
        <f t="shared" si="5"/>
        <v>#REF!</v>
      </c>
    </row>
    <row r="214" spans="1:39" ht="12.95" customHeight="1">
      <c r="A214" s="1242"/>
      <c r="B214" s="175"/>
      <c r="C214" s="175"/>
      <c r="D214" s="175"/>
      <c r="E214" s="175"/>
      <c r="F214" s="209"/>
      <c r="G214" s="175"/>
      <c r="H214" s="175"/>
      <c r="I214" s="199"/>
      <c r="J214" s="175"/>
      <c r="L214" s="175"/>
      <c r="M214" s="175"/>
      <c r="N214" s="223"/>
      <c r="O214" s="186" t="s">
        <v>626</v>
      </c>
      <c r="P214" s="186"/>
      <c r="Q214" s="186" t="s">
        <v>148</v>
      </c>
      <c r="R214" s="1791" t="s">
        <v>466</v>
      </c>
      <c r="S214" s="1791"/>
      <c r="T214" s="1791"/>
      <c r="U214" s="1791"/>
      <c r="V214" s="1791"/>
      <c r="W214" s="1791"/>
      <c r="X214" s="1791"/>
      <c r="Y214" s="1791"/>
      <c r="Z214" s="1791"/>
      <c r="AA214" s="1791"/>
      <c r="AB214" s="1791"/>
      <c r="AC214" s="1791"/>
      <c r="AD214" s="1791"/>
      <c r="AE214" s="1791"/>
      <c r="AF214" s="208" t="s">
        <v>238</v>
      </c>
      <c r="AG214" s="875" t="s">
        <v>73</v>
      </c>
      <c r="AH214" s="1190"/>
      <c r="AI214" s="1191"/>
      <c r="AJ214" s="209"/>
      <c r="AK214" s="290"/>
      <c r="AM214" s="798" t="e">
        <f t="shared" si="5"/>
        <v>#REF!</v>
      </c>
    </row>
    <row r="215" spans="1:39" ht="12.95" customHeight="1">
      <c r="A215" s="1242"/>
      <c r="B215" s="175"/>
      <c r="C215" s="175"/>
      <c r="D215" s="175"/>
      <c r="E215" s="175"/>
      <c r="F215" s="209"/>
      <c r="G215" s="175"/>
      <c r="H215" s="175"/>
      <c r="I215" s="199"/>
      <c r="J215" s="175"/>
      <c r="L215" s="175"/>
      <c r="M215" s="175"/>
      <c r="N215" s="209"/>
      <c r="O215" s="175" t="s">
        <v>617</v>
      </c>
      <c r="P215" s="175"/>
      <c r="Q215" s="175"/>
      <c r="R215" s="721" t="s">
        <v>73</v>
      </c>
      <c r="S215" s="175" t="s">
        <v>618</v>
      </c>
      <c r="T215" s="175"/>
      <c r="U215" s="175"/>
      <c r="V215" s="175"/>
      <c r="W215" s="175"/>
      <c r="X215" s="175"/>
      <c r="Y215" s="175"/>
      <c r="Z215" s="175"/>
      <c r="AA215" s="175"/>
      <c r="AB215" s="175"/>
      <c r="AC215" s="175"/>
      <c r="AE215" s="175"/>
      <c r="AF215" s="199"/>
      <c r="AG215" s="623"/>
      <c r="AH215" s="1190"/>
      <c r="AI215" s="1191"/>
      <c r="AJ215" s="209"/>
      <c r="AK215" s="290"/>
      <c r="AM215" s="798" t="e">
        <f t="shared" si="5"/>
        <v>#REF!</v>
      </c>
    </row>
    <row r="216" spans="1:39" ht="12.95" customHeight="1">
      <c r="A216" s="1242"/>
      <c r="B216" s="175"/>
      <c r="C216" s="175"/>
      <c r="D216" s="175"/>
      <c r="E216" s="175"/>
      <c r="F216" s="209"/>
      <c r="G216" s="175"/>
      <c r="H216" s="175"/>
      <c r="I216" s="199"/>
      <c r="J216" s="175"/>
      <c r="L216" s="175"/>
      <c r="M216" s="175"/>
      <c r="N216" s="209"/>
      <c r="O216" s="175"/>
      <c r="P216" s="175"/>
      <c r="Q216" s="175"/>
      <c r="R216" s="721" t="s">
        <v>73</v>
      </c>
      <c r="S216" s="175" t="s">
        <v>1525</v>
      </c>
      <c r="T216" s="175"/>
      <c r="U216" s="175"/>
      <c r="V216" s="175"/>
      <c r="W216" s="175"/>
      <c r="X216" s="175"/>
      <c r="Y216" s="175"/>
      <c r="Z216" s="175"/>
      <c r="AA216" s="175"/>
      <c r="AB216" s="175"/>
      <c r="AC216" s="175"/>
      <c r="AD216" s="175"/>
      <c r="AE216" s="175"/>
      <c r="AF216" s="630"/>
      <c r="AG216" s="623"/>
      <c r="AH216" s="1190"/>
      <c r="AI216" s="1191"/>
      <c r="AJ216" s="209"/>
      <c r="AK216" s="290"/>
      <c r="AM216" s="798" t="e">
        <f t="shared" si="5"/>
        <v>#REF!</v>
      </c>
    </row>
    <row r="217" spans="1:39" ht="12.95" customHeight="1">
      <c r="A217" s="1242"/>
      <c r="B217" s="175"/>
      <c r="C217" s="175"/>
      <c r="D217" s="175"/>
      <c r="E217" s="175"/>
      <c r="F217" s="193" t="s">
        <v>339</v>
      </c>
      <c r="G217" s="194"/>
      <c r="H217" s="194"/>
      <c r="I217" s="225"/>
      <c r="J217" s="194" t="s">
        <v>621</v>
      </c>
      <c r="K217" s="141"/>
      <c r="L217" s="194"/>
      <c r="M217" s="194"/>
      <c r="N217" s="193" t="s">
        <v>427</v>
      </c>
      <c r="O217" s="194" t="s">
        <v>622</v>
      </c>
      <c r="P217" s="194"/>
      <c r="Q217" s="194"/>
      <c r="R217" s="194"/>
      <c r="S217" s="194"/>
      <c r="T217" s="194"/>
      <c r="U217" s="194"/>
      <c r="V217" s="194" t="s">
        <v>148</v>
      </c>
      <c r="W217" s="722" t="s">
        <v>73</v>
      </c>
      <c r="X217" s="194" t="s">
        <v>75</v>
      </c>
      <c r="Y217" s="194"/>
      <c r="Z217" s="722" t="s">
        <v>73</v>
      </c>
      <c r="AA217" s="194" t="s">
        <v>1526</v>
      </c>
      <c r="AB217" s="194"/>
      <c r="AC217" s="194"/>
      <c r="AD217" s="141"/>
      <c r="AE217" s="194"/>
      <c r="AF217" s="225" t="s">
        <v>238</v>
      </c>
      <c r="AG217" s="720" t="s">
        <v>73</v>
      </c>
      <c r="AH217" s="1215" t="s">
        <v>510</v>
      </c>
      <c r="AI217" s="1216"/>
      <c r="AJ217" s="209"/>
      <c r="AK217" s="290"/>
      <c r="AM217" s="798" t="e">
        <f t="shared" si="5"/>
        <v>#REF!</v>
      </c>
    </row>
    <row r="218" spans="1:39" ht="12.95" customHeight="1">
      <c r="A218" s="1242"/>
      <c r="B218" s="175"/>
      <c r="C218" s="175"/>
      <c r="D218" s="175"/>
      <c r="E218" s="175"/>
      <c r="F218" s="209"/>
      <c r="G218" s="175"/>
      <c r="H218" s="175"/>
      <c r="I218" s="199"/>
      <c r="J218" s="175"/>
      <c r="L218" s="175"/>
      <c r="M218" s="175"/>
      <c r="N218" s="209"/>
      <c r="O218" s="721" t="s">
        <v>73</v>
      </c>
      <c r="P218" s="175" t="s">
        <v>624</v>
      </c>
      <c r="Q218" s="175"/>
      <c r="R218" s="175"/>
      <c r="S218" s="175"/>
      <c r="T218" s="721" t="s">
        <v>73</v>
      </c>
      <c r="U218" s="175" t="s">
        <v>625</v>
      </c>
      <c r="V218" s="175"/>
      <c r="W218" s="175"/>
      <c r="X218" s="175"/>
      <c r="Y218" s="721" t="s">
        <v>73</v>
      </c>
      <c r="Z218" s="175" t="s">
        <v>28</v>
      </c>
      <c r="AA218" s="175"/>
      <c r="AB218" s="175"/>
      <c r="AC218" s="175"/>
      <c r="AD218" s="175"/>
      <c r="AE218" s="175"/>
      <c r="AF218" s="630"/>
      <c r="AG218" s="718" t="s">
        <v>73</v>
      </c>
      <c r="AH218" s="1190"/>
      <c r="AI218" s="1191"/>
      <c r="AJ218" s="209"/>
      <c r="AK218" s="290"/>
      <c r="AM218" s="798" t="e">
        <f t="shared" si="5"/>
        <v>#REF!</v>
      </c>
    </row>
    <row r="219" spans="1:39" ht="12.95" customHeight="1">
      <c r="A219" s="1242"/>
      <c r="B219" s="175"/>
      <c r="C219" s="175"/>
      <c r="D219" s="175"/>
      <c r="E219" s="175"/>
      <c r="F219" s="210"/>
      <c r="G219" s="211"/>
      <c r="H219" s="211"/>
      <c r="I219" s="246"/>
      <c r="J219" s="211"/>
      <c r="K219" s="138"/>
      <c r="L219" s="211"/>
      <c r="M219" s="211"/>
      <c r="N219" s="210"/>
      <c r="O219" s="211" t="s">
        <v>626</v>
      </c>
      <c r="P219" s="211"/>
      <c r="Q219" s="211" t="s">
        <v>148</v>
      </c>
      <c r="R219" s="1787" t="s">
        <v>466</v>
      </c>
      <c r="S219" s="1787"/>
      <c r="T219" s="1787"/>
      <c r="U219" s="1787"/>
      <c r="V219" s="1787"/>
      <c r="W219" s="1787"/>
      <c r="X219" s="1787"/>
      <c r="Y219" s="1787"/>
      <c r="Z219" s="1787"/>
      <c r="AA219" s="1787"/>
      <c r="AB219" s="1787"/>
      <c r="AC219" s="1787"/>
      <c r="AD219" s="1787"/>
      <c r="AE219" s="1787"/>
      <c r="AF219" s="246" t="s">
        <v>238</v>
      </c>
      <c r="AG219" s="622"/>
      <c r="AH219" s="1171"/>
      <c r="AI219" s="1172"/>
      <c r="AJ219" s="209"/>
      <c r="AK219" s="290"/>
      <c r="AM219" s="798" t="e">
        <f t="shared" si="5"/>
        <v>#REF!</v>
      </c>
    </row>
    <row r="220" spans="1:39" ht="12.95" customHeight="1">
      <c r="A220" s="1242"/>
      <c r="B220" s="175"/>
      <c r="C220" s="175"/>
      <c r="D220" s="175"/>
      <c r="E220" s="175"/>
      <c r="F220" s="209" t="s">
        <v>627</v>
      </c>
      <c r="G220" s="175"/>
      <c r="H220" s="175"/>
      <c r="I220" s="199"/>
      <c r="J220" s="175" t="s">
        <v>627</v>
      </c>
      <c r="L220" s="175"/>
      <c r="M220" s="175"/>
      <c r="N220" s="723" t="s">
        <v>73</v>
      </c>
      <c r="O220" s="175" t="s">
        <v>1527</v>
      </c>
      <c r="P220" s="175"/>
      <c r="Q220" s="175"/>
      <c r="R220" s="175"/>
      <c r="S220" s="175"/>
      <c r="T220" s="175"/>
      <c r="U220" s="175"/>
      <c r="V220" s="175"/>
      <c r="W220" s="175"/>
      <c r="X220" s="175"/>
      <c r="Y220" s="175"/>
      <c r="Z220" s="175"/>
      <c r="AA220" s="175"/>
      <c r="AB220" s="175"/>
      <c r="AC220" s="175"/>
      <c r="AD220" s="175"/>
      <c r="AE220" s="175"/>
      <c r="AF220" s="630"/>
      <c r="AG220" s="622"/>
      <c r="AH220" s="1190"/>
      <c r="AI220" s="1191"/>
      <c r="AJ220" s="209"/>
      <c r="AK220" s="290"/>
      <c r="AM220" s="798" t="e">
        <f t="shared" si="5"/>
        <v>#REF!</v>
      </c>
    </row>
    <row r="221" spans="1:39" ht="12.95" customHeight="1">
      <c r="A221" s="1242"/>
      <c r="B221" s="175"/>
      <c r="C221" s="175"/>
      <c r="D221" s="175"/>
      <c r="E221" s="175"/>
      <c r="F221" s="193" t="s">
        <v>629</v>
      </c>
      <c r="G221" s="194"/>
      <c r="H221" s="194"/>
      <c r="I221" s="225"/>
      <c r="J221" s="194" t="s">
        <v>630</v>
      </c>
      <c r="K221" s="141"/>
      <c r="L221" s="194"/>
      <c r="M221" s="194"/>
      <c r="N221" s="718" t="s">
        <v>73</v>
      </c>
      <c r="O221" s="194" t="s">
        <v>631</v>
      </c>
      <c r="P221" s="194"/>
      <c r="Q221" s="194"/>
      <c r="R221" s="194" t="s">
        <v>632</v>
      </c>
      <c r="S221" s="722" t="s">
        <v>73</v>
      </c>
      <c r="T221" s="194" t="s">
        <v>633</v>
      </c>
      <c r="U221" s="194"/>
      <c r="V221" s="194"/>
      <c r="W221" s="194"/>
      <c r="X221" s="194"/>
      <c r="Y221" s="722" t="s">
        <v>73</v>
      </c>
      <c r="Z221" s="194" t="s">
        <v>634</v>
      </c>
      <c r="AA221" s="194"/>
      <c r="AB221" s="194"/>
      <c r="AC221" s="194"/>
      <c r="AD221" s="141"/>
      <c r="AE221" s="194"/>
      <c r="AF221" s="225" t="s">
        <v>238</v>
      </c>
      <c r="AG221" s="875" t="s">
        <v>73</v>
      </c>
      <c r="AH221" s="1215" t="s">
        <v>510</v>
      </c>
      <c r="AI221" s="1216"/>
      <c r="AJ221" s="209"/>
      <c r="AK221" s="290"/>
      <c r="AM221" s="798" t="e">
        <f t="shared" si="5"/>
        <v>#REF!</v>
      </c>
    </row>
    <row r="222" spans="1:39" ht="12.95" customHeight="1">
      <c r="A222" s="1242"/>
      <c r="B222" s="175"/>
      <c r="C222" s="175"/>
      <c r="D222" s="175"/>
      <c r="E222" s="175"/>
      <c r="F222" s="209" t="s">
        <v>635</v>
      </c>
      <c r="G222" s="175"/>
      <c r="H222" s="175"/>
      <c r="I222" s="199"/>
      <c r="J222" s="175" t="s">
        <v>1528</v>
      </c>
      <c r="L222" s="175"/>
      <c r="M222" s="175"/>
      <c r="N222" s="223"/>
      <c r="O222" s="186"/>
      <c r="P222" s="186"/>
      <c r="Q222" s="186"/>
      <c r="R222" s="186"/>
      <c r="S222" s="721" t="s">
        <v>73</v>
      </c>
      <c r="T222" s="175" t="s">
        <v>28</v>
      </c>
      <c r="U222" s="175"/>
      <c r="V222" s="175"/>
      <c r="W222" s="175" t="s">
        <v>148</v>
      </c>
      <c r="X222" s="1789"/>
      <c r="Y222" s="1789"/>
      <c r="Z222" s="1789"/>
      <c r="AA222" s="1789"/>
      <c r="AB222" s="1789"/>
      <c r="AC222" s="1789"/>
      <c r="AD222" s="1790"/>
      <c r="AE222" s="175" t="s">
        <v>1529</v>
      </c>
      <c r="AF222" s="630"/>
      <c r="AG222" s="875" t="s">
        <v>73</v>
      </c>
      <c r="AH222" s="1190" t="s">
        <v>590</v>
      </c>
      <c r="AI222" s="1191"/>
      <c r="AJ222" s="209"/>
      <c r="AK222" s="290"/>
      <c r="AM222" s="798" t="e">
        <f t="shared" si="5"/>
        <v>#REF!</v>
      </c>
    </row>
    <row r="223" spans="1:39" ht="12.95" customHeight="1">
      <c r="A223" s="1242"/>
      <c r="B223" s="175"/>
      <c r="C223" s="175"/>
      <c r="D223" s="175"/>
      <c r="E223" s="175"/>
      <c r="F223" s="209"/>
      <c r="G223" s="175"/>
      <c r="H223" s="175"/>
      <c r="I223" s="199"/>
      <c r="J223" s="1232" t="s">
        <v>1530</v>
      </c>
      <c r="K223" s="1233"/>
      <c r="L223" s="1233"/>
      <c r="M223" s="1234"/>
      <c r="N223" s="718" t="s">
        <v>73</v>
      </c>
      <c r="O223" s="175" t="s">
        <v>639</v>
      </c>
      <c r="P223" s="175"/>
      <c r="Q223" s="175"/>
      <c r="R223" s="175" t="s">
        <v>632</v>
      </c>
      <c r="S223" s="716" t="s">
        <v>73</v>
      </c>
      <c r="T223" s="180" t="s">
        <v>640</v>
      </c>
      <c r="U223" s="180"/>
      <c r="V223" s="180"/>
      <c r="W223" s="716" t="s">
        <v>73</v>
      </c>
      <c r="X223" s="180" t="s">
        <v>641</v>
      </c>
      <c r="Y223" s="180"/>
      <c r="Z223" s="180"/>
      <c r="AA223" s="180"/>
      <c r="AB223" s="716" t="s">
        <v>73</v>
      </c>
      <c r="AC223" s="180" t="s">
        <v>28</v>
      </c>
      <c r="AD223" s="181"/>
      <c r="AE223" s="180"/>
      <c r="AF223" s="201" t="s">
        <v>642</v>
      </c>
      <c r="AG223" s="875" t="s">
        <v>73</v>
      </c>
      <c r="AH223" s="1190"/>
      <c r="AI223" s="1191"/>
      <c r="AJ223" s="209"/>
      <c r="AK223" s="290"/>
      <c r="AM223" s="798" t="e">
        <f t="shared" si="5"/>
        <v>#REF!</v>
      </c>
    </row>
    <row r="224" spans="1:39" ht="12.95" customHeight="1">
      <c r="A224" s="1242"/>
      <c r="B224" s="175"/>
      <c r="C224" s="175"/>
      <c r="D224" s="175"/>
      <c r="E224" s="175"/>
      <c r="F224" s="210"/>
      <c r="G224" s="211"/>
      <c r="H224" s="211"/>
      <c r="I224" s="246"/>
      <c r="J224" s="211"/>
      <c r="K224" s="138"/>
      <c r="L224" s="211"/>
      <c r="M224" s="211"/>
      <c r="N224" s="719" t="s">
        <v>73</v>
      </c>
      <c r="O224" s="211" t="s">
        <v>643</v>
      </c>
      <c r="P224" s="211"/>
      <c r="Q224" s="211"/>
      <c r="R224" s="211"/>
      <c r="S224" s="211"/>
      <c r="T224" s="211"/>
      <c r="U224" s="211"/>
      <c r="V224" s="211"/>
      <c r="W224" s="211"/>
      <c r="X224" s="211"/>
      <c r="Y224" s="211"/>
      <c r="Z224" s="211"/>
      <c r="AA224" s="211"/>
      <c r="AB224" s="211"/>
      <c r="AC224" s="211"/>
      <c r="AD224" s="211"/>
      <c r="AE224" s="211"/>
      <c r="AF224" s="633"/>
      <c r="AG224" s="623"/>
      <c r="AH224" s="1171"/>
      <c r="AI224" s="1172"/>
      <c r="AJ224" s="209"/>
      <c r="AK224" s="290"/>
      <c r="AM224" s="798" t="e">
        <f t="shared" si="5"/>
        <v>#REF!</v>
      </c>
    </row>
    <row r="225" spans="1:39" ht="12.95" customHeight="1">
      <c r="A225" s="1242"/>
      <c r="B225" s="175"/>
      <c r="C225" s="175"/>
      <c r="D225" s="175"/>
      <c r="E225" s="175"/>
      <c r="F225" s="209" t="s">
        <v>1531</v>
      </c>
      <c r="G225" s="175"/>
      <c r="H225" s="175"/>
      <c r="I225" s="199"/>
      <c r="J225" s="175" t="s">
        <v>646</v>
      </c>
      <c r="L225" s="175"/>
      <c r="M225" s="175"/>
      <c r="N225" s="724" t="s">
        <v>73</v>
      </c>
      <c r="O225" s="1215" t="s">
        <v>647</v>
      </c>
      <c r="P225" s="1215"/>
      <c r="Q225" s="1215"/>
      <c r="R225" s="1215"/>
      <c r="S225" s="1215"/>
      <c r="T225" s="1215"/>
      <c r="U225" s="1215"/>
      <c r="V225" s="1215"/>
      <c r="W225" s="1215"/>
      <c r="X225" s="194"/>
      <c r="Y225" s="886"/>
      <c r="Z225" s="194"/>
      <c r="AA225" s="886"/>
      <c r="AB225" s="194"/>
      <c r="AC225" s="194"/>
      <c r="AD225" s="194"/>
      <c r="AE225" s="194"/>
      <c r="AF225" s="194"/>
      <c r="AG225" s="720" t="s">
        <v>73</v>
      </c>
      <c r="AH225" s="1190" t="s">
        <v>648</v>
      </c>
      <c r="AI225" s="1191"/>
      <c r="AJ225" s="209"/>
      <c r="AK225" s="290"/>
      <c r="AM225" s="798" t="e">
        <f t="shared" si="5"/>
        <v>#REF!</v>
      </c>
    </row>
    <row r="226" spans="1:39" ht="12.95" customHeight="1">
      <c r="A226" s="1242"/>
      <c r="B226" s="175"/>
      <c r="C226" s="175"/>
      <c r="D226" s="175"/>
      <c r="E226" s="175"/>
      <c r="F226" s="209" t="s">
        <v>1532</v>
      </c>
      <c r="G226" s="175"/>
      <c r="H226" s="175"/>
      <c r="I226" s="199"/>
      <c r="J226" s="175" t="s">
        <v>1533</v>
      </c>
      <c r="L226" s="175"/>
      <c r="M226" s="175"/>
      <c r="N226" s="725" t="s">
        <v>73</v>
      </c>
      <c r="O226" s="1233" t="s">
        <v>651</v>
      </c>
      <c r="P226" s="1233"/>
      <c r="Q226" s="1233"/>
      <c r="R226" s="1233"/>
      <c r="S226" s="1233"/>
      <c r="T226" s="1233"/>
      <c r="U226" s="1233"/>
      <c r="V226" s="1233"/>
      <c r="W226" s="1233"/>
      <c r="X226" s="180"/>
      <c r="Y226" s="318"/>
      <c r="Z226" s="180"/>
      <c r="AA226" s="318"/>
      <c r="AB226" s="180"/>
      <c r="AC226" s="180"/>
      <c r="AD226" s="180"/>
      <c r="AE226" s="180"/>
      <c r="AF226" s="180"/>
      <c r="AG226" s="718" t="s">
        <v>73</v>
      </c>
      <c r="AH226" s="1190"/>
      <c r="AI226" s="1191"/>
      <c r="AJ226" s="209"/>
      <c r="AK226" s="290"/>
      <c r="AM226" s="798" t="e">
        <f t="shared" si="5"/>
        <v>#REF!</v>
      </c>
    </row>
    <row r="227" spans="1:39" ht="12.95" customHeight="1">
      <c r="A227" s="1242"/>
      <c r="B227" s="175"/>
      <c r="C227" s="175"/>
      <c r="D227" s="175"/>
      <c r="E227" s="175"/>
      <c r="F227" s="209"/>
      <c r="G227" s="175"/>
      <c r="H227" s="175"/>
      <c r="I227" s="199"/>
      <c r="J227" s="175"/>
      <c r="L227" s="175"/>
      <c r="M227" s="175"/>
      <c r="N227" s="259"/>
      <c r="O227" s="211" t="s">
        <v>652</v>
      </c>
      <c r="P227" s="211"/>
      <c r="Q227" s="211"/>
      <c r="R227" s="211"/>
      <c r="S227" s="211"/>
      <c r="T227" s="211"/>
      <c r="U227" s="211" t="s">
        <v>148</v>
      </c>
      <c r="V227" s="726" t="s">
        <v>73</v>
      </c>
      <c r="W227" s="211" t="s">
        <v>75</v>
      </c>
      <c r="X227" s="211" t="s">
        <v>238</v>
      </c>
      <c r="Y227" s="323"/>
      <c r="Z227" s="211"/>
      <c r="AA227" s="323"/>
      <c r="AB227" s="211"/>
      <c r="AC227" s="211"/>
      <c r="AD227" s="211"/>
      <c r="AE227" s="211"/>
      <c r="AF227" s="211"/>
      <c r="AG227" s="609"/>
      <c r="AH227" s="1171"/>
      <c r="AI227" s="1172"/>
      <c r="AJ227" s="209"/>
      <c r="AK227" s="290"/>
      <c r="AM227" s="798" t="e">
        <f t="shared" si="5"/>
        <v>#REF!</v>
      </c>
    </row>
    <row r="228" spans="1:39" ht="12.95" customHeight="1">
      <c r="A228" s="1242"/>
      <c r="B228" s="175"/>
      <c r="C228" s="175"/>
      <c r="D228" s="175"/>
      <c r="E228" s="175"/>
      <c r="F228" s="193" t="s">
        <v>1534</v>
      </c>
      <c r="G228" s="194"/>
      <c r="H228" s="194"/>
      <c r="I228" s="225"/>
      <c r="J228" s="194"/>
      <c r="K228" s="141"/>
      <c r="L228" s="194"/>
      <c r="M228" s="194"/>
      <c r="N228" s="720" t="s">
        <v>73</v>
      </c>
      <c r="O228" s="194" t="s">
        <v>654</v>
      </c>
      <c r="P228" s="194"/>
      <c r="Q228" s="194"/>
      <c r="R228" s="194"/>
      <c r="S228" s="194"/>
      <c r="T228" s="194"/>
      <c r="U228" s="194"/>
      <c r="V228" s="194"/>
      <c r="W228" s="194"/>
      <c r="X228" s="194"/>
      <c r="Y228" s="194"/>
      <c r="Z228" s="194"/>
      <c r="AA228" s="194"/>
      <c r="AB228" s="194"/>
      <c r="AC228" s="194"/>
      <c r="AD228" s="194"/>
      <c r="AE228" s="194"/>
      <c r="AF228" s="668"/>
      <c r="AG228" s="720" t="s">
        <v>73</v>
      </c>
      <c r="AH228" s="1215" t="s">
        <v>1535</v>
      </c>
      <c r="AI228" s="1216"/>
      <c r="AJ228" s="209"/>
      <c r="AK228" s="290"/>
      <c r="AM228" s="798" t="e">
        <f t="shared" si="5"/>
        <v>#REF!</v>
      </c>
    </row>
    <row r="229" spans="1:39" ht="12.95" customHeight="1">
      <c r="A229" s="1242"/>
      <c r="B229" s="175"/>
      <c r="C229" s="175"/>
      <c r="D229" s="175"/>
      <c r="E229" s="175"/>
      <c r="F229" s="210"/>
      <c r="G229" s="211"/>
      <c r="H229" s="211"/>
      <c r="I229" s="246"/>
      <c r="J229" s="211"/>
      <c r="K229" s="138"/>
      <c r="L229" s="211"/>
      <c r="M229" s="211"/>
      <c r="N229" s="210"/>
      <c r="O229" s="211" t="s">
        <v>655</v>
      </c>
      <c r="P229" s="211"/>
      <c r="Q229" s="211"/>
      <c r="R229" s="211"/>
      <c r="S229" s="211"/>
      <c r="T229" s="211"/>
      <c r="U229" s="211"/>
      <c r="V229" s="211"/>
      <c r="W229" s="211"/>
      <c r="X229" s="211"/>
      <c r="Y229" s="211"/>
      <c r="Z229" s="211"/>
      <c r="AA229" s="211"/>
      <c r="AB229" s="211"/>
      <c r="AC229" s="211"/>
      <c r="AD229" s="211"/>
      <c r="AE229" s="211"/>
      <c r="AF229" s="633"/>
      <c r="AG229" s="719" t="s">
        <v>73</v>
      </c>
      <c r="AH229" s="1171" t="s">
        <v>1536</v>
      </c>
      <c r="AI229" s="1172"/>
      <c r="AJ229" s="209"/>
      <c r="AK229" s="290"/>
      <c r="AM229" s="798" t="e">
        <f t="shared" si="5"/>
        <v>#REF!</v>
      </c>
    </row>
    <row r="230" spans="1:39" ht="12.95" customHeight="1">
      <c r="A230" s="1242"/>
      <c r="B230" s="175"/>
      <c r="C230" s="175"/>
      <c r="D230" s="175"/>
      <c r="E230" s="175"/>
      <c r="F230" s="209" t="s">
        <v>1537</v>
      </c>
      <c r="G230" s="175"/>
      <c r="H230" s="175"/>
      <c r="I230" s="199"/>
      <c r="J230" s="1213" t="s">
        <v>1538</v>
      </c>
      <c r="K230" s="1205"/>
      <c r="L230" s="1205"/>
      <c r="M230" s="1206"/>
      <c r="N230" s="723" t="s">
        <v>73</v>
      </c>
      <c r="O230" s="175" t="s">
        <v>1539</v>
      </c>
      <c r="P230" s="175"/>
      <c r="Q230" s="175"/>
      <c r="R230" s="175"/>
      <c r="S230" s="175"/>
      <c r="T230" s="175"/>
      <c r="U230" s="175"/>
      <c r="V230" s="175"/>
      <c r="W230" s="175"/>
      <c r="X230" s="175"/>
      <c r="Y230" s="175"/>
      <c r="Z230" s="175"/>
      <c r="AA230" s="175"/>
      <c r="AB230" s="175"/>
      <c r="AC230" s="175"/>
      <c r="AD230" s="175"/>
      <c r="AE230" s="175"/>
      <c r="AF230" s="630"/>
      <c r="AG230" s="622"/>
      <c r="AH230" s="1190"/>
      <c r="AI230" s="1191"/>
      <c r="AJ230" s="209"/>
      <c r="AK230" s="290"/>
      <c r="AM230" s="798" t="e">
        <f t="shared" si="5"/>
        <v>#REF!</v>
      </c>
    </row>
    <row r="231" spans="1:39" ht="12.95" customHeight="1">
      <c r="A231" s="1242"/>
      <c r="B231" s="175"/>
      <c r="C231" s="175"/>
      <c r="D231" s="175"/>
      <c r="E231" s="175"/>
      <c r="F231" s="193" t="s">
        <v>1540</v>
      </c>
      <c r="G231" s="194"/>
      <c r="H231" s="194"/>
      <c r="I231" s="225"/>
      <c r="J231" s="194" t="s">
        <v>1541</v>
      </c>
      <c r="K231" s="141"/>
      <c r="L231" s="194"/>
      <c r="M231" s="194"/>
      <c r="N231" s="193" t="s">
        <v>427</v>
      </c>
      <c r="O231" s="194" t="s">
        <v>1542</v>
      </c>
      <c r="P231" s="194"/>
      <c r="Q231" s="194"/>
      <c r="R231" s="194"/>
      <c r="S231" s="194"/>
      <c r="T231" s="194"/>
      <c r="U231" s="194"/>
      <c r="V231" s="194"/>
      <c r="W231" s="194"/>
      <c r="X231" s="194"/>
      <c r="Y231" s="194"/>
      <c r="Z231" s="194"/>
      <c r="AA231" s="194"/>
      <c r="AB231" s="194"/>
      <c r="AC231" s="194"/>
      <c r="AD231" s="194"/>
      <c r="AE231" s="194"/>
      <c r="AF231" s="668"/>
      <c r="AG231" s="875" t="s">
        <v>73</v>
      </c>
      <c r="AH231" s="1215" t="s">
        <v>451</v>
      </c>
      <c r="AI231" s="1216"/>
      <c r="AJ231" s="209"/>
      <c r="AK231" s="290"/>
      <c r="AM231" s="798" t="e">
        <f t="shared" si="5"/>
        <v>#REF!</v>
      </c>
    </row>
    <row r="232" spans="1:39" ht="12.95" customHeight="1">
      <c r="A232" s="1242"/>
      <c r="B232" s="175"/>
      <c r="C232" s="175"/>
      <c r="D232" s="175"/>
      <c r="E232" s="175"/>
      <c r="F232" s="209"/>
      <c r="G232" s="175"/>
      <c r="H232" s="175"/>
      <c r="I232" s="199"/>
      <c r="J232" s="175"/>
      <c r="L232" s="175"/>
      <c r="M232" s="175"/>
      <c r="N232" s="209"/>
      <c r="O232" s="721" t="s">
        <v>73</v>
      </c>
      <c r="P232" s="175" t="s">
        <v>1543</v>
      </c>
      <c r="Q232" s="175"/>
      <c r="R232" s="175"/>
      <c r="S232" s="175"/>
      <c r="T232" s="175"/>
      <c r="U232" s="175"/>
      <c r="V232" s="175"/>
      <c r="W232" s="175"/>
      <c r="X232" s="175"/>
      <c r="Y232" s="175"/>
      <c r="Z232" s="175"/>
      <c r="AA232" s="175"/>
      <c r="AB232" s="175"/>
      <c r="AC232" s="175"/>
      <c r="AD232" s="175"/>
      <c r="AE232" s="175"/>
      <c r="AF232" s="630"/>
      <c r="AG232" s="875" t="s">
        <v>73</v>
      </c>
      <c r="AH232" s="1190"/>
      <c r="AI232" s="1191"/>
      <c r="AJ232" s="209"/>
      <c r="AK232" s="290"/>
      <c r="AM232" s="798" t="e">
        <f t="shared" si="5"/>
        <v>#REF!</v>
      </c>
    </row>
    <row r="233" spans="1:39" ht="12.95" customHeight="1">
      <c r="A233" s="1242"/>
      <c r="B233" s="175"/>
      <c r="C233" s="175"/>
      <c r="D233" s="175"/>
      <c r="E233" s="175"/>
      <c r="F233" s="209"/>
      <c r="G233" s="175"/>
      <c r="H233" s="175"/>
      <c r="I233" s="199"/>
      <c r="J233" s="175" t="s">
        <v>1544</v>
      </c>
      <c r="L233" s="175"/>
      <c r="M233" s="175"/>
      <c r="N233" s="209" t="s">
        <v>427</v>
      </c>
      <c r="O233" s="175" t="s">
        <v>1545</v>
      </c>
      <c r="P233" s="175"/>
      <c r="Q233" s="175"/>
      <c r="R233" s="175"/>
      <c r="S233" s="175"/>
      <c r="T233" s="175"/>
      <c r="U233" s="175"/>
      <c r="V233" s="175"/>
      <c r="W233" s="175"/>
      <c r="X233" s="175"/>
      <c r="Y233" s="175"/>
      <c r="Z233" s="175"/>
      <c r="AA233" s="175"/>
      <c r="AB233" s="175"/>
      <c r="AC233" s="175"/>
      <c r="AD233" s="175"/>
      <c r="AE233" s="175"/>
      <c r="AF233" s="630"/>
      <c r="AG233" s="209"/>
      <c r="AH233" s="1190"/>
      <c r="AI233" s="1191"/>
      <c r="AJ233" s="209"/>
      <c r="AK233" s="290"/>
      <c r="AM233" s="798" t="e">
        <f t="shared" si="5"/>
        <v>#REF!</v>
      </c>
    </row>
    <row r="234" spans="1:39" ht="12.95" customHeight="1">
      <c r="A234" s="1242"/>
      <c r="B234" s="175"/>
      <c r="C234" s="175"/>
      <c r="D234" s="175"/>
      <c r="E234" s="175"/>
      <c r="F234" s="209"/>
      <c r="G234" s="175"/>
      <c r="H234" s="175"/>
      <c r="I234" s="199"/>
      <c r="J234" s="175"/>
      <c r="L234" s="175"/>
      <c r="M234" s="175"/>
      <c r="N234" s="209"/>
      <c r="O234" s="721" t="s">
        <v>73</v>
      </c>
      <c r="P234" s="175" t="s">
        <v>1546</v>
      </c>
      <c r="Q234" s="175"/>
      <c r="R234" s="175"/>
      <c r="S234" s="175"/>
      <c r="T234" s="175"/>
      <c r="U234" s="175"/>
      <c r="V234" s="175"/>
      <c r="W234" s="175"/>
      <c r="X234" s="175"/>
      <c r="Y234" s="175"/>
      <c r="Z234" s="175"/>
      <c r="AA234" s="175"/>
      <c r="AB234" s="175"/>
      <c r="AC234" s="175"/>
      <c r="AD234" s="175"/>
      <c r="AE234" s="175"/>
      <c r="AF234" s="630"/>
      <c r="AG234" s="209"/>
      <c r="AH234" s="1190"/>
      <c r="AI234" s="1191"/>
      <c r="AJ234" s="209"/>
      <c r="AK234" s="290"/>
      <c r="AM234" s="798" t="e">
        <f t="shared" si="5"/>
        <v>#REF!</v>
      </c>
    </row>
    <row r="235" spans="1:39" ht="12.95" customHeight="1">
      <c r="A235" s="1242"/>
      <c r="B235" s="175"/>
      <c r="C235" s="175"/>
      <c r="D235" s="175"/>
      <c r="E235" s="175"/>
      <c r="F235" s="209"/>
      <c r="G235" s="175"/>
      <c r="H235" s="175"/>
      <c r="I235" s="199"/>
      <c r="J235" s="175" t="s">
        <v>1547</v>
      </c>
      <c r="L235" s="175"/>
      <c r="M235" s="175"/>
      <c r="N235" s="209" t="s">
        <v>427</v>
      </c>
      <c r="O235" s="175" t="s">
        <v>1548</v>
      </c>
      <c r="P235" s="175"/>
      <c r="Q235" s="175"/>
      <c r="R235" s="175"/>
      <c r="S235" s="175"/>
      <c r="T235" s="175"/>
      <c r="U235" s="175"/>
      <c r="V235" s="175"/>
      <c r="W235" s="175"/>
      <c r="Z235" s="175" t="s">
        <v>148</v>
      </c>
      <c r="AA235" s="721" t="s">
        <v>73</v>
      </c>
      <c r="AB235" s="175" t="s">
        <v>1549</v>
      </c>
      <c r="AC235" s="175"/>
      <c r="AD235" s="721" t="s">
        <v>73</v>
      </c>
      <c r="AE235" s="175" t="s">
        <v>1550</v>
      </c>
      <c r="AF235" s="199" t="s">
        <v>238</v>
      </c>
      <c r="AG235" s="209"/>
      <c r="AH235" s="1190"/>
      <c r="AI235" s="1191"/>
      <c r="AJ235" s="209"/>
      <c r="AK235" s="290"/>
      <c r="AM235" s="798" t="e">
        <f t="shared" si="5"/>
        <v>#REF!</v>
      </c>
    </row>
    <row r="236" spans="1:39" ht="12.95" customHeight="1">
      <c r="A236" s="1242"/>
      <c r="B236" s="175"/>
      <c r="C236" s="175"/>
      <c r="D236" s="175"/>
      <c r="E236" s="175"/>
      <c r="F236" s="209"/>
      <c r="G236" s="175"/>
      <c r="H236" s="175"/>
      <c r="I236" s="199"/>
      <c r="J236" s="175" t="s">
        <v>1551</v>
      </c>
      <c r="L236" s="175"/>
      <c r="M236" s="175"/>
      <c r="N236" s="209" t="s">
        <v>427</v>
      </c>
      <c r="O236" s="175" t="s">
        <v>1552</v>
      </c>
      <c r="P236" s="175"/>
      <c r="Q236" s="175"/>
      <c r="R236" s="175"/>
      <c r="S236" s="175"/>
      <c r="T236" s="175"/>
      <c r="U236" s="175"/>
      <c r="V236" s="175"/>
      <c r="W236" s="175"/>
      <c r="X236" s="175"/>
      <c r="Y236" s="175"/>
      <c r="Z236" s="175"/>
      <c r="AA236" s="175"/>
      <c r="AB236" s="175"/>
      <c r="AC236" s="175"/>
      <c r="AD236" s="175"/>
      <c r="AE236" s="175"/>
      <c r="AF236" s="630"/>
      <c r="AG236" s="209"/>
      <c r="AH236" s="1190"/>
      <c r="AI236" s="1191"/>
      <c r="AJ236" s="209"/>
      <c r="AK236" s="290"/>
      <c r="AM236" s="798" t="e">
        <f t="shared" si="5"/>
        <v>#REF!</v>
      </c>
    </row>
    <row r="237" spans="1:39" ht="12.95" customHeight="1" thickBot="1">
      <c r="A237" s="1243"/>
      <c r="B237" s="235"/>
      <c r="C237" s="235"/>
      <c r="D237" s="235"/>
      <c r="E237" s="235"/>
      <c r="F237" s="230"/>
      <c r="G237" s="235"/>
      <c r="H237" s="235"/>
      <c r="I237" s="231"/>
      <c r="J237" s="235"/>
      <c r="K237" s="159"/>
      <c r="L237" s="235"/>
      <c r="M237" s="235"/>
      <c r="N237" s="230"/>
      <c r="O237" s="235" t="s">
        <v>397</v>
      </c>
      <c r="P237" s="727" t="s">
        <v>73</v>
      </c>
      <c r="Q237" s="235" t="s">
        <v>1</v>
      </c>
      <c r="R237" s="235"/>
      <c r="S237" s="727" t="s">
        <v>73</v>
      </c>
      <c r="T237" s="235" t="s">
        <v>75</v>
      </c>
      <c r="U237" s="235" t="s">
        <v>148</v>
      </c>
      <c r="V237" s="1792"/>
      <c r="W237" s="1792"/>
      <c r="X237" s="1792"/>
      <c r="Y237" s="1792"/>
      <c r="Z237" s="1792"/>
      <c r="AA237" s="1792"/>
      <c r="AB237" s="1792"/>
      <c r="AC237" s="1792"/>
      <c r="AD237" s="235" t="s">
        <v>1553</v>
      </c>
      <c r="AE237" s="235"/>
      <c r="AF237" s="728"/>
      <c r="AG237" s="230"/>
      <c r="AH237" s="1445"/>
      <c r="AI237" s="1446"/>
      <c r="AJ237" s="230"/>
      <c r="AK237" s="324"/>
      <c r="AM237" s="798" t="e">
        <f t="shared" si="5"/>
        <v>#REF!</v>
      </c>
    </row>
    <row r="238" spans="1:39" ht="18.75" customHeight="1">
      <c r="A238" s="175" t="s">
        <v>1554</v>
      </c>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M238" s="798" t="e">
        <f t="shared" si="5"/>
        <v>#REF!</v>
      </c>
    </row>
    <row r="239" spans="1:39" ht="13.5" customHeight="1">
      <c r="AK239" s="871"/>
      <c r="AL239" s="587">
        <v>7</v>
      </c>
      <c r="AM239" s="797" t="e">
        <f>IF(SUM(#REF!)&lt;&gt;0,1,0)</f>
        <v>#REF!</v>
      </c>
    </row>
    <row r="240" spans="1:39" ht="14.1" customHeight="1" thickBot="1">
      <c r="A240" s="172" t="s">
        <v>1555</v>
      </c>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864" t="s">
        <v>102</v>
      </c>
      <c r="AM240" s="798" t="e">
        <f>AM239</f>
        <v>#REF!</v>
      </c>
    </row>
    <row r="241" spans="1:94" s="710" customFormat="1" ht="14.1" customHeight="1">
      <c r="A241" s="708" t="s">
        <v>1508</v>
      </c>
      <c r="B241" s="145"/>
      <c r="C241" s="145"/>
      <c r="D241" s="145"/>
      <c r="E241" s="145"/>
      <c r="F241" s="145"/>
      <c r="G241" s="145"/>
      <c r="H241" s="145"/>
      <c r="I241" s="145"/>
      <c r="J241" s="145"/>
      <c r="K241" s="145"/>
      <c r="L241" s="145"/>
      <c r="M241" s="145"/>
      <c r="N241" s="1764" t="e">
        <f>#REF!</f>
        <v>#REF!</v>
      </c>
      <c r="O241" s="1765"/>
      <c r="P241" s="1765"/>
      <c r="Q241" s="1765"/>
      <c r="R241" s="1765"/>
      <c r="S241" s="1765"/>
      <c r="T241" s="1765"/>
      <c r="U241" s="1765"/>
      <c r="V241" s="1765"/>
      <c r="W241" s="1765"/>
      <c r="X241" s="1765"/>
      <c r="Y241" s="1765"/>
      <c r="Z241" s="1765"/>
      <c r="AA241" s="1765"/>
      <c r="AB241" s="1765"/>
      <c r="AC241" s="1765"/>
      <c r="AD241" s="1765"/>
      <c r="AE241" s="1765"/>
      <c r="AF241" s="1765"/>
      <c r="AG241" s="1765"/>
      <c r="AH241" s="1765"/>
      <c r="AI241" s="1765"/>
      <c r="AJ241" s="1765"/>
      <c r="AK241" s="1766"/>
      <c r="AL241" s="705"/>
      <c r="AM241" s="798" t="e">
        <f t="shared" ref="AM241:AM295" si="6">AM240</f>
        <v>#REF!</v>
      </c>
      <c r="AN241" s="792"/>
      <c r="AO241" s="792"/>
      <c r="AP241" s="792"/>
      <c r="AQ241" s="792"/>
      <c r="AR241" s="792"/>
      <c r="AS241" s="792"/>
      <c r="AT241" s="792"/>
      <c r="AU241" s="792"/>
      <c r="AV241" s="792"/>
      <c r="AW241" s="792"/>
      <c r="AX241" s="792"/>
      <c r="AY241" s="709"/>
      <c r="AZ241" s="709"/>
      <c r="BA241" s="709"/>
      <c r="BB241" s="709"/>
      <c r="BC241" s="709"/>
      <c r="BD241" s="709"/>
      <c r="BE241" s="709"/>
      <c r="BF241" s="709"/>
      <c r="BG241" s="709"/>
      <c r="BH241" s="709"/>
      <c r="BI241" s="709"/>
      <c r="BJ241" s="709"/>
      <c r="BK241" s="709"/>
      <c r="BL241" s="709"/>
      <c r="BM241" s="709"/>
      <c r="BN241" s="709"/>
      <c r="BO241" s="709"/>
      <c r="BP241" s="709"/>
      <c r="BQ241" s="709"/>
      <c r="BR241" s="709"/>
      <c r="BS241" s="709"/>
      <c r="BT241" s="709"/>
      <c r="BU241" s="709"/>
      <c r="BV241" s="709"/>
      <c r="BW241" s="709"/>
      <c r="BX241" s="709"/>
      <c r="BY241" s="709"/>
      <c r="BZ241" s="709"/>
      <c r="CN241" s="263"/>
      <c r="CO241" s="263"/>
      <c r="CP241" s="263"/>
    </row>
    <row r="242" spans="1:94" ht="12" customHeight="1">
      <c r="A242" s="1767" t="s">
        <v>1509</v>
      </c>
      <c r="B242" s="1768"/>
      <c r="C242" s="1768"/>
      <c r="D242" s="1768"/>
      <c r="E242" s="1768"/>
      <c r="F242" s="1768"/>
      <c r="G242" s="1768"/>
      <c r="H242" s="1768"/>
      <c r="I242" s="1768"/>
      <c r="J242" s="1768"/>
      <c r="K242" s="1768"/>
      <c r="L242" s="1768"/>
      <c r="M242" s="1769"/>
      <c r="N242" s="1775" t="e">
        <f>#REF!</f>
        <v>#REF!</v>
      </c>
      <c r="O242" s="1726"/>
      <c r="P242" s="1726"/>
      <c r="Q242" s="1726"/>
      <c r="R242" s="1726"/>
      <c r="S242" s="1726"/>
      <c r="T242" s="1726"/>
      <c r="U242" s="1726"/>
      <c r="V242" s="1726"/>
      <c r="W242" s="1726"/>
      <c r="X242" s="1726"/>
      <c r="Y242" s="1726"/>
      <c r="Z242" s="1726"/>
      <c r="AA242" s="1726"/>
      <c r="AB242" s="1726"/>
      <c r="AC242" s="1726"/>
      <c r="AD242" s="1726"/>
      <c r="AE242" s="1726"/>
      <c r="AF242" s="1726"/>
      <c r="AG242" s="1726"/>
      <c r="AH242" s="1726"/>
      <c r="AI242" s="1726"/>
      <c r="AJ242" s="1726"/>
      <c r="AK242" s="1776"/>
      <c r="AM242" s="798" t="e">
        <f t="shared" si="6"/>
        <v>#REF!</v>
      </c>
    </row>
    <row r="243" spans="1:94" ht="12" customHeight="1">
      <c r="A243" s="1770"/>
      <c r="B243" s="1735"/>
      <c r="C243" s="1735"/>
      <c r="D243" s="1735"/>
      <c r="E243" s="1735"/>
      <c r="F243" s="1735"/>
      <c r="G243" s="1735"/>
      <c r="H243" s="1735"/>
      <c r="I243" s="1735"/>
      <c r="J243" s="1735"/>
      <c r="K243" s="1735"/>
      <c r="L243" s="1735"/>
      <c r="M243" s="1771"/>
      <c r="N243" s="1777" t="e">
        <f>#REF!</f>
        <v>#REF!</v>
      </c>
      <c r="O243" s="1398"/>
      <c r="P243" s="1398"/>
      <c r="Q243" s="1398"/>
      <c r="R243" s="1398"/>
      <c r="S243" s="1398"/>
      <c r="T243" s="1398"/>
      <c r="U243" s="1398"/>
      <c r="V243" s="1398"/>
      <c r="W243" s="1398"/>
      <c r="X243" s="1398"/>
      <c r="Y243" s="1398"/>
      <c r="Z243" s="1398"/>
      <c r="AA243" s="1398"/>
      <c r="AB243" s="1398"/>
      <c r="AC243" s="1398"/>
      <c r="AD243" s="1398"/>
      <c r="AE243" s="1398"/>
      <c r="AF243" s="1398"/>
      <c r="AG243" s="1398"/>
      <c r="AH243" s="1398"/>
      <c r="AI243" s="1398"/>
      <c r="AJ243" s="1398"/>
      <c r="AK243" s="1778"/>
      <c r="AM243" s="798" t="e">
        <f t="shared" si="6"/>
        <v>#REF!</v>
      </c>
    </row>
    <row r="244" spans="1:94" ht="12" customHeight="1">
      <c r="A244" s="1772"/>
      <c r="B244" s="1773"/>
      <c r="C244" s="1773"/>
      <c r="D244" s="1773"/>
      <c r="E244" s="1773"/>
      <c r="F244" s="1773"/>
      <c r="G244" s="1773"/>
      <c r="H244" s="1773"/>
      <c r="I244" s="1773"/>
      <c r="J244" s="1773"/>
      <c r="K244" s="1773"/>
      <c r="L244" s="1773"/>
      <c r="M244" s="1774"/>
      <c r="N244" s="1779" t="e">
        <f>#REF!</f>
        <v>#REF!</v>
      </c>
      <c r="O244" s="1399"/>
      <c r="P244" s="1399"/>
      <c r="Q244" s="1399"/>
      <c r="R244" s="1399"/>
      <c r="S244" s="1399"/>
      <c r="T244" s="1399"/>
      <c r="U244" s="1399"/>
      <c r="V244" s="1399"/>
      <c r="W244" s="1399"/>
      <c r="X244" s="1399"/>
      <c r="Y244" s="1399"/>
      <c r="Z244" s="1399"/>
      <c r="AA244" s="1399"/>
      <c r="AB244" s="1399"/>
      <c r="AC244" s="1399"/>
      <c r="AD244" s="1399"/>
      <c r="AE244" s="1399"/>
      <c r="AF244" s="1399"/>
      <c r="AG244" s="1399"/>
      <c r="AH244" s="1399"/>
      <c r="AI244" s="1399"/>
      <c r="AJ244" s="1399"/>
      <c r="AK244" s="1780"/>
      <c r="AM244" s="798" t="e">
        <f t="shared" si="6"/>
        <v>#REF!</v>
      </c>
    </row>
    <row r="245" spans="1:94" ht="14.1" customHeight="1">
      <c r="A245" s="603" t="s">
        <v>1510</v>
      </c>
      <c r="B245" s="164"/>
      <c r="C245" s="164"/>
      <c r="D245" s="164"/>
      <c r="E245" s="164"/>
      <c r="F245" s="164"/>
      <c r="G245" s="164"/>
      <c r="H245" s="164"/>
      <c r="I245" s="164"/>
      <c r="J245" s="164"/>
      <c r="K245" s="164"/>
      <c r="L245" s="164"/>
      <c r="M245" s="164"/>
      <c r="N245" s="1752" t="e">
        <f>#REF!</f>
        <v>#REF!</v>
      </c>
      <c r="O245" s="1498"/>
      <c r="P245" s="1498"/>
      <c r="Q245" s="1498"/>
      <c r="R245" s="1498"/>
      <c r="S245" s="1498"/>
      <c r="T245" s="1498"/>
      <c r="U245" s="1498"/>
      <c r="V245" s="1498"/>
      <c r="W245" s="1498"/>
      <c r="X245" s="1498"/>
      <c r="Y245" s="1498"/>
      <c r="Z245" s="1498"/>
      <c r="AA245" s="1498"/>
      <c r="AB245" s="1498"/>
      <c r="AC245" s="1498"/>
      <c r="AD245" s="1498"/>
      <c r="AE245" s="1498"/>
      <c r="AF245" s="1498"/>
      <c r="AG245" s="1498"/>
      <c r="AH245" s="1498"/>
      <c r="AI245" s="1498"/>
      <c r="AJ245" s="1498"/>
      <c r="AK245" s="1753"/>
      <c r="AM245" s="798" t="e">
        <f t="shared" si="6"/>
        <v>#REF!</v>
      </c>
    </row>
    <row r="246" spans="1:94" ht="14.1" customHeight="1" thickBot="1">
      <c r="A246" s="711" t="s">
        <v>1511</v>
      </c>
      <c r="B246" s="712"/>
      <c r="C246" s="712"/>
      <c r="D246" s="712"/>
      <c r="E246" s="712"/>
      <c r="F246" s="712"/>
      <c r="G246" s="712"/>
      <c r="H246" s="712"/>
      <c r="I246" s="712"/>
      <c r="J246" s="712"/>
      <c r="K246" s="712"/>
      <c r="L246" s="712"/>
      <c r="M246" s="712"/>
      <c r="N246" s="1754"/>
      <c r="O246" s="1755"/>
      <c r="P246" s="1755"/>
      <c r="Q246" s="1755"/>
      <c r="R246" s="1755"/>
      <c r="S246" s="1755"/>
      <c r="T246" s="1755"/>
      <c r="U246" s="1755"/>
      <c r="V246" s="1755"/>
      <c r="W246" s="1755"/>
      <c r="X246" s="1755"/>
      <c r="Y246" s="1755"/>
      <c r="Z246" s="1755"/>
      <c r="AA246" s="1755"/>
      <c r="AB246" s="1755"/>
      <c r="AC246" s="1755"/>
      <c r="AD246" s="1755"/>
      <c r="AE246" s="1755"/>
      <c r="AF246" s="1755"/>
      <c r="AG246" s="1755"/>
      <c r="AH246" s="1755"/>
      <c r="AI246" s="1755"/>
      <c r="AJ246" s="1755"/>
      <c r="AK246" s="1756"/>
      <c r="AM246" s="798" t="e">
        <f t="shared" si="6"/>
        <v>#REF!</v>
      </c>
      <c r="CN246" s="710"/>
      <c r="CO246" s="710"/>
      <c r="CP246" s="710"/>
    </row>
    <row r="247" spans="1:94" ht="12.95" customHeight="1" thickBot="1">
      <c r="AM247" s="798" t="e">
        <f t="shared" si="6"/>
        <v>#REF!</v>
      </c>
    </row>
    <row r="248" spans="1:94" ht="14.1" customHeight="1">
      <c r="A248" s="455"/>
      <c r="B248" s="1255" t="s">
        <v>1512</v>
      </c>
      <c r="C248" s="1256"/>
      <c r="D248" s="1256"/>
      <c r="E248" s="1257"/>
      <c r="F248" s="1255" t="s">
        <v>324</v>
      </c>
      <c r="G248" s="1256"/>
      <c r="H248" s="1256"/>
      <c r="I248" s="1257"/>
      <c r="J248" s="1256" t="s">
        <v>325</v>
      </c>
      <c r="K248" s="1256"/>
      <c r="L248" s="1256"/>
      <c r="M248" s="1256"/>
      <c r="N248" s="1256"/>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438" t="s">
        <v>1513</v>
      </c>
      <c r="AK248" s="1758"/>
      <c r="AM248" s="798" t="e">
        <f t="shared" si="6"/>
        <v>#REF!</v>
      </c>
    </row>
    <row r="249" spans="1:94" ht="12.95" customHeight="1" thickBot="1">
      <c r="A249" s="729"/>
      <c r="B249" s="1574"/>
      <c r="C249" s="1757"/>
      <c r="D249" s="1757"/>
      <c r="E249" s="1575"/>
      <c r="F249" s="1574"/>
      <c r="G249" s="1757"/>
      <c r="H249" s="1757"/>
      <c r="I249" s="1575"/>
      <c r="J249" s="1761" t="s">
        <v>328</v>
      </c>
      <c r="K249" s="1761"/>
      <c r="L249" s="1761"/>
      <c r="M249" s="1761"/>
      <c r="N249" s="1762" t="s">
        <v>329</v>
      </c>
      <c r="O249" s="1761"/>
      <c r="P249" s="1761"/>
      <c r="Q249" s="1761"/>
      <c r="R249" s="1761"/>
      <c r="S249" s="1761"/>
      <c r="T249" s="1761"/>
      <c r="U249" s="1761"/>
      <c r="V249" s="1761"/>
      <c r="W249" s="1761"/>
      <c r="X249" s="1761"/>
      <c r="Y249" s="1761"/>
      <c r="Z249" s="1761"/>
      <c r="AA249" s="1761"/>
      <c r="AB249" s="1761"/>
      <c r="AC249" s="1761"/>
      <c r="AD249" s="1761"/>
      <c r="AE249" s="1761"/>
      <c r="AF249" s="1763"/>
      <c r="AG249" s="310" t="s">
        <v>330</v>
      </c>
      <c r="AH249" s="310"/>
      <c r="AI249" s="632"/>
      <c r="AJ249" s="1759"/>
      <c r="AK249" s="1760"/>
      <c r="AM249" s="798" t="e">
        <f t="shared" si="6"/>
        <v>#REF!</v>
      </c>
    </row>
    <row r="250" spans="1:94" s="117" customFormat="1" ht="13.5" customHeight="1" thickBot="1">
      <c r="A250" s="1812" t="s">
        <v>1514</v>
      </c>
      <c r="B250" s="194" t="s">
        <v>1556</v>
      </c>
      <c r="C250" s="194"/>
      <c r="D250" s="194"/>
      <c r="E250" s="225"/>
      <c r="F250" s="865" t="s">
        <v>1557</v>
      </c>
      <c r="G250" s="883"/>
      <c r="H250" s="883"/>
      <c r="I250" s="873"/>
      <c r="J250" s="194" t="s">
        <v>699</v>
      </c>
      <c r="K250" s="194"/>
      <c r="L250" s="194"/>
      <c r="M250" s="194"/>
      <c r="N250" s="754" t="s">
        <v>73</v>
      </c>
      <c r="O250" s="194" t="s">
        <v>700</v>
      </c>
      <c r="P250" s="194"/>
      <c r="Q250" s="194"/>
      <c r="R250" s="194"/>
      <c r="S250" s="194"/>
      <c r="T250" s="194"/>
      <c r="U250" s="194"/>
      <c r="V250" s="194"/>
      <c r="W250" s="194"/>
      <c r="X250" s="194"/>
      <c r="Y250" s="194"/>
      <c r="Z250" s="194"/>
      <c r="AA250" s="194"/>
      <c r="AB250" s="194"/>
      <c r="AC250" s="194"/>
      <c r="AD250" s="194"/>
      <c r="AE250" s="194"/>
      <c r="AF250" s="225"/>
      <c r="AG250" s="734" t="s">
        <v>73</v>
      </c>
      <c r="AH250" s="1215" t="s">
        <v>691</v>
      </c>
      <c r="AI250" s="1216"/>
      <c r="AJ250" s="194"/>
      <c r="AK250" s="818"/>
      <c r="AL250" s="587"/>
      <c r="AM250" s="798" t="e">
        <f t="shared" si="6"/>
        <v>#REF!</v>
      </c>
      <c r="AN250" s="5" t="b">
        <v>0</v>
      </c>
      <c r="AO250" s="5" t="s">
        <v>283</v>
      </c>
      <c r="AP250" s="557">
        <f>IF(AN252=TRUE,1,IF(AN251=TRUE,2,IF(AN250=TRUE,3,0)))</f>
        <v>2</v>
      </c>
      <c r="AQ250" s="1"/>
      <c r="AR250" s="105"/>
      <c r="AS250" s="105"/>
      <c r="AT250" s="105"/>
      <c r="AU250" s="105"/>
      <c r="AV250" s="105"/>
      <c r="AW250" s="1"/>
      <c r="AX250" s="1"/>
      <c r="CN250" s="263"/>
      <c r="CO250" s="263"/>
      <c r="CP250" s="263"/>
    </row>
    <row r="251" spans="1:94" s="117" customFormat="1" ht="12.95" customHeight="1">
      <c r="A251" s="1239"/>
      <c r="B251" s="175" t="s">
        <v>1518</v>
      </c>
      <c r="C251" s="175"/>
      <c r="D251" s="175"/>
      <c r="E251" s="199"/>
      <c r="F251" s="862"/>
      <c r="G251" s="863"/>
      <c r="H251" s="863"/>
      <c r="I251" s="863"/>
      <c r="J251" s="209" t="s">
        <v>473</v>
      </c>
      <c r="K251" s="175"/>
      <c r="L251" s="175"/>
      <c r="M251" s="175"/>
      <c r="N251" s="730"/>
      <c r="O251" s="175"/>
      <c r="P251" s="175"/>
      <c r="Q251" s="175"/>
      <c r="R251" s="175"/>
      <c r="S251" s="175"/>
      <c r="T251" s="175"/>
      <c r="U251" s="175"/>
      <c r="V251" s="175"/>
      <c r="W251" s="175"/>
      <c r="X251" s="175"/>
      <c r="Y251" s="175"/>
      <c r="Z251" s="175"/>
      <c r="AA251" s="175"/>
      <c r="AB251" s="175"/>
      <c r="AC251" s="175"/>
      <c r="AD251" s="175"/>
      <c r="AE251" s="175"/>
      <c r="AF251" s="199"/>
      <c r="AG251" s="875" t="s">
        <v>73</v>
      </c>
      <c r="AH251" s="1190" t="s">
        <v>451</v>
      </c>
      <c r="AI251" s="1191"/>
      <c r="AJ251" s="175"/>
      <c r="AK251" s="427"/>
      <c r="AL251" s="587"/>
      <c r="AM251" s="798" t="e">
        <f t="shared" si="6"/>
        <v>#REF!</v>
      </c>
      <c r="AN251" s="5" t="b">
        <v>1</v>
      </c>
      <c r="AO251" s="5" t="s">
        <v>286</v>
      </c>
      <c r="AP251" s="105"/>
      <c r="AQ251" s="105"/>
      <c r="AR251" s="105"/>
      <c r="AS251" s="105"/>
      <c r="AT251" s="105"/>
      <c r="AU251" s="105"/>
      <c r="AV251" s="105"/>
      <c r="AW251" s="1"/>
      <c r="AX251" s="1"/>
      <c r="CN251" s="263"/>
      <c r="CO251" s="263"/>
      <c r="CP251" s="263"/>
    </row>
    <row r="252" spans="1:94" s="117" customFormat="1" ht="12.95" customHeight="1">
      <c r="A252" s="1239"/>
      <c r="B252" s="175"/>
      <c r="C252" s="175"/>
      <c r="D252" s="175"/>
      <c r="E252" s="199"/>
      <c r="F252" s="209" t="s">
        <v>689</v>
      </c>
      <c r="G252" s="175"/>
      <c r="H252" s="175"/>
      <c r="I252" s="175"/>
      <c r="J252" s="209" t="s">
        <v>689</v>
      </c>
      <c r="K252" s="175"/>
      <c r="L252" s="175"/>
      <c r="M252" s="175"/>
      <c r="N252" s="718" t="s">
        <v>73</v>
      </c>
      <c r="O252" s="175" t="s">
        <v>690</v>
      </c>
      <c r="P252" s="175"/>
      <c r="Q252" s="175"/>
      <c r="R252" s="175"/>
      <c r="S252" s="175"/>
      <c r="U252" s="175"/>
      <c r="V252" s="175"/>
      <c r="W252" s="175"/>
      <c r="X252" s="175"/>
      <c r="Y252" s="175"/>
      <c r="Z252" s="175"/>
      <c r="AA252" s="175"/>
      <c r="AB252" s="175"/>
      <c r="AC252" s="175"/>
      <c r="AD252" s="175"/>
      <c r="AE252" s="175"/>
      <c r="AF252" s="199"/>
      <c r="AG252" s="875" t="s">
        <v>73</v>
      </c>
      <c r="AH252" s="1190" t="s">
        <v>696</v>
      </c>
      <c r="AI252" s="1191"/>
      <c r="AJ252" s="175"/>
      <c r="AK252" s="427"/>
      <c r="AL252" s="587"/>
      <c r="AM252" s="798" t="e">
        <f t="shared" si="6"/>
        <v>#REF!</v>
      </c>
      <c r="AN252" s="5" t="b">
        <v>0</v>
      </c>
      <c r="AO252" s="5" t="s">
        <v>289</v>
      </c>
      <c r="AP252" s="105"/>
      <c r="AQ252" s="105"/>
      <c r="AR252" s="105"/>
      <c r="AS252" s="105"/>
      <c r="AT252" s="105"/>
      <c r="AU252" s="105"/>
      <c r="AV252" s="105"/>
      <c r="AW252" s="105"/>
      <c r="AX252" s="105"/>
      <c r="CN252" s="263"/>
      <c r="CO252" s="263"/>
      <c r="CP252" s="263"/>
    </row>
    <row r="253" spans="1:94" s="117" customFormat="1" ht="12.95" customHeight="1">
      <c r="A253" s="1239"/>
      <c r="B253" s="876" t="e">
        <f>IF(#REF!&lt;&gt;0,"■","□")</f>
        <v>#REF!</v>
      </c>
      <c r="C253" s="1782" t="s">
        <v>1558</v>
      </c>
      <c r="D253" s="1782"/>
      <c r="E253" s="1783"/>
      <c r="F253" s="209"/>
      <c r="G253" s="175"/>
      <c r="H253" s="175"/>
      <c r="I253" s="175"/>
      <c r="J253" s="209" t="s">
        <v>473</v>
      </c>
      <c r="K253" s="175"/>
      <c r="L253" s="175"/>
      <c r="M253" s="175"/>
      <c r="N253" s="209"/>
      <c r="O253" s="175" t="s">
        <v>37</v>
      </c>
      <c r="P253" s="875" t="s">
        <v>73</v>
      </c>
      <c r="Q253" s="175" t="s">
        <v>692</v>
      </c>
      <c r="R253" s="175"/>
      <c r="S253" s="875" t="s">
        <v>73</v>
      </c>
      <c r="T253" s="175" t="s">
        <v>693</v>
      </c>
      <c r="U253" s="175"/>
      <c r="V253" s="175"/>
      <c r="W253" s="875" t="s">
        <v>73</v>
      </c>
      <c r="X253" s="175" t="s">
        <v>694</v>
      </c>
      <c r="Y253" s="175"/>
      <c r="Z253" s="875" t="s">
        <v>73</v>
      </c>
      <c r="AA253" s="1181" t="s">
        <v>28</v>
      </c>
      <c r="AB253" s="1181"/>
      <c r="AC253" s="853" t="s">
        <v>535</v>
      </c>
      <c r="AD253" s="853"/>
      <c r="AE253" s="853"/>
      <c r="AF253" s="872"/>
      <c r="AG253" s="718" t="s">
        <v>73</v>
      </c>
      <c r="AH253" s="1190" t="s">
        <v>698</v>
      </c>
      <c r="AI253" s="1191"/>
      <c r="AK253" s="290"/>
      <c r="AL253" s="587"/>
      <c r="AM253" s="798" t="e">
        <f t="shared" si="6"/>
        <v>#REF!</v>
      </c>
      <c r="AN253" s="5" t="b">
        <v>0</v>
      </c>
      <c r="AO253" s="5" t="s">
        <v>711</v>
      </c>
      <c r="AP253" s="105"/>
      <c r="AQ253" s="105"/>
      <c r="AR253" s="105"/>
      <c r="AS253" s="105"/>
      <c r="AT253" s="105"/>
      <c r="AU253" s="105"/>
      <c r="AV253" s="105"/>
      <c r="AW253" s="105"/>
      <c r="AX253" s="105"/>
    </row>
    <row r="254" spans="1:94" s="117" customFormat="1" ht="12.95" customHeight="1">
      <c r="A254" s="1239"/>
      <c r="B254" s="876" t="e">
        <f>IF(#REF!&lt;&gt;0,"■","□")</f>
        <v>#REF!</v>
      </c>
      <c r="C254" s="2012" t="s">
        <v>1559</v>
      </c>
      <c r="D254" s="2012"/>
      <c r="E254" s="2013"/>
      <c r="F254" s="209"/>
      <c r="G254" s="175"/>
      <c r="H254" s="175"/>
      <c r="I254" s="175"/>
      <c r="J254" s="209"/>
      <c r="K254" s="175"/>
      <c r="L254" s="175"/>
      <c r="M254" s="175"/>
      <c r="N254" s="718" t="s">
        <v>73</v>
      </c>
      <c r="O254" s="175" t="s">
        <v>695</v>
      </c>
      <c r="P254" s="175"/>
      <c r="Q254" s="175"/>
      <c r="R254" s="175"/>
      <c r="S254" s="175"/>
      <c r="U254" s="175"/>
      <c r="V254" s="175"/>
      <c r="W254" s="175"/>
      <c r="X254" s="175"/>
      <c r="Y254" s="175"/>
      <c r="Z254" s="175"/>
      <c r="AA254" s="175"/>
      <c r="AB254" s="175"/>
      <c r="AC254" s="175"/>
      <c r="AD254" s="175"/>
      <c r="AE254" s="175"/>
      <c r="AF254" s="175"/>
      <c r="AG254" s="718" t="s">
        <v>73</v>
      </c>
      <c r="AH254" s="1190" t="s">
        <v>701</v>
      </c>
      <c r="AI254" s="1191"/>
      <c r="AK254" s="290"/>
      <c r="AL254" s="587"/>
      <c r="AM254" s="798" t="e">
        <f t="shared" si="6"/>
        <v>#REF!</v>
      </c>
      <c r="AN254" s="5" t="b">
        <v>0</v>
      </c>
      <c r="AO254" s="5" t="s">
        <v>714</v>
      </c>
      <c r="AP254" s="105"/>
      <c r="AQ254" s="105"/>
      <c r="AR254" s="105"/>
      <c r="AS254" s="105"/>
      <c r="AT254" s="105"/>
      <c r="AU254" s="105"/>
      <c r="AV254" s="105"/>
      <c r="AW254" s="105"/>
      <c r="AX254" s="105"/>
    </row>
    <row r="255" spans="1:94" s="117" customFormat="1" ht="12.75" customHeight="1">
      <c r="A255" s="1239"/>
      <c r="B255" s="2009" t="s">
        <v>591</v>
      </c>
      <c r="C255" s="2010"/>
      <c r="D255" s="2010"/>
      <c r="E255" s="2011"/>
      <c r="F255" s="209"/>
      <c r="G255" s="175"/>
      <c r="H255" s="175"/>
      <c r="I255" s="175"/>
      <c r="J255" s="209"/>
      <c r="K255" s="175"/>
      <c r="L255" s="175"/>
      <c r="M255" s="175"/>
      <c r="N255" s="718" t="s">
        <v>73</v>
      </c>
      <c r="O255" s="175" t="s">
        <v>697</v>
      </c>
      <c r="P255" s="175"/>
      <c r="Q255" s="860"/>
      <c r="R255" s="860"/>
      <c r="S255" s="860"/>
      <c r="T255" s="860"/>
      <c r="U255" s="860"/>
      <c r="V255" s="860"/>
      <c r="W255" s="860"/>
      <c r="X255" s="860"/>
      <c r="Y255" s="860"/>
      <c r="Z255" s="860"/>
      <c r="AA255" s="860"/>
      <c r="AB255" s="860"/>
      <c r="AC255" s="860"/>
      <c r="AD255" s="860"/>
      <c r="AE255" s="860"/>
      <c r="AF255" s="860"/>
      <c r="AG255" s="718" t="s">
        <v>73</v>
      </c>
      <c r="AH255" s="1190" t="s">
        <v>451</v>
      </c>
      <c r="AI255" s="1191"/>
      <c r="AJ255" s="175"/>
      <c r="AK255" s="290"/>
      <c r="AL255" s="587"/>
      <c r="AM255" s="798" t="e">
        <f t="shared" si="6"/>
        <v>#REF!</v>
      </c>
      <c r="AN255" s="5" t="b">
        <v>0</v>
      </c>
      <c r="AO255" s="5" t="s">
        <v>715</v>
      </c>
      <c r="AP255" s="105"/>
      <c r="AQ255" s="105"/>
      <c r="AR255" s="105"/>
      <c r="AS255" s="105"/>
      <c r="AT255" s="105"/>
      <c r="AU255" s="105"/>
      <c r="AV255" s="105"/>
      <c r="AW255" s="105"/>
      <c r="AX255" s="105"/>
    </row>
    <row r="256" spans="1:94" s="117" customFormat="1" ht="12.75" customHeight="1">
      <c r="A256" s="1239"/>
      <c r="E256" s="199"/>
      <c r="F256" s="209"/>
      <c r="G256" s="175"/>
      <c r="H256" s="175"/>
      <c r="I256" s="199"/>
      <c r="J256" s="193" t="s">
        <v>705</v>
      </c>
      <c r="K256" s="194"/>
      <c r="L256" s="194"/>
      <c r="M256" s="194"/>
      <c r="N256" s="193" t="s">
        <v>427</v>
      </c>
      <c r="O256" s="194" t="s">
        <v>706</v>
      </c>
      <c r="P256" s="194"/>
      <c r="Q256" s="194"/>
      <c r="R256" s="194"/>
      <c r="S256" s="194"/>
      <c r="T256" s="722" t="s">
        <v>73</v>
      </c>
      <c r="U256" s="2017">
        <v>45</v>
      </c>
      <c r="V256" s="2017"/>
      <c r="W256" s="731" t="s">
        <v>707</v>
      </c>
      <c r="X256" s="859"/>
      <c r="Y256" s="722" t="s">
        <v>73</v>
      </c>
      <c r="Z256" s="2017">
        <v>50</v>
      </c>
      <c r="AA256" s="2017"/>
      <c r="AB256" s="731" t="s">
        <v>707</v>
      </c>
      <c r="AC256" s="731"/>
      <c r="AD256" s="731"/>
      <c r="AE256" s="731"/>
      <c r="AF256" s="732"/>
      <c r="AG256" s="718" t="s">
        <v>73</v>
      </c>
      <c r="AH256" s="1318"/>
      <c r="AI256" s="1319"/>
      <c r="AJ256" s="175"/>
      <c r="AK256" s="290"/>
      <c r="AL256" s="587"/>
      <c r="AM256" s="798" t="e">
        <f t="shared" si="6"/>
        <v>#REF!</v>
      </c>
      <c r="AN256" s="5" t="b">
        <v>0</v>
      </c>
      <c r="AO256" s="5" t="s">
        <v>716</v>
      </c>
      <c r="AP256" s="105"/>
      <c r="AQ256" s="105"/>
      <c r="AR256" s="105"/>
      <c r="AS256" s="105"/>
      <c r="AT256" s="105"/>
      <c r="AU256" s="105"/>
      <c r="AV256" s="105"/>
      <c r="AW256" s="105"/>
      <c r="AX256"/>
    </row>
    <row r="257" spans="1:50" s="117" customFormat="1" ht="12.95" customHeight="1">
      <c r="A257" s="1239"/>
      <c r="B257" s="175"/>
      <c r="C257" s="175"/>
      <c r="D257" s="175"/>
      <c r="E257" s="199"/>
      <c r="F257" s="209"/>
      <c r="G257" s="175"/>
      <c r="H257" s="175"/>
      <c r="I257" s="199"/>
      <c r="J257" s="209"/>
      <c r="K257" s="175"/>
      <c r="L257" s="175"/>
      <c r="M257" s="175"/>
      <c r="N257" s="209"/>
      <c r="O257" s="175"/>
      <c r="P257" s="860"/>
      <c r="Q257" s="860"/>
      <c r="S257" s="1175"/>
      <c r="T257" s="1175"/>
      <c r="U257" s="371"/>
      <c r="V257" s="860"/>
      <c r="W257" s="860"/>
      <c r="X257" s="860"/>
      <c r="Y257" s="733"/>
      <c r="Z257" s="733"/>
      <c r="AA257" s="371"/>
      <c r="AB257" s="860"/>
      <c r="AC257" s="860"/>
      <c r="AD257" s="860"/>
      <c r="AE257" s="860"/>
      <c r="AF257" s="860"/>
      <c r="AG257" s="718" t="s">
        <v>73</v>
      </c>
      <c r="AH257" s="1318"/>
      <c r="AI257" s="1319"/>
      <c r="AJ257" s="175"/>
      <c r="AK257" s="290"/>
      <c r="AL257" s="587"/>
      <c r="AM257" s="798" t="e">
        <f t="shared" si="6"/>
        <v>#REF!</v>
      </c>
      <c r="AN257" s="5"/>
      <c r="AO257" s="1"/>
      <c r="AP257" s="1"/>
      <c r="AQ257" s="1"/>
      <c r="AR257" s="105"/>
      <c r="AS257" s="105"/>
      <c r="AT257" s="105"/>
      <c r="AU257" s="105"/>
      <c r="AV257" s="105"/>
      <c r="AW257" s="105"/>
      <c r="AX257"/>
    </row>
    <row r="258" spans="1:50" s="117" customFormat="1" ht="12.95" customHeight="1">
      <c r="A258" s="1239"/>
      <c r="B258" s="175"/>
      <c r="C258" s="175"/>
      <c r="D258" s="175"/>
      <c r="E258" s="199"/>
      <c r="F258" s="367"/>
      <c r="G258" s="271"/>
      <c r="H258" s="175"/>
      <c r="I258" s="175"/>
      <c r="J258" s="1616" t="s">
        <v>1560</v>
      </c>
      <c r="K258" s="1617"/>
      <c r="L258" s="1617"/>
      <c r="M258" s="1618"/>
      <c r="N258" s="193" t="s">
        <v>529</v>
      </c>
      <c r="O258" s="194" t="s">
        <v>717</v>
      </c>
      <c r="P258" s="194"/>
      <c r="Q258" s="194"/>
      <c r="R258" s="194"/>
      <c r="S258" s="194"/>
      <c r="T258" s="734" t="s">
        <v>73</v>
      </c>
      <c r="U258" s="1205" t="s">
        <v>1561</v>
      </c>
      <c r="V258" s="1205"/>
      <c r="W258" s="1205"/>
      <c r="X258" s="1205"/>
      <c r="Y258" s="1205"/>
      <c r="Z258" s="1205"/>
      <c r="AA258" s="1205"/>
      <c r="AB258" s="1205"/>
      <c r="AC258" s="1205"/>
      <c r="AD258" s="1205"/>
      <c r="AE258" s="1205"/>
      <c r="AF258" s="1206"/>
      <c r="AG258" s="718" t="s">
        <v>73</v>
      </c>
      <c r="AH258" s="1318"/>
      <c r="AI258" s="1319"/>
      <c r="AJ258" s="175"/>
      <c r="AK258" s="290"/>
      <c r="AL258" s="587"/>
      <c r="AM258" s="798" t="e">
        <f t="shared" si="6"/>
        <v>#REF!</v>
      </c>
      <c r="AN258" s="5"/>
      <c r="AO258" s="1"/>
      <c r="AP258" s="1"/>
      <c r="AQ258" s="1"/>
      <c r="AR258" s="105"/>
      <c r="AS258" s="105"/>
      <c r="AT258" s="105"/>
      <c r="AU258" s="105"/>
      <c r="AV258" s="105"/>
      <c r="AW258" s="105"/>
      <c r="AX258"/>
    </row>
    <row r="259" spans="1:50" s="117" customFormat="1" ht="12.95" customHeight="1">
      <c r="A259" s="1239"/>
      <c r="B259" s="175"/>
      <c r="C259" s="175"/>
      <c r="D259" s="175"/>
      <c r="E259" s="199"/>
      <c r="F259" s="193" t="s">
        <v>1562</v>
      </c>
      <c r="G259" s="735"/>
      <c r="H259" s="194"/>
      <c r="I259" s="194"/>
      <c r="J259" s="1235" t="s">
        <v>1563</v>
      </c>
      <c r="K259" s="1236"/>
      <c r="L259" s="1236"/>
      <c r="M259" s="1237"/>
      <c r="N259" s="720" t="s">
        <v>73</v>
      </c>
      <c r="O259" s="1215" t="s">
        <v>1564</v>
      </c>
      <c r="P259" s="1215"/>
      <c r="Q259" s="1215"/>
      <c r="R259" s="1215"/>
      <c r="S259" s="1215"/>
      <c r="T259" s="1215"/>
      <c r="U259" s="1215"/>
      <c r="V259" s="1215"/>
      <c r="W259" s="1215"/>
      <c r="X259" s="1215"/>
      <c r="Y259" s="1215"/>
      <c r="Z259" s="1215"/>
      <c r="AA259" s="1215"/>
      <c r="AB259" s="1215"/>
      <c r="AC259" s="1215"/>
      <c r="AD259" s="1215"/>
      <c r="AE259" s="1215"/>
      <c r="AF259" s="1216"/>
      <c r="AG259" s="736"/>
      <c r="AH259" s="869"/>
      <c r="AI259" s="737"/>
      <c r="AJ259" s="175"/>
      <c r="AK259" s="290"/>
      <c r="AL259" s="587"/>
      <c r="AM259" s="798" t="e">
        <f t="shared" si="6"/>
        <v>#REF!</v>
      </c>
      <c r="AN259" s="5"/>
      <c r="AO259" s="1"/>
      <c r="AP259" s="1"/>
      <c r="AQ259" s="1"/>
      <c r="AR259" s="105"/>
      <c r="AS259" s="105"/>
      <c r="AT259" s="105"/>
      <c r="AU259" s="105"/>
      <c r="AV259" s="105"/>
      <c r="AW259" s="105"/>
      <c r="AX259"/>
    </row>
    <row r="260" spans="1:50" s="117" customFormat="1" ht="12.95" customHeight="1">
      <c r="A260" s="1239"/>
      <c r="B260" s="175"/>
      <c r="C260" s="175"/>
      <c r="D260" s="175"/>
      <c r="E260" s="199"/>
      <c r="F260" s="175" t="s">
        <v>1565</v>
      </c>
      <c r="G260" s="271"/>
      <c r="H260" s="175"/>
      <c r="I260" s="175"/>
      <c r="J260" s="209"/>
      <c r="K260" s="175"/>
      <c r="L260" s="175"/>
      <c r="M260" s="175"/>
      <c r="N260" s="210"/>
      <c r="O260" s="263"/>
      <c r="P260" s="263"/>
      <c r="Q260" s="263"/>
      <c r="R260" s="263"/>
      <c r="S260" s="263"/>
      <c r="T260" s="263"/>
      <c r="U260" s="263"/>
      <c r="V260" s="263"/>
      <c r="W260" s="263"/>
      <c r="X260" s="263"/>
      <c r="Y260" s="263"/>
      <c r="Z260" s="263"/>
      <c r="AA260" s="263"/>
      <c r="AB260" s="263"/>
      <c r="AC260" s="263"/>
      <c r="AD260" s="263"/>
      <c r="AE260" s="263"/>
      <c r="AF260" s="175"/>
      <c r="AG260" s="736"/>
      <c r="AH260" s="869"/>
      <c r="AI260" s="737"/>
      <c r="AJ260" s="175"/>
      <c r="AK260" s="290"/>
      <c r="AL260" s="587"/>
      <c r="AM260" s="798" t="e">
        <f t="shared" si="6"/>
        <v>#REF!</v>
      </c>
      <c r="AN260" s="5"/>
      <c r="AO260" s="1"/>
      <c r="AP260" s="1"/>
      <c r="AQ260" s="1"/>
      <c r="AR260" s="105"/>
      <c r="AS260" s="105"/>
      <c r="AT260" s="105"/>
      <c r="AU260" s="105"/>
      <c r="AV260" s="105"/>
      <c r="AW260" s="105"/>
      <c r="AX260"/>
    </row>
    <row r="261" spans="1:50" s="117" customFormat="1" ht="12.95" customHeight="1">
      <c r="A261" s="1239"/>
      <c r="B261" s="175"/>
      <c r="C261" s="175"/>
      <c r="D261" s="175"/>
      <c r="E261" s="199"/>
      <c r="F261" s="865" t="s">
        <v>699</v>
      </c>
      <c r="G261" s="874"/>
      <c r="H261" s="874"/>
      <c r="I261" s="866"/>
      <c r="J261" s="193" t="s">
        <v>737</v>
      </c>
      <c r="K261" s="194"/>
      <c r="L261" s="194"/>
      <c r="M261" s="194"/>
      <c r="N261" s="720" t="s">
        <v>73</v>
      </c>
      <c r="O261" s="194" t="s">
        <v>1566</v>
      </c>
      <c r="P261" s="194"/>
      <c r="Q261" s="194"/>
      <c r="R261" s="194"/>
      <c r="S261" s="194"/>
      <c r="T261" s="859"/>
      <c r="U261" s="859"/>
      <c r="V261" s="859"/>
      <c r="W261" s="859"/>
      <c r="X261" s="194"/>
      <c r="Y261" s="194"/>
      <c r="Z261" s="194"/>
      <c r="AA261" s="194"/>
      <c r="AB261" s="194"/>
      <c r="AC261" s="194"/>
      <c r="AD261" s="194"/>
      <c r="AE261" s="194"/>
      <c r="AF261" s="194"/>
      <c r="AG261" s="262"/>
      <c r="AH261" s="263"/>
      <c r="AI261" s="264"/>
      <c r="AK261" s="290"/>
      <c r="AL261" s="587"/>
      <c r="AM261" s="798" t="e">
        <f t="shared" si="6"/>
        <v>#REF!</v>
      </c>
      <c r="AN261" s="5"/>
      <c r="AO261" s="1"/>
      <c r="AP261" s="1"/>
      <c r="AQ261" s="1"/>
      <c r="AR261" s="105"/>
      <c r="AS261" s="105"/>
      <c r="AT261" s="105"/>
      <c r="AU261" s="105"/>
      <c r="AV261" s="105"/>
      <c r="AW261" s="105"/>
      <c r="AX261"/>
    </row>
    <row r="262" spans="1:50" s="117" customFormat="1" ht="12.95" customHeight="1">
      <c r="A262" s="1239"/>
      <c r="B262" s="175"/>
      <c r="C262" s="175"/>
      <c r="D262" s="175"/>
      <c r="E262" s="199"/>
      <c r="F262" s="209" t="s">
        <v>739</v>
      </c>
      <c r="G262" s="271"/>
      <c r="H262" s="271"/>
      <c r="I262" s="394"/>
      <c r="J262" s="175"/>
      <c r="K262" s="175"/>
      <c r="L262" s="175"/>
      <c r="M262" s="175"/>
      <c r="N262" s="718" t="s">
        <v>73</v>
      </c>
      <c r="O262" s="175" t="s">
        <v>1567</v>
      </c>
      <c r="P262" s="175"/>
      <c r="Q262" s="175"/>
      <c r="R262" s="175"/>
      <c r="S262" s="175"/>
      <c r="T262" s="860"/>
      <c r="U262" s="395"/>
      <c r="V262" s="175"/>
      <c r="W262" s="396"/>
      <c r="X262" s="396"/>
      <c r="Y262" s="396"/>
      <c r="Z262" s="396"/>
      <c r="AA262" s="396"/>
      <c r="AB262" s="175"/>
      <c r="AC262" s="175"/>
      <c r="AD262" s="175"/>
      <c r="AE262" s="175"/>
      <c r="AG262" s="262"/>
      <c r="AH262" s="263"/>
      <c r="AI262" s="264"/>
      <c r="AK262" s="290"/>
      <c r="AL262" s="587"/>
      <c r="AM262" s="798" t="e">
        <f t="shared" si="6"/>
        <v>#REF!</v>
      </c>
      <c r="AN262" s="5"/>
      <c r="AO262" s="105"/>
      <c r="AP262" s="105"/>
      <c r="AQ262" s="105"/>
      <c r="AR262" s="105"/>
      <c r="AS262" s="105"/>
      <c r="AT262" s="105"/>
      <c r="AU262" s="105"/>
      <c r="AV262" s="105"/>
      <c r="AW262" s="105"/>
      <c r="AX262"/>
    </row>
    <row r="263" spans="1:50" s="117" customFormat="1" ht="12.95" customHeight="1">
      <c r="A263" s="1239"/>
      <c r="B263" s="175"/>
      <c r="C263" s="175"/>
      <c r="D263" s="175"/>
      <c r="E263" s="199"/>
      <c r="F263" s="367"/>
      <c r="G263" s="271"/>
      <c r="H263" s="271"/>
      <c r="I263" s="394"/>
      <c r="J263" s="175"/>
      <c r="K263" s="175"/>
      <c r="L263" s="175"/>
      <c r="M263" s="175"/>
      <c r="N263" s="2014" t="s">
        <v>1568</v>
      </c>
      <c r="O263" s="2015"/>
      <c r="P263" s="2015"/>
      <c r="Q263" s="2015"/>
      <c r="R263" s="2015"/>
      <c r="S263" s="2015"/>
      <c r="T263" s="2015"/>
      <c r="U263" s="2015"/>
      <c r="V263" s="2015"/>
      <c r="W263" s="2015"/>
      <c r="X263" s="2015"/>
      <c r="Y263" s="2015"/>
      <c r="Z263" s="2015"/>
      <c r="AA263" s="2015"/>
      <c r="AB263" s="2015"/>
      <c r="AC263" s="2015"/>
      <c r="AD263" s="2015"/>
      <c r="AE263" s="2015"/>
      <c r="AF263" s="2016"/>
      <c r="AG263" s="262"/>
      <c r="AH263" s="263"/>
      <c r="AI263" s="264"/>
      <c r="AK263" s="290"/>
      <c r="AL263" s="587"/>
      <c r="AM263" s="798" t="e">
        <f t="shared" si="6"/>
        <v>#REF!</v>
      </c>
      <c r="AN263" s="5"/>
      <c r="AO263" s="105"/>
      <c r="AP263" s="105"/>
      <c r="AQ263" s="105"/>
      <c r="AR263" s="105"/>
      <c r="AS263" s="105"/>
      <c r="AT263" s="105"/>
      <c r="AU263" s="105"/>
      <c r="AV263" s="105"/>
      <c r="AW263" s="105"/>
      <c r="AX263"/>
    </row>
    <row r="264" spans="1:50" s="117" customFormat="1" ht="12.95" customHeight="1">
      <c r="A264" s="1239"/>
      <c r="B264" s="175"/>
      <c r="C264" s="175"/>
      <c r="D264" s="175"/>
      <c r="E264" s="199"/>
      <c r="F264" s="367"/>
      <c r="G264" s="271"/>
      <c r="H264" s="271"/>
      <c r="I264" s="394"/>
      <c r="J264" s="209" t="s">
        <v>742</v>
      </c>
      <c r="K264" s="175"/>
      <c r="L264" s="175"/>
      <c r="M264" s="175"/>
      <c r="N264" s="718" t="s">
        <v>73</v>
      </c>
      <c r="O264" s="2018">
        <v>185</v>
      </c>
      <c r="P264" s="2018"/>
      <c r="Q264" s="2019" t="s">
        <v>1569</v>
      </c>
      <c r="R264" s="2019"/>
      <c r="S264" s="2019"/>
      <c r="T264" s="721" t="s">
        <v>73</v>
      </c>
      <c r="U264" s="175" t="s">
        <v>28</v>
      </c>
      <c r="V264" s="175"/>
      <c r="W264" s="396"/>
      <c r="X264" s="396"/>
      <c r="Y264" s="396"/>
      <c r="Z264" s="396"/>
      <c r="AA264" s="396"/>
      <c r="AB264" s="175"/>
      <c r="AC264" s="175"/>
      <c r="AD264" s="175"/>
      <c r="AE264" s="175"/>
      <c r="AG264" s="262"/>
      <c r="AH264" s="263"/>
      <c r="AI264" s="264"/>
      <c r="AK264" s="290"/>
      <c r="AL264" s="587"/>
      <c r="AM264" s="798" t="e">
        <f t="shared" si="6"/>
        <v>#REF!</v>
      </c>
      <c r="AN264" s="5"/>
      <c r="AO264" s="105"/>
      <c r="AP264" s="105"/>
      <c r="AQ264" s="105"/>
      <c r="AR264" s="105"/>
      <c r="AS264" s="105"/>
      <c r="AT264" s="105"/>
      <c r="AU264" s="105"/>
      <c r="AV264" s="105"/>
      <c r="AW264" s="105"/>
      <c r="AX264"/>
    </row>
    <row r="265" spans="1:50" s="117" customFormat="1" ht="12.95" customHeight="1">
      <c r="A265" s="1239"/>
      <c r="B265" s="175"/>
      <c r="C265" s="175"/>
      <c r="D265" s="175"/>
      <c r="E265" s="199"/>
      <c r="F265" s="367"/>
      <c r="G265" s="271"/>
      <c r="H265" s="271"/>
      <c r="I265" s="394"/>
      <c r="J265" s="209" t="s">
        <v>744</v>
      </c>
      <c r="K265" s="175"/>
      <c r="L265" s="175"/>
      <c r="M265" s="175"/>
      <c r="N265" s="718" t="s">
        <v>73</v>
      </c>
      <c r="O265" s="2020" t="s">
        <v>1570</v>
      </c>
      <c r="P265" s="2020"/>
      <c r="Q265" s="175" t="s">
        <v>1571</v>
      </c>
      <c r="R265" s="175"/>
      <c r="S265" s="175"/>
      <c r="T265" s="721" t="s">
        <v>73</v>
      </c>
      <c r="U265" s="175" t="s">
        <v>28</v>
      </c>
      <c r="V265" s="175"/>
      <c r="W265" s="396"/>
      <c r="X265" s="396"/>
      <c r="Y265" s="396"/>
      <c r="Z265" s="396"/>
      <c r="AA265" s="396"/>
      <c r="AB265" s="175"/>
      <c r="AC265" s="175"/>
      <c r="AD265" s="175"/>
      <c r="AE265" s="175"/>
      <c r="AG265" s="262"/>
      <c r="AH265" s="263"/>
      <c r="AI265" s="264"/>
      <c r="AK265" s="290"/>
      <c r="AL265" s="587"/>
      <c r="AM265" s="798" t="e">
        <f t="shared" si="6"/>
        <v>#REF!</v>
      </c>
      <c r="AN265" s="5"/>
      <c r="AO265" s="105"/>
      <c r="AP265" s="105"/>
      <c r="AQ265" s="105"/>
      <c r="AR265" s="105"/>
      <c r="AS265" s="105"/>
      <c r="AT265" s="105"/>
      <c r="AU265" s="105"/>
      <c r="AV265" s="105"/>
      <c r="AW265" s="105"/>
      <c r="AX265"/>
    </row>
    <row r="266" spans="1:50" s="117" customFormat="1" ht="12.95" customHeight="1">
      <c r="A266" s="1239"/>
      <c r="B266" s="175"/>
      <c r="C266" s="175"/>
      <c r="D266" s="175"/>
      <c r="E266" s="199"/>
      <c r="F266" s="193" t="s">
        <v>747</v>
      </c>
      <c r="G266" s="194"/>
      <c r="H266" s="194"/>
      <c r="I266" s="225"/>
      <c r="J266" s="193" t="s">
        <v>699</v>
      </c>
      <c r="K266" s="735"/>
      <c r="L266" s="735"/>
      <c r="M266" s="735"/>
      <c r="N266" s="193" t="s">
        <v>529</v>
      </c>
      <c r="O266" s="194" t="s">
        <v>748</v>
      </c>
      <c r="P266" s="859"/>
      <c r="Q266" s="859"/>
      <c r="R266" s="859"/>
      <c r="S266" s="859"/>
      <c r="T266" s="859"/>
      <c r="U266" s="859"/>
      <c r="V266" s="859"/>
      <c r="W266" s="859"/>
      <c r="X266" s="194"/>
      <c r="Y266" s="194"/>
      <c r="Z266" s="194"/>
      <c r="AA266" s="194"/>
      <c r="AB266" s="194"/>
      <c r="AC266" s="194"/>
      <c r="AD266" s="194"/>
      <c r="AE266" s="194"/>
      <c r="AF266" s="738"/>
      <c r="AG266" s="262"/>
      <c r="AH266" s="263"/>
      <c r="AI266" s="264"/>
      <c r="AK266" s="290"/>
      <c r="AL266" s="587"/>
      <c r="AM266" s="798" t="e">
        <f t="shared" si="6"/>
        <v>#REF!</v>
      </c>
      <c r="AN266" s="5"/>
      <c r="AO266" s="105"/>
      <c r="AP266" s="105"/>
      <c r="AQ266" s="105"/>
      <c r="AR266" s="105"/>
      <c r="AS266" s="105"/>
      <c r="AT266" s="105"/>
      <c r="AU266" s="105"/>
      <c r="AV266" s="105"/>
      <c r="AW266" s="105"/>
      <c r="AX266"/>
    </row>
    <row r="267" spans="1:50" s="117" customFormat="1" ht="12.95" customHeight="1">
      <c r="A267" s="1239"/>
      <c r="B267" s="175"/>
      <c r="C267" s="175"/>
      <c r="D267" s="175"/>
      <c r="E267" s="199"/>
      <c r="F267" s="209"/>
      <c r="G267" s="175"/>
      <c r="H267" s="175"/>
      <c r="I267" s="199"/>
      <c r="J267" s="209" t="s">
        <v>749</v>
      </c>
      <c r="K267" s="271"/>
      <c r="L267" s="271"/>
      <c r="M267" s="271"/>
      <c r="N267" s="209" t="s">
        <v>37</v>
      </c>
      <c r="O267" s="721" t="s">
        <v>73</v>
      </c>
      <c r="P267" s="271" t="s">
        <v>750</v>
      </c>
      <c r="Q267" s="175"/>
      <c r="R267" s="175"/>
      <c r="S267" s="175"/>
      <c r="T267" s="175"/>
      <c r="U267" s="175"/>
      <c r="V267" s="721" t="s">
        <v>73</v>
      </c>
      <c r="W267" s="1586" t="s">
        <v>751</v>
      </c>
      <c r="X267" s="1586"/>
      <c r="Y267" s="1793"/>
      <c r="Z267" s="1793"/>
      <c r="AA267" s="1793"/>
      <c r="AB267" s="1793"/>
      <c r="AC267" s="1793"/>
      <c r="AD267" s="1793"/>
      <c r="AE267" s="1793"/>
      <c r="AF267" s="872" t="s">
        <v>535</v>
      </c>
      <c r="AG267" s="262"/>
      <c r="AH267" s="263"/>
      <c r="AI267" s="264"/>
      <c r="AK267" s="290"/>
      <c r="AL267" s="587"/>
      <c r="AM267" s="798" t="e">
        <f t="shared" si="6"/>
        <v>#REF!</v>
      </c>
      <c r="AN267" s="5"/>
      <c r="AO267" s="105"/>
      <c r="AP267" s="105"/>
      <c r="AQ267" s="105"/>
      <c r="AR267" s="105"/>
      <c r="AS267" s="105"/>
      <c r="AT267" s="105"/>
      <c r="AU267" s="105"/>
      <c r="AV267" s="105"/>
      <c r="AW267" s="105"/>
      <c r="AX267"/>
    </row>
    <row r="268" spans="1:50" s="117" customFormat="1" ht="12.95" customHeight="1">
      <c r="A268" s="1239"/>
      <c r="B268" s="175"/>
      <c r="C268" s="175"/>
      <c r="D268" s="175"/>
      <c r="E268" s="199"/>
      <c r="F268" s="209"/>
      <c r="G268" s="175"/>
      <c r="H268" s="175"/>
      <c r="I268" s="199"/>
      <c r="J268" s="861"/>
      <c r="K268" s="861"/>
      <c r="L268" s="861"/>
      <c r="M268" s="861"/>
      <c r="N268" s="209" t="s">
        <v>529</v>
      </c>
      <c r="O268" s="175" t="s">
        <v>752</v>
      </c>
      <c r="P268" s="175"/>
      <c r="Q268" s="175"/>
      <c r="R268" s="175"/>
      <c r="S268" s="175"/>
      <c r="T268" s="175"/>
      <c r="U268" s="175"/>
      <c r="V268" s="175"/>
      <c r="W268" s="175"/>
      <c r="X268" s="175"/>
      <c r="Y268" s="175"/>
      <c r="Z268" s="175"/>
      <c r="AA268" s="175"/>
      <c r="AB268" s="175"/>
      <c r="AC268" s="175"/>
      <c r="AD268" s="175"/>
      <c r="AE268" s="175"/>
      <c r="AF268" s="175"/>
      <c r="AG268" s="262"/>
      <c r="AH268" s="263"/>
      <c r="AI268" s="264"/>
      <c r="AK268" s="290"/>
      <c r="AL268" s="587"/>
      <c r="AM268" s="798" t="e">
        <f t="shared" si="6"/>
        <v>#REF!</v>
      </c>
      <c r="AN268" s="5"/>
      <c r="AO268" s="105"/>
      <c r="AP268" s="105"/>
      <c r="AQ268" s="105"/>
      <c r="AR268" s="105"/>
      <c r="AS268" s="105"/>
      <c r="AT268" s="105"/>
      <c r="AU268" s="105"/>
      <c r="AV268" s="105"/>
      <c r="AW268" s="105"/>
      <c r="AX268"/>
    </row>
    <row r="269" spans="1:50" s="117" customFormat="1" ht="12.95" customHeight="1">
      <c r="A269" s="1239"/>
      <c r="B269" s="175"/>
      <c r="C269" s="175"/>
      <c r="D269" s="175"/>
      <c r="E269" s="199"/>
      <c r="F269" s="209"/>
      <c r="G269" s="175"/>
      <c r="H269" s="175"/>
      <c r="I269" s="199"/>
      <c r="J269" s="861"/>
      <c r="K269" s="861"/>
      <c r="L269" s="861"/>
      <c r="M269" s="861"/>
      <c r="N269" s="209" t="s">
        <v>37</v>
      </c>
      <c r="O269" s="721" t="s">
        <v>73</v>
      </c>
      <c r="P269" s="271" t="s">
        <v>750</v>
      </c>
      <c r="Q269" s="175"/>
      <c r="R269" s="175"/>
      <c r="S269" s="175"/>
      <c r="T269" s="175"/>
      <c r="U269" s="175"/>
      <c r="V269" s="721" t="s">
        <v>73</v>
      </c>
      <c r="W269" s="1586" t="s">
        <v>751</v>
      </c>
      <c r="X269" s="1586"/>
      <c r="Y269" s="1793"/>
      <c r="Z269" s="1793"/>
      <c r="AA269" s="1793"/>
      <c r="AB269" s="1793"/>
      <c r="AC269" s="1793"/>
      <c r="AD269" s="1793"/>
      <c r="AE269" s="1793"/>
      <c r="AF269" s="872" t="s">
        <v>535</v>
      </c>
      <c r="AG269" s="262"/>
      <c r="AH269" s="263"/>
      <c r="AI269" s="264"/>
      <c r="AK269" s="290"/>
      <c r="AL269" s="587"/>
      <c r="AM269" s="798" t="e">
        <f t="shared" si="6"/>
        <v>#REF!</v>
      </c>
      <c r="AN269" s="5"/>
      <c r="AO269" s="105"/>
      <c r="AP269" s="105"/>
      <c r="AQ269" s="105"/>
      <c r="AR269" s="105"/>
      <c r="AS269" s="105"/>
      <c r="AT269" s="105"/>
      <c r="AU269" s="105"/>
      <c r="AV269" s="105"/>
      <c r="AW269" s="105"/>
      <c r="AX269"/>
    </row>
    <row r="270" spans="1:50" s="117" customFormat="1" ht="12.95" customHeight="1">
      <c r="A270" s="1239"/>
      <c r="B270" s="175"/>
      <c r="C270" s="175"/>
      <c r="D270" s="175"/>
      <c r="E270" s="199"/>
      <c r="F270" s="209"/>
      <c r="G270" s="175"/>
      <c r="H270" s="175"/>
      <c r="I270" s="199"/>
      <c r="J270" s="175"/>
      <c r="K270" s="175"/>
      <c r="L270" s="175"/>
      <c r="M270" s="175"/>
      <c r="N270" s="209" t="s">
        <v>529</v>
      </c>
      <c r="O270" s="175" t="s">
        <v>753</v>
      </c>
      <c r="P270" s="175"/>
      <c r="Q270" s="175"/>
      <c r="R270" s="175"/>
      <c r="S270" s="175"/>
      <c r="T270" s="175"/>
      <c r="U270" s="175"/>
      <c r="V270" s="175"/>
      <c r="W270" s="175"/>
      <c r="X270" s="175"/>
      <c r="Y270" s="175"/>
      <c r="Z270" s="175"/>
      <c r="AA270" s="175"/>
      <c r="AB270" s="175"/>
      <c r="AC270" s="175"/>
      <c r="AD270" s="175"/>
      <c r="AE270" s="175"/>
      <c r="AF270" s="860"/>
      <c r="AG270" s="262"/>
      <c r="AH270" s="263"/>
      <c r="AI270" s="264"/>
      <c r="AK270" s="290"/>
      <c r="AL270" s="587"/>
      <c r="AM270" s="798" t="e">
        <f t="shared" si="6"/>
        <v>#REF!</v>
      </c>
      <c r="AN270" s="5"/>
      <c r="AO270" s="105"/>
      <c r="AP270" s="105"/>
      <c r="AQ270" s="105"/>
      <c r="AR270" s="105"/>
      <c r="AS270" s="105"/>
      <c r="AT270" s="105"/>
      <c r="AU270" s="105"/>
      <c r="AV270" s="105"/>
      <c r="AW270" s="105"/>
      <c r="AX270"/>
    </row>
    <row r="271" spans="1:50" s="117" customFormat="1" ht="12.95" customHeight="1">
      <c r="A271" s="1239"/>
      <c r="B271" s="175"/>
      <c r="C271" s="175"/>
      <c r="D271" s="175"/>
      <c r="E271" s="199"/>
      <c r="F271" s="209"/>
      <c r="G271" s="175"/>
      <c r="H271" s="175"/>
      <c r="I271" s="199"/>
      <c r="J271" s="175"/>
      <c r="K271" s="175"/>
      <c r="L271" s="175"/>
      <c r="M271" s="175"/>
      <c r="N271" s="210" t="s">
        <v>37</v>
      </c>
      <c r="O271" s="875" t="s">
        <v>73</v>
      </c>
      <c r="P271" s="271" t="s">
        <v>754</v>
      </c>
      <c r="Q271" s="175"/>
      <c r="R271" s="175"/>
      <c r="S271" s="175"/>
      <c r="T271" s="175"/>
      <c r="U271" s="175"/>
      <c r="V271" s="875" t="s">
        <v>73</v>
      </c>
      <c r="W271" s="2007" t="s">
        <v>751</v>
      </c>
      <c r="X271" s="2007"/>
      <c r="Y271" s="2008"/>
      <c r="Z271" s="2008"/>
      <c r="AA271" s="2008"/>
      <c r="AB271" s="2008"/>
      <c r="AC271" s="2008"/>
      <c r="AD271" s="2008"/>
      <c r="AE271" s="2008"/>
      <c r="AF271" s="872" t="s">
        <v>535</v>
      </c>
      <c r="AG271" s="262"/>
      <c r="AH271" s="263"/>
      <c r="AI271" s="264"/>
      <c r="AJ271" s="134"/>
      <c r="AK271" s="308"/>
      <c r="AL271" s="587"/>
      <c r="AM271" s="798" t="e">
        <f t="shared" si="6"/>
        <v>#REF!</v>
      </c>
      <c r="AN271" s="5"/>
      <c r="AO271" s="105"/>
      <c r="AP271" s="105"/>
      <c r="AQ271" s="105"/>
      <c r="AR271" s="105"/>
      <c r="AS271" s="105"/>
      <c r="AT271" s="105"/>
      <c r="AU271" s="105"/>
      <c r="AV271" s="105"/>
      <c r="AW271" s="105"/>
      <c r="AX271"/>
    </row>
    <row r="272" spans="1:50" s="117" customFormat="1" ht="12.95" customHeight="1">
      <c r="A272" s="1239"/>
      <c r="B272" s="194"/>
      <c r="C272" s="194"/>
      <c r="D272" s="194"/>
      <c r="E272" s="225"/>
      <c r="F272" s="193" t="s">
        <v>335</v>
      </c>
      <c r="G272" s="194"/>
      <c r="H272" s="194"/>
      <c r="I272" s="225"/>
      <c r="J272" s="874" t="s">
        <v>755</v>
      </c>
      <c r="K272" s="874"/>
      <c r="L272" s="874"/>
      <c r="M272" s="874"/>
      <c r="N272" s="193" t="s">
        <v>529</v>
      </c>
      <c r="O272" s="194" t="s">
        <v>756</v>
      </c>
      <c r="P272" s="194"/>
      <c r="Q272" s="194"/>
      <c r="R272" s="194"/>
      <c r="S272" s="194"/>
      <c r="T272" s="194"/>
      <c r="U272" s="194"/>
      <c r="V272" s="194"/>
      <c r="W272" s="194"/>
      <c r="X272" s="194"/>
      <c r="Y272" s="194"/>
      <c r="Z272" s="194"/>
      <c r="AA272" s="194"/>
      <c r="AB272" s="194"/>
      <c r="AC272" s="194"/>
      <c r="AD272" s="194"/>
      <c r="AE272" s="194"/>
      <c r="AF272" s="225"/>
      <c r="AG272" s="720" t="s">
        <v>73</v>
      </c>
      <c r="AH272" s="1215" t="s">
        <v>691</v>
      </c>
      <c r="AI272" s="1216"/>
      <c r="AJ272" s="175"/>
      <c r="AK272" s="427"/>
      <c r="AL272" s="587"/>
      <c r="AM272" s="798" t="e">
        <f t="shared" si="6"/>
        <v>#REF!</v>
      </c>
      <c r="AN272" s="5"/>
      <c r="AO272" s="105"/>
      <c r="AP272" s="105"/>
      <c r="AQ272" s="105"/>
      <c r="AR272" s="105"/>
      <c r="AS272" s="105"/>
      <c r="AT272" s="105"/>
      <c r="AU272" s="105"/>
      <c r="AV272" s="105"/>
      <c r="AW272" s="105"/>
      <c r="AX272"/>
    </row>
    <row r="273" spans="1:94" s="117" customFormat="1" ht="12.95" customHeight="1">
      <c r="A273" s="1239"/>
      <c r="B273" s="876" t="e">
        <f>IF(#REF!&lt;&gt;0,"■","□")</f>
        <v>#REF!</v>
      </c>
      <c r="C273" s="1782" t="s">
        <v>525</v>
      </c>
      <c r="D273" s="1782"/>
      <c r="E273" s="1783"/>
      <c r="F273" s="209"/>
      <c r="G273" s="175"/>
      <c r="H273" s="175"/>
      <c r="I273" s="199"/>
      <c r="J273" s="858" t="s">
        <v>757</v>
      </c>
      <c r="K273" s="858"/>
      <c r="L273" s="858"/>
      <c r="M273" s="858"/>
      <c r="N273" s="209"/>
      <c r="O273" s="721" t="s">
        <v>73</v>
      </c>
      <c r="P273" s="1190" t="s">
        <v>758</v>
      </c>
      <c r="Q273" s="1190"/>
      <c r="R273" s="1190"/>
      <c r="S273" s="1190"/>
      <c r="T273" s="1190"/>
      <c r="U273" s="1190"/>
      <c r="V273" s="1190"/>
      <c r="W273" s="1190"/>
      <c r="X273" s="1190"/>
      <c r="Y273" s="1190"/>
      <c r="Z273" s="1190"/>
      <c r="AC273" s="721" t="s">
        <v>73</v>
      </c>
      <c r="AD273" s="1285" t="s">
        <v>28</v>
      </c>
      <c r="AE273" s="1285"/>
      <c r="AF273" s="739"/>
      <c r="AG273" s="875" t="s">
        <v>73</v>
      </c>
      <c r="AH273" s="1190" t="s">
        <v>451</v>
      </c>
      <c r="AI273" s="1191"/>
      <c r="AJ273" s="175"/>
      <c r="AK273" s="427"/>
      <c r="AL273" s="587"/>
      <c r="AM273" s="798" t="e">
        <f t="shared" si="6"/>
        <v>#REF!</v>
      </c>
      <c r="AN273" s="5"/>
      <c r="AO273" s="105"/>
      <c r="AP273" s="105"/>
      <c r="AQ273" s="105"/>
      <c r="AR273" s="105"/>
      <c r="AS273" s="105"/>
      <c r="AT273" s="105"/>
      <c r="AU273" s="105"/>
      <c r="AV273" s="105"/>
      <c r="AW273" s="105"/>
      <c r="AX273"/>
    </row>
    <row r="274" spans="1:94" s="117" customFormat="1" ht="12.95" customHeight="1">
      <c r="A274" s="1239"/>
      <c r="B274" s="2009" t="s">
        <v>591</v>
      </c>
      <c r="C274" s="2010"/>
      <c r="D274" s="2010"/>
      <c r="E274" s="2011"/>
      <c r="F274" s="209"/>
      <c r="G274" s="175"/>
      <c r="H274" s="175"/>
      <c r="I274" s="199"/>
      <c r="J274" s="858"/>
      <c r="K274" s="858"/>
      <c r="L274" s="858"/>
      <c r="M274" s="858"/>
      <c r="N274" s="209" t="s">
        <v>529</v>
      </c>
      <c r="O274" s="175" t="s">
        <v>759</v>
      </c>
      <c r="P274" s="175"/>
      <c r="Q274" s="175"/>
      <c r="R274" s="429" t="s">
        <v>760</v>
      </c>
      <c r="S274" s="175"/>
      <c r="T274" s="175"/>
      <c r="U274" s="175"/>
      <c r="V274" s="175"/>
      <c r="W274" s="175"/>
      <c r="X274" s="175"/>
      <c r="Y274" s="175"/>
      <c r="Z274" s="175"/>
      <c r="AC274" s="175"/>
      <c r="AD274" s="858"/>
      <c r="AE274" s="858"/>
      <c r="AF274" s="199"/>
      <c r="AG274" s="875" t="s">
        <v>73</v>
      </c>
      <c r="AH274" s="1190" t="s">
        <v>696</v>
      </c>
      <c r="AI274" s="1191"/>
      <c r="AJ274" s="175"/>
      <c r="AK274" s="427"/>
      <c r="AL274" s="587"/>
      <c r="AM274" s="798" t="e">
        <f t="shared" si="6"/>
        <v>#REF!</v>
      </c>
      <c r="AN274" s="5"/>
      <c r="AO274" s="105"/>
      <c r="AP274" s="105"/>
      <c r="AQ274" s="105"/>
      <c r="AR274" s="105"/>
      <c r="AS274" s="105"/>
      <c r="AT274" s="105"/>
      <c r="AU274" s="105"/>
      <c r="AV274" s="105"/>
      <c r="AW274" s="105"/>
      <c r="AX274"/>
    </row>
    <row r="275" spans="1:94" s="117" customFormat="1" ht="12.95" customHeight="1">
      <c r="A275" s="1239"/>
      <c r="B275" s="884"/>
      <c r="C275" s="884"/>
      <c r="D275" s="884"/>
      <c r="E275" s="885"/>
      <c r="F275" s="209"/>
      <c r="G275" s="175"/>
      <c r="H275" s="175"/>
      <c r="I275" s="199"/>
      <c r="J275" s="858"/>
      <c r="K275" s="858"/>
      <c r="L275" s="858"/>
      <c r="M275" s="858"/>
      <c r="N275" s="209"/>
      <c r="O275" s="721" t="s">
        <v>73</v>
      </c>
      <c r="P275" s="1190" t="s">
        <v>758</v>
      </c>
      <c r="Q275" s="1190"/>
      <c r="R275" s="1190"/>
      <c r="S275" s="1190"/>
      <c r="T275" s="1190"/>
      <c r="U275" s="1190"/>
      <c r="V275" s="1190"/>
      <c r="W275" s="1190"/>
      <c r="X275" s="1190"/>
      <c r="Y275" s="1190"/>
      <c r="Z275" s="1190"/>
      <c r="AC275" s="721" t="s">
        <v>73</v>
      </c>
      <c r="AD275" s="1285" t="s">
        <v>28</v>
      </c>
      <c r="AE275" s="1285"/>
      <c r="AF275" s="739"/>
      <c r="AG275" s="718" t="s">
        <v>73</v>
      </c>
      <c r="AH275" s="1190" t="s">
        <v>698</v>
      </c>
      <c r="AI275" s="1191"/>
      <c r="AJ275" s="175"/>
      <c r="AK275" s="427"/>
      <c r="AL275" s="587"/>
      <c r="AM275" s="798" t="e">
        <f t="shared" si="6"/>
        <v>#REF!</v>
      </c>
      <c r="AN275" s="5"/>
      <c r="AO275" s="105"/>
      <c r="AP275" s="105"/>
      <c r="AQ275" s="105"/>
      <c r="AR275" s="105"/>
      <c r="AS275" s="105"/>
      <c r="AT275" s="105"/>
      <c r="AU275" s="105"/>
      <c r="AV275" s="105"/>
      <c r="AW275" s="105"/>
      <c r="AX275"/>
    </row>
    <row r="276" spans="1:94" s="117" customFormat="1" ht="12.95" customHeight="1">
      <c r="A276" s="1239"/>
      <c r="B276" s="884"/>
      <c r="C276" s="884"/>
      <c r="D276" s="884"/>
      <c r="E276" s="885"/>
      <c r="F276" s="209"/>
      <c r="G276" s="175"/>
      <c r="H276" s="175"/>
      <c r="I276" s="199"/>
      <c r="J276" s="858"/>
      <c r="K276" s="858"/>
      <c r="L276" s="858"/>
      <c r="M276" s="858"/>
      <c r="N276" s="209" t="s">
        <v>529</v>
      </c>
      <c r="O276" s="175" t="s">
        <v>28</v>
      </c>
      <c r="P276" s="175"/>
      <c r="Q276" s="175"/>
      <c r="R276" s="429" t="s">
        <v>761</v>
      </c>
      <c r="S276" s="175"/>
      <c r="T276" s="175"/>
      <c r="U276" s="175"/>
      <c r="V276" s="175"/>
      <c r="W276" s="175"/>
      <c r="X276" s="175"/>
      <c r="Y276" s="175"/>
      <c r="Z276" s="175"/>
      <c r="AC276" s="175"/>
      <c r="AD276" s="858"/>
      <c r="AE276" s="858"/>
      <c r="AF276" s="199"/>
      <c r="AG276" s="718" t="s">
        <v>73</v>
      </c>
      <c r="AH276" s="1190" t="s">
        <v>701</v>
      </c>
      <c r="AI276" s="1191"/>
      <c r="AJ276" s="175"/>
      <c r="AK276" s="427"/>
      <c r="AL276" s="587"/>
      <c r="AM276" s="798" t="e">
        <f t="shared" si="6"/>
        <v>#REF!</v>
      </c>
      <c r="AN276" s="5"/>
      <c r="AO276" s="105"/>
      <c r="AP276" s="105"/>
      <c r="AQ276" s="105"/>
      <c r="AR276" s="105"/>
      <c r="AS276" s="105"/>
      <c r="AT276" s="105"/>
      <c r="AU276" s="105"/>
      <c r="AV276" s="105"/>
      <c r="AW276" s="105"/>
      <c r="AX276"/>
    </row>
    <row r="277" spans="1:94" s="117" customFormat="1" ht="12.95" customHeight="1">
      <c r="A277" s="1239"/>
      <c r="B277" s="884"/>
      <c r="C277" s="884"/>
      <c r="D277" s="884"/>
      <c r="E277" s="885"/>
      <c r="F277" s="209"/>
      <c r="G277" s="175"/>
      <c r="H277" s="175"/>
      <c r="I277" s="199"/>
      <c r="J277" s="858"/>
      <c r="K277" s="858"/>
      <c r="L277" s="858"/>
      <c r="M277" s="858"/>
      <c r="N277" s="209"/>
      <c r="O277" s="875" t="s">
        <v>73</v>
      </c>
      <c r="P277" s="1190" t="s">
        <v>758</v>
      </c>
      <c r="Q277" s="1190"/>
      <c r="R277" s="1190"/>
      <c r="S277" s="1190"/>
      <c r="T277" s="1190"/>
      <c r="U277" s="1190"/>
      <c r="V277" s="1190"/>
      <c r="W277" s="1190"/>
      <c r="X277" s="1190"/>
      <c r="Y277" s="1190"/>
      <c r="Z277" s="1190"/>
      <c r="AC277" s="875" t="s">
        <v>73</v>
      </c>
      <c r="AD277" s="1631" t="s">
        <v>28</v>
      </c>
      <c r="AE277" s="1631"/>
      <c r="AF277" s="739"/>
      <c r="AG277" s="718" t="s">
        <v>73</v>
      </c>
      <c r="AH277" s="1190" t="s">
        <v>451</v>
      </c>
      <c r="AI277" s="1191"/>
      <c r="AJ277" s="175"/>
      <c r="AK277" s="427"/>
      <c r="AL277" s="587"/>
      <c r="AM277" s="798" t="e">
        <f t="shared" si="6"/>
        <v>#REF!</v>
      </c>
      <c r="AN277" s="5"/>
      <c r="AO277" s="105"/>
      <c r="AP277" s="105"/>
      <c r="AQ277" s="105"/>
      <c r="AR277" s="105"/>
      <c r="AS277" s="105"/>
      <c r="AT277" s="105"/>
      <c r="AU277" s="105"/>
      <c r="AV277" s="105"/>
      <c r="AW277" s="105"/>
      <c r="AX277"/>
    </row>
    <row r="278" spans="1:94" s="117" customFormat="1" ht="12.75" customHeight="1">
      <c r="A278" s="1239"/>
      <c r="B278" s="884"/>
      <c r="C278" s="884"/>
      <c r="D278" s="884"/>
      <c r="E278" s="885"/>
      <c r="F278" s="193" t="s">
        <v>629</v>
      </c>
      <c r="G278" s="194"/>
      <c r="H278" s="194"/>
      <c r="I278" s="225"/>
      <c r="J278" s="193" t="s">
        <v>762</v>
      </c>
      <c r="K278" s="194"/>
      <c r="L278" s="194"/>
      <c r="M278" s="194"/>
      <c r="N278" s="720" t="s">
        <v>73</v>
      </c>
      <c r="O278" s="194" t="s">
        <v>763</v>
      </c>
      <c r="P278" s="194"/>
      <c r="Q278" s="194"/>
      <c r="R278" s="194" t="s">
        <v>764</v>
      </c>
      <c r="S278" s="734" t="s">
        <v>73</v>
      </c>
      <c r="T278" s="1215" t="s">
        <v>699</v>
      </c>
      <c r="U278" s="1215"/>
      <c r="V278" s="1215"/>
      <c r="W278" s="1215"/>
      <c r="X278" s="734" t="s">
        <v>73</v>
      </c>
      <c r="Y278" s="1215" t="s">
        <v>634</v>
      </c>
      <c r="Z278" s="1215"/>
      <c r="AA278" s="1215"/>
      <c r="AB278" s="1215"/>
      <c r="AC278" s="855"/>
      <c r="AD278" s="855"/>
      <c r="AE278" s="855"/>
      <c r="AF278" s="125"/>
      <c r="AG278" s="718" t="s">
        <v>73</v>
      </c>
      <c r="AH278" s="1318"/>
      <c r="AI278" s="1319"/>
      <c r="AJ278" s="175"/>
      <c r="AK278" s="427"/>
      <c r="AL278" s="587"/>
      <c r="AM278" s="798" t="e">
        <f t="shared" si="6"/>
        <v>#REF!</v>
      </c>
      <c r="AN278" s="5"/>
      <c r="AO278" s="105"/>
      <c r="AP278" s="105"/>
      <c r="AQ278" s="105"/>
      <c r="AR278" s="105"/>
      <c r="AS278" s="105"/>
      <c r="AT278" s="105"/>
      <c r="AU278" s="105"/>
      <c r="AV278" s="105"/>
      <c r="AW278" s="105"/>
      <c r="AX278"/>
    </row>
    <row r="279" spans="1:94" s="117" customFormat="1" ht="12.75" customHeight="1">
      <c r="A279" s="1239"/>
      <c r="B279" s="884"/>
      <c r="C279" s="884"/>
      <c r="D279" s="884"/>
      <c r="E279" s="885"/>
      <c r="F279" s="209" t="s">
        <v>765</v>
      </c>
      <c r="G279" s="175"/>
      <c r="H279" s="175"/>
      <c r="I279" s="199"/>
      <c r="J279" s="209" t="s">
        <v>766</v>
      </c>
      <c r="K279" s="432"/>
      <c r="L279" s="432"/>
      <c r="M279" s="432"/>
      <c r="N279" s="209"/>
      <c r="O279" s="175"/>
      <c r="P279" s="175"/>
      <c r="Q279" s="175"/>
      <c r="R279" s="175"/>
      <c r="S279" s="721" t="s">
        <v>73</v>
      </c>
      <c r="T279" s="1190" t="s">
        <v>28</v>
      </c>
      <c r="U279" s="1190"/>
      <c r="V279" s="175" t="s">
        <v>4</v>
      </c>
      <c r="W279" s="175"/>
      <c r="X279" s="175"/>
      <c r="Y279" s="175"/>
      <c r="Z279" s="175"/>
      <c r="AA279" s="175"/>
      <c r="AB279" s="175"/>
      <c r="AC279" s="175"/>
      <c r="AD279" s="175"/>
      <c r="AE279" s="175"/>
      <c r="AF279" s="133"/>
      <c r="AG279" s="718" t="s">
        <v>73</v>
      </c>
      <c r="AH279" s="1318"/>
      <c r="AI279" s="1319"/>
      <c r="AJ279" s="175"/>
      <c r="AK279" s="427"/>
      <c r="AL279" s="587"/>
      <c r="AM279" s="798" t="e">
        <f t="shared" si="6"/>
        <v>#REF!</v>
      </c>
      <c r="AN279" s="5"/>
      <c r="AO279" s="105"/>
      <c r="AP279" s="105"/>
      <c r="AQ279" s="105"/>
      <c r="AR279" s="105"/>
      <c r="AS279" s="105"/>
      <c r="AT279" s="105"/>
      <c r="AU279" s="105"/>
      <c r="AV279" s="105"/>
      <c r="AW279" s="105"/>
      <c r="AX279"/>
    </row>
    <row r="280" spans="1:94" s="117" customFormat="1" ht="12.95" customHeight="1">
      <c r="A280" s="1239"/>
      <c r="B280" s="884"/>
      <c r="C280" s="884"/>
      <c r="D280" s="884"/>
      <c r="E280" s="885"/>
      <c r="F280" s="209"/>
      <c r="G280" s="175"/>
      <c r="H280" s="175"/>
      <c r="I280" s="199"/>
      <c r="J280" s="209" t="s">
        <v>767</v>
      </c>
      <c r="K280" s="175"/>
      <c r="L280" s="175"/>
      <c r="M280" s="175"/>
      <c r="N280" s="718" t="s">
        <v>73</v>
      </c>
      <c r="O280" s="175" t="s">
        <v>768</v>
      </c>
      <c r="P280" s="175"/>
      <c r="Q280" s="175"/>
      <c r="R280" s="175" t="s">
        <v>764</v>
      </c>
      <c r="S280" s="721" t="s">
        <v>73</v>
      </c>
      <c r="T280" s="1190" t="s">
        <v>769</v>
      </c>
      <c r="U280" s="1190"/>
      <c r="X280" s="721" t="s">
        <v>73</v>
      </c>
      <c r="Y280" s="1285" t="s">
        <v>770</v>
      </c>
      <c r="Z280" s="1285"/>
      <c r="AA280" s="1285"/>
      <c r="AB280" s="860"/>
      <c r="AC280" s="721" t="s">
        <v>73</v>
      </c>
      <c r="AD280" s="1190" t="s">
        <v>28</v>
      </c>
      <c r="AE280" s="1190"/>
      <c r="AF280" s="199" t="s">
        <v>4</v>
      </c>
      <c r="AG280" s="718" t="s">
        <v>73</v>
      </c>
      <c r="AH280" s="1318"/>
      <c r="AI280" s="1319"/>
      <c r="AJ280" s="175"/>
      <c r="AK280" s="427"/>
      <c r="AL280" s="587"/>
      <c r="AM280" s="798" t="e">
        <f t="shared" si="6"/>
        <v>#REF!</v>
      </c>
      <c r="AN280" s="5"/>
      <c r="AO280" s="105"/>
      <c r="AP280" s="105"/>
      <c r="AQ280" s="105"/>
      <c r="AR280" s="105"/>
      <c r="AS280" s="105"/>
      <c r="AT280" s="105"/>
      <c r="AU280" s="105"/>
      <c r="AV280" s="105"/>
      <c r="AW280" s="105"/>
      <c r="AX280"/>
    </row>
    <row r="281" spans="1:94" s="117" customFormat="1" ht="12.95" customHeight="1">
      <c r="A281" s="1239"/>
      <c r="B281" s="884"/>
      <c r="C281" s="884"/>
      <c r="D281" s="884"/>
      <c r="E281" s="885"/>
      <c r="F281" s="209"/>
      <c r="G281" s="175"/>
      <c r="H281" s="175"/>
      <c r="I281" s="199"/>
      <c r="J281" s="857"/>
      <c r="K281" s="858"/>
      <c r="L281" s="858"/>
      <c r="M281" s="858"/>
      <c r="N281" s="718" t="s">
        <v>73</v>
      </c>
      <c r="O281" s="175" t="s">
        <v>771</v>
      </c>
      <c r="P281" s="175"/>
      <c r="Q281" s="175"/>
      <c r="R281" s="175"/>
      <c r="S281" s="175"/>
      <c r="T281" s="854"/>
      <c r="U281" s="854"/>
      <c r="V281" s="175"/>
      <c r="W281" s="853"/>
      <c r="X281" s="853"/>
      <c r="Y281" s="853"/>
      <c r="Z281" s="175"/>
      <c r="AA281" s="854"/>
      <c r="AB281" s="854"/>
      <c r="AC281" s="854"/>
      <c r="AD281" s="854"/>
      <c r="AE281" s="854"/>
      <c r="AF281" s="199"/>
      <c r="AG281" s="609"/>
      <c r="AH281" s="175"/>
      <c r="AI281" s="199"/>
      <c r="AJ281" s="175"/>
      <c r="AK281" s="427"/>
      <c r="AL281" s="587"/>
      <c r="AM281" s="798" t="e">
        <f t="shared" si="6"/>
        <v>#REF!</v>
      </c>
      <c r="AN281" s="5"/>
      <c r="AO281" s="105"/>
      <c r="AP281" s="105"/>
      <c r="AQ281" s="105"/>
      <c r="AR281" s="105"/>
      <c r="AS281" s="105"/>
      <c r="AT281" s="105"/>
      <c r="AU281" s="105"/>
      <c r="AV281" s="105"/>
      <c r="AW281" s="105"/>
      <c r="AX281"/>
    </row>
    <row r="282" spans="1:94" s="117" customFormat="1" ht="12.95" customHeight="1">
      <c r="A282" s="1239"/>
      <c r="B282" s="884"/>
      <c r="C282" s="884"/>
      <c r="D282" s="884"/>
      <c r="E282" s="885"/>
      <c r="F282" s="865" t="s">
        <v>1572</v>
      </c>
      <c r="G282" s="874"/>
      <c r="H282" s="874"/>
      <c r="I282" s="866"/>
      <c r="J282" s="193" t="s">
        <v>1573</v>
      </c>
      <c r="K282" s="194"/>
      <c r="L282" s="194"/>
      <c r="M282" s="194"/>
      <c r="N282" s="724" t="s">
        <v>73</v>
      </c>
      <c r="O282" s="1215" t="s">
        <v>647</v>
      </c>
      <c r="P282" s="1215"/>
      <c r="Q282" s="1215"/>
      <c r="R282" s="1215"/>
      <c r="S282" s="1215"/>
      <c r="T282" s="1215"/>
      <c r="U282" s="1215"/>
      <c r="V282" s="1215"/>
      <c r="W282" s="1215"/>
      <c r="X282" s="194"/>
      <c r="Y282" s="886"/>
      <c r="Z282" s="194"/>
      <c r="AA282" s="886"/>
      <c r="AB282" s="194"/>
      <c r="AC282" s="194"/>
      <c r="AD282" s="194"/>
      <c r="AE282" s="194"/>
      <c r="AF282" s="194"/>
      <c r="AG282" s="720" t="s">
        <v>73</v>
      </c>
      <c r="AH282" s="1215" t="s">
        <v>648</v>
      </c>
      <c r="AI282" s="1216"/>
      <c r="AJ282" s="175"/>
      <c r="AK282" s="427"/>
      <c r="AL282" s="587"/>
      <c r="AM282" s="798" t="e">
        <f t="shared" si="6"/>
        <v>#REF!</v>
      </c>
      <c r="AN282" s="5"/>
      <c r="AO282" s="105"/>
      <c r="AP282" s="105"/>
      <c r="AQ282" s="105"/>
      <c r="AR282" s="105"/>
      <c r="AS282" s="105"/>
      <c r="AT282" s="105"/>
      <c r="AU282" s="105"/>
      <c r="AV282" s="105"/>
      <c r="AW282" s="105"/>
      <c r="AX282"/>
    </row>
    <row r="283" spans="1:94" s="117" customFormat="1" ht="12.95" customHeight="1">
      <c r="A283" s="1239"/>
      <c r="B283" s="884"/>
      <c r="C283" s="884"/>
      <c r="D283" s="884"/>
      <c r="E283" s="885"/>
      <c r="F283" s="209"/>
      <c r="G283" s="175"/>
      <c r="H283" s="175"/>
      <c r="I283" s="199"/>
      <c r="J283" s="209" t="s">
        <v>1574</v>
      </c>
      <c r="K283" s="175"/>
      <c r="L283" s="175"/>
      <c r="M283" s="175"/>
      <c r="N283" s="725" t="s">
        <v>73</v>
      </c>
      <c r="O283" s="1233" t="s">
        <v>651</v>
      </c>
      <c r="P283" s="1233"/>
      <c r="Q283" s="1233"/>
      <c r="R283" s="1233"/>
      <c r="S283" s="1233"/>
      <c r="T283" s="1233"/>
      <c r="U283" s="1233"/>
      <c r="V283" s="1233"/>
      <c r="W283" s="1233"/>
      <c r="X283" s="180"/>
      <c r="Y283" s="318"/>
      <c r="Z283" s="180"/>
      <c r="AA283" s="318"/>
      <c r="AB283" s="180"/>
      <c r="AC283" s="180"/>
      <c r="AD283" s="180"/>
      <c r="AE283" s="180"/>
      <c r="AF283" s="180"/>
      <c r="AG283" s="718" t="s">
        <v>73</v>
      </c>
      <c r="AH283" s="1190"/>
      <c r="AI283" s="1191"/>
      <c r="AJ283" s="175"/>
      <c r="AK283" s="427"/>
      <c r="AL283" s="587"/>
      <c r="AM283" s="798" t="e">
        <f t="shared" si="6"/>
        <v>#REF!</v>
      </c>
      <c r="AN283" s="5"/>
      <c r="AO283" s="105"/>
      <c r="AP283" s="105"/>
      <c r="AQ283" s="105"/>
      <c r="AR283" s="105"/>
      <c r="AS283" s="105"/>
      <c r="AT283" s="105"/>
      <c r="AU283" s="105"/>
      <c r="AV283" s="105"/>
      <c r="AW283" s="105"/>
      <c r="AX283"/>
    </row>
    <row r="284" spans="1:94" ht="12.95" customHeight="1">
      <c r="A284" s="1239"/>
      <c r="B284" s="884"/>
      <c r="C284" s="884"/>
      <c r="D284" s="884"/>
      <c r="E284" s="885"/>
      <c r="F284" s="209"/>
      <c r="G284" s="175"/>
      <c r="H284" s="175"/>
      <c r="I284" s="199"/>
      <c r="J284" s="858"/>
      <c r="K284" s="858"/>
      <c r="L284" s="858"/>
      <c r="M284" s="858"/>
      <c r="N284" s="259"/>
      <c r="O284" s="211" t="s">
        <v>652</v>
      </c>
      <c r="P284" s="211"/>
      <c r="Q284" s="211"/>
      <c r="R284" s="211"/>
      <c r="S284" s="211"/>
      <c r="T284" s="211"/>
      <c r="U284" s="211" t="s">
        <v>148</v>
      </c>
      <c r="V284" s="726" t="s">
        <v>73</v>
      </c>
      <c r="W284" s="211" t="s">
        <v>75</v>
      </c>
      <c r="X284" s="211" t="s">
        <v>238</v>
      </c>
      <c r="Y284" s="323"/>
      <c r="Z284" s="211"/>
      <c r="AA284" s="323"/>
      <c r="AB284" s="211"/>
      <c r="AC284" s="211"/>
      <c r="AD284" s="211"/>
      <c r="AE284" s="211"/>
      <c r="AF284" s="211"/>
      <c r="AG284" s="719" t="s">
        <v>73</v>
      </c>
      <c r="AH284" s="851"/>
      <c r="AI284" s="852"/>
      <c r="AJ284" s="175"/>
      <c r="AK284" s="427"/>
      <c r="AM284" s="798" t="e">
        <f t="shared" si="6"/>
        <v>#REF!</v>
      </c>
      <c r="CN284" s="117"/>
      <c r="CO284" s="117"/>
      <c r="CP284" s="117"/>
    </row>
    <row r="285" spans="1:94" ht="12.95" customHeight="1">
      <c r="A285" s="1239"/>
      <c r="B285" s="884"/>
      <c r="C285" s="884"/>
      <c r="D285" s="884"/>
      <c r="E285" s="885"/>
      <c r="F285" s="193" t="s">
        <v>1261</v>
      </c>
      <c r="G285" s="194"/>
      <c r="H285" s="194"/>
      <c r="I285" s="225"/>
      <c r="J285" s="194" t="s">
        <v>1262</v>
      </c>
      <c r="K285" s="194"/>
      <c r="L285" s="194"/>
      <c r="M285" s="194"/>
      <c r="N285" s="193" t="s">
        <v>427</v>
      </c>
      <c r="O285" s="194" t="s">
        <v>1263</v>
      </c>
      <c r="P285" s="194"/>
      <c r="Q285" s="194"/>
      <c r="R285" s="194"/>
      <c r="S285" s="194"/>
      <c r="T285" s="194"/>
      <c r="U285" s="194"/>
      <c r="V285" s="194"/>
      <c r="W285" s="194"/>
      <c r="X285" s="194"/>
      <c r="Y285" s="194"/>
      <c r="Z285" s="194"/>
      <c r="AA285" s="194"/>
      <c r="AB285" s="194"/>
      <c r="AC285" s="194"/>
      <c r="AD285" s="194"/>
      <c r="AE285" s="194"/>
      <c r="AF285" s="225"/>
      <c r="AG285" s="175"/>
      <c r="AH285" s="175"/>
      <c r="AI285" s="199"/>
      <c r="AJ285" s="175"/>
      <c r="AK285" s="427"/>
      <c r="AM285" s="798" t="e">
        <f t="shared" si="6"/>
        <v>#REF!</v>
      </c>
      <c r="CN285" s="117"/>
      <c r="CO285" s="117"/>
      <c r="CP285" s="117"/>
    </row>
    <row r="286" spans="1:94" ht="12.95" customHeight="1">
      <c r="A286" s="1239"/>
      <c r="B286" s="884"/>
      <c r="C286" s="884"/>
      <c r="D286" s="884"/>
      <c r="E286" s="885"/>
      <c r="F286" s="862"/>
      <c r="G286" s="863"/>
      <c r="H286" s="878"/>
      <c r="I286" s="740"/>
      <c r="J286" s="175"/>
      <c r="K286" s="175"/>
      <c r="L286" s="175"/>
      <c r="M286" s="175"/>
      <c r="N286" s="209"/>
      <c r="O286" s="741" t="s">
        <v>73</v>
      </c>
      <c r="P286" s="175" t="s">
        <v>1265</v>
      </c>
      <c r="Q286" s="175"/>
      <c r="R286" s="175"/>
      <c r="S286" s="175"/>
      <c r="T286" s="175"/>
      <c r="U286" s="175"/>
      <c r="V286" s="175"/>
      <c r="W286" s="175"/>
      <c r="X286" s="175"/>
      <c r="Y286" s="175"/>
      <c r="Z286" s="175"/>
      <c r="AA286" s="175"/>
      <c r="AB286" s="175"/>
      <c r="AC286" s="175"/>
      <c r="AD286" s="175"/>
      <c r="AE286" s="175"/>
      <c r="AF286" s="199"/>
      <c r="AG286" s="175"/>
      <c r="AH286" s="175"/>
      <c r="AI286" s="199"/>
      <c r="AJ286" s="175"/>
      <c r="AK286" s="427"/>
      <c r="AM286" s="798" t="e">
        <f t="shared" si="6"/>
        <v>#REF!</v>
      </c>
      <c r="CN286" s="117"/>
      <c r="CO286" s="117"/>
      <c r="CP286" s="117"/>
    </row>
    <row r="287" spans="1:94" ht="12.95" customHeight="1">
      <c r="A287" s="1239"/>
      <c r="B287" s="884"/>
      <c r="C287" s="884"/>
      <c r="D287" s="884"/>
      <c r="E287" s="885"/>
      <c r="F287" s="209"/>
      <c r="G287" s="175"/>
      <c r="H287" s="175"/>
      <c r="I287" s="199"/>
      <c r="J287" s="175"/>
      <c r="K287" s="175"/>
      <c r="L287" s="175"/>
      <c r="M287" s="175"/>
      <c r="N287" s="209"/>
      <c r="O287" s="875" t="s">
        <v>73</v>
      </c>
      <c r="P287" s="175" t="s">
        <v>1266</v>
      </c>
      <c r="Q287" s="175"/>
      <c r="R287" s="175"/>
      <c r="S287" s="175"/>
      <c r="T287" s="175"/>
      <c r="U287" s="175"/>
      <c r="V287" s="175"/>
      <c r="W287" s="175"/>
      <c r="X287" s="175"/>
      <c r="Y287" s="175"/>
      <c r="Z287" s="175"/>
      <c r="AA287" s="175"/>
      <c r="AB287" s="175"/>
      <c r="AC287" s="175"/>
      <c r="AD287" s="175"/>
      <c r="AE287" s="175"/>
      <c r="AF287" s="199"/>
      <c r="AG287" s="175"/>
      <c r="AH287" s="175"/>
      <c r="AI287" s="199"/>
      <c r="AJ287" s="175"/>
      <c r="AK287" s="427"/>
      <c r="AM287" s="798" t="e">
        <f t="shared" si="6"/>
        <v>#REF!</v>
      </c>
    </row>
    <row r="288" spans="1:94" ht="12.95" customHeight="1">
      <c r="A288" s="1239"/>
      <c r="B288" s="175"/>
      <c r="C288" s="175"/>
      <c r="D288" s="175"/>
      <c r="E288" s="199"/>
      <c r="F288" s="209"/>
      <c r="G288" s="175"/>
      <c r="H288" s="175"/>
      <c r="I288" s="199"/>
      <c r="J288" s="193" t="s">
        <v>1267</v>
      </c>
      <c r="K288" s="194"/>
      <c r="L288" s="194"/>
      <c r="M288" s="194"/>
      <c r="N288" s="193" t="s">
        <v>427</v>
      </c>
      <c r="O288" s="194" t="s">
        <v>1268</v>
      </c>
      <c r="P288" s="194"/>
      <c r="Q288" s="194"/>
      <c r="R288" s="194"/>
      <c r="S288" s="194"/>
      <c r="T288" s="194"/>
      <c r="U288" s="194"/>
      <c r="V288" s="194"/>
      <c r="W288" s="194"/>
      <c r="X288" s="194"/>
      <c r="Y288" s="194"/>
      <c r="Z288" s="194"/>
      <c r="AA288" s="194"/>
      <c r="AB288" s="194"/>
      <c r="AC288" s="194"/>
      <c r="AD288" s="194"/>
      <c r="AE288" s="194"/>
      <c r="AF288" s="225"/>
      <c r="AG288" s="175"/>
      <c r="AH288" s="175"/>
      <c r="AI288" s="199"/>
      <c r="AJ288" s="175"/>
      <c r="AK288" s="427"/>
      <c r="AM288" s="798" t="e">
        <f t="shared" si="6"/>
        <v>#REF!</v>
      </c>
    </row>
    <row r="289" spans="1:94" ht="12.95" customHeight="1">
      <c r="A289" s="1239"/>
      <c r="B289" s="175"/>
      <c r="C289" s="175"/>
      <c r="D289" s="175"/>
      <c r="E289" s="199"/>
      <c r="F289" s="209"/>
      <c r="G289" s="175"/>
      <c r="H289" s="175"/>
      <c r="I289" s="199"/>
      <c r="J289" s="209"/>
      <c r="K289" s="175"/>
      <c r="L289" s="175"/>
      <c r="M289" s="175"/>
      <c r="N289" s="209"/>
      <c r="O289" s="721" t="s">
        <v>73</v>
      </c>
      <c r="P289" s="175" t="s">
        <v>1269</v>
      </c>
      <c r="Q289" s="175"/>
      <c r="R289" s="175"/>
      <c r="S289" s="175"/>
      <c r="T289" s="175"/>
      <c r="U289" s="175"/>
      <c r="V289" s="175"/>
      <c r="W289" s="175"/>
      <c r="X289" s="175"/>
      <c r="Y289" s="175"/>
      <c r="Z289" s="175"/>
      <c r="AA289" s="175"/>
      <c r="AB289" s="175"/>
      <c r="AC289" s="175"/>
      <c r="AD289" s="175"/>
      <c r="AE289" s="175"/>
      <c r="AF289" s="199"/>
      <c r="AG289" s="175"/>
      <c r="AH289" s="175"/>
      <c r="AI289" s="199"/>
      <c r="AJ289" s="175"/>
      <c r="AK289" s="427"/>
      <c r="AM289" s="798" t="e">
        <f t="shared" si="6"/>
        <v>#REF!</v>
      </c>
    </row>
    <row r="290" spans="1:94" ht="12.95" customHeight="1">
      <c r="A290" s="1239"/>
      <c r="B290" s="175"/>
      <c r="C290" s="175"/>
      <c r="D290" s="175"/>
      <c r="E290" s="199"/>
      <c r="F290" s="209"/>
      <c r="G290" s="175"/>
      <c r="H290" s="175"/>
      <c r="I290" s="199"/>
      <c r="J290" s="210"/>
      <c r="K290" s="211"/>
      <c r="L290" s="211"/>
      <c r="M290" s="211"/>
      <c r="N290" s="210"/>
      <c r="O290" s="875" t="s">
        <v>73</v>
      </c>
      <c r="P290" s="211" t="s">
        <v>1266</v>
      </c>
      <c r="Q290" s="211"/>
      <c r="R290" s="211"/>
      <c r="S290" s="211"/>
      <c r="T290" s="211"/>
      <c r="U290" s="211"/>
      <c r="V290" s="211"/>
      <c r="W290" s="211"/>
      <c r="X290" s="211"/>
      <c r="Y290" s="211"/>
      <c r="Z290" s="211"/>
      <c r="AA290" s="211"/>
      <c r="AB290" s="211"/>
      <c r="AC290" s="211"/>
      <c r="AD290" s="211"/>
      <c r="AE290" s="211"/>
      <c r="AF290" s="246"/>
      <c r="AG290" s="175"/>
      <c r="AH290" s="175"/>
      <c r="AI290" s="199"/>
      <c r="AJ290" s="175"/>
      <c r="AK290" s="427"/>
      <c r="AM290" s="798" t="e">
        <f t="shared" si="6"/>
        <v>#REF!</v>
      </c>
    </row>
    <row r="291" spans="1:94" ht="12.95" customHeight="1">
      <c r="A291" s="1239"/>
      <c r="B291" s="175"/>
      <c r="C291" s="175"/>
      <c r="D291" s="175"/>
      <c r="E291" s="199"/>
      <c r="F291" s="209"/>
      <c r="G291" s="175"/>
      <c r="H291" s="175"/>
      <c r="I291" s="199"/>
      <c r="J291" s="175" t="s">
        <v>1575</v>
      </c>
      <c r="K291" s="175"/>
      <c r="L291" s="175"/>
      <c r="M291" s="175"/>
      <c r="N291" s="209" t="s">
        <v>427</v>
      </c>
      <c r="O291" s="194" t="s">
        <v>1271</v>
      </c>
      <c r="P291" s="175"/>
      <c r="Q291" s="175"/>
      <c r="R291" s="175"/>
      <c r="S291" s="175"/>
      <c r="T291" s="175"/>
      <c r="U291" s="175"/>
      <c r="V291" s="175"/>
      <c r="W291" s="175"/>
      <c r="X291" s="175"/>
      <c r="Y291" s="175"/>
      <c r="Z291" s="175"/>
      <c r="AA291" s="175"/>
      <c r="AB291" s="175"/>
      <c r="AC291" s="175"/>
      <c r="AD291" s="175"/>
      <c r="AE291" s="175"/>
      <c r="AF291" s="199"/>
      <c r="AG291" s="175"/>
      <c r="AH291" s="175"/>
      <c r="AI291" s="199"/>
      <c r="AJ291" s="175"/>
      <c r="AK291" s="427"/>
      <c r="AM291" s="798" t="e">
        <f t="shared" si="6"/>
        <v>#REF!</v>
      </c>
    </row>
    <row r="292" spans="1:94" ht="12.95" customHeight="1">
      <c r="A292" s="1239"/>
      <c r="B292" s="175"/>
      <c r="C292" s="175"/>
      <c r="D292" s="175"/>
      <c r="E292" s="199"/>
      <c r="F292" s="209"/>
      <c r="G292" s="175"/>
      <c r="H292" s="175"/>
      <c r="I292" s="199"/>
      <c r="J292" s="175" t="s">
        <v>1576</v>
      </c>
      <c r="K292" s="175"/>
      <c r="L292" s="175"/>
      <c r="M292" s="175"/>
      <c r="N292" s="209"/>
      <c r="O292" s="175" t="s">
        <v>148</v>
      </c>
      <c r="P292" s="2006"/>
      <c r="Q292" s="2006"/>
      <c r="R292" s="2006"/>
      <c r="S292" s="175" t="s">
        <v>1273</v>
      </c>
      <c r="T292" s="175"/>
      <c r="U292" s="175" t="s">
        <v>1274</v>
      </c>
      <c r="V292" s="175"/>
      <c r="W292" s="175" t="s">
        <v>1275</v>
      </c>
      <c r="X292" s="175"/>
      <c r="Y292" s="175"/>
      <c r="Z292" s="175" t="s">
        <v>238</v>
      </c>
      <c r="AA292" s="175"/>
      <c r="AB292" s="175"/>
      <c r="AC292" s="175"/>
      <c r="AD292" s="175"/>
      <c r="AE292" s="175"/>
      <c r="AF292" s="199"/>
      <c r="AG292" s="175"/>
      <c r="AH292" s="175"/>
      <c r="AI292" s="199"/>
      <c r="AJ292" s="175"/>
      <c r="AK292" s="427"/>
      <c r="AM292" s="798" t="e">
        <f t="shared" si="6"/>
        <v>#REF!</v>
      </c>
    </row>
    <row r="293" spans="1:94" ht="12.95" customHeight="1">
      <c r="A293" s="1239"/>
      <c r="B293" s="175"/>
      <c r="C293" s="175"/>
      <c r="D293" s="175"/>
      <c r="E293" s="199"/>
      <c r="F293" s="209"/>
      <c r="G293" s="175"/>
      <c r="H293" s="175"/>
      <c r="I293" s="199"/>
      <c r="J293" s="175"/>
      <c r="K293" s="175"/>
      <c r="L293" s="175"/>
      <c r="M293" s="175"/>
      <c r="N293" s="209" t="s">
        <v>427</v>
      </c>
      <c r="O293" s="1190" t="s">
        <v>1276</v>
      </c>
      <c r="P293" s="1190"/>
      <c r="Q293" s="1190"/>
      <c r="R293" s="1190"/>
      <c r="S293" s="1190"/>
      <c r="T293" s="1190"/>
      <c r="U293" s="1190"/>
      <c r="V293" s="1190"/>
      <c r="W293" s="1190"/>
      <c r="X293" s="1190"/>
      <c r="Y293" s="1190"/>
      <c r="Z293" s="1190"/>
      <c r="AA293" s="1190"/>
      <c r="AB293" s="1190"/>
      <c r="AC293" s="1190"/>
      <c r="AD293" s="1190"/>
      <c r="AE293" s="1190"/>
      <c r="AF293" s="1191"/>
      <c r="AG293" s="175"/>
      <c r="AH293" s="175"/>
      <c r="AI293" s="199"/>
      <c r="AJ293" s="175"/>
      <c r="AK293" s="427"/>
      <c r="AM293" s="798" t="e">
        <f t="shared" si="6"/>
        <v>#REF!</v>
      </c>
    </row>
    <row r="294" spans="1:94" ht="12.75" customHeight="1" thickBot="1">
      <c r="A294" s="1240"/>
      <c r="B294" s="235"/>
      <c r="C294" s="235"/>
      <c r="D294" s="235"/>
      <c r="E294" s="231"/>
      <c r="F294" s="230"/>
      <c r="G294" s="235"/>
      <c r="H294" s="235"/>
      <c r="I294" s="231"/>
      <c r="J294" s="235"/>
      <c r="K294" s="235"/>
      <c r="L294" s="235"/>
      <c r="M294" s="235"/>
      <c r="N294" s="230"/>
      <c r="O294" s="235" t="s">
        <v>397</v>
      </c>
      <c r="P294" s="819" t="s">
        <v>73</v>
      </c>
      <c r="Q294" s="235" t="s">
        <v>1277</v>
      </c>
      <c r="R294" s="819" t="s">
        <v>73</v>
      </c>
      <c r="S294" s="235" t="s">
        <v>1278</v>
      </c>
      <c r="T294" s="743" t="s">
        <v>37</v>
      </c>
      <c r="U294" s="2005"/>
      <c r="V294" s="2005"/>
      <c r="W294" s="2005"/>
      <c r="X294" s="2005"/>
      <c r="Y294" s="2005"/>
      <c r="Z294" s="2005"/>
      <c r="AA294" s="2005"/>
      <c r="AB294" s="2005"/>
      <c r="AC294" s="2005"/>
      <c r="AD294" s="2005"/>
      <c r="AE294" s="2005"/>
      <c r="AF294" s="744" t="s">
        <v>1279</v>
      </c>
      <c r="AG294" s="235"/>
      <c r="AH294" s="235"/>
      <c r="AI294" s="231"/>
      <c r="AJ294" s="235"/>
      <c r="AK294" s="745"/>
      <c r="AM294" s="798" t="e">
        <f t="shared" si="6"/>
        <v>#REF!</v>
      </c>
    </row>
    <row r="295" spans="1:94" s="117" customFormat="1" ht="12.95" customHeight="1">
      <c r="A295" s="820" t="s">
        <v>1554</v>
      </c>
      <c r="B295" s="884"/>
      <c r="C295" s="884"/>
      <c r="D295" s="884"/>
      <c r="E295" s="884"/>
      <c r="F295" s="175"/>
      <c r="G295" s="175"/>
      <c r="H295" s="175"/>
      <c r="I295" s="175"/>
      <c r="J295" s="175"/>
      <c r="K295" s="175"/>
      <c r="L295" s="175"/>
      <c r="M295" s="175"/>
      <c r="N295" s="175"/>
      <c r="O295" s="175"/>
      <c r="P295" s="429"/>
      <c r="Q295" s="175"/>
      <c r="R295" s="175"/>
      <c r="S295" s="175"/>
      <c r="T295" s="175"/>
      <c r="U295" s="175"/>
      <c r="V295" s="175"/>
      <c r="W295" s="175"/>
      <c r="X295" s="175"/>
      <c r="Y295" s="175"/>
      <c r="Z295" s="175"/>
      <c r="AA295" s="175"/>
      <c r="AB295" s="175"/>
      <c r="AC295" s="175"/>
      <c r="AD295" s="175"/>
      <c r="AE295" s="175"/>
      <c r="AF295" s="175"/>
      <c r="AG295" s="119"/>
      <c r="AH295" s="175"/>
      <c r="AI295" s="863"/>
      <c r="AJ295" s="175"/>
      <c r="AK295" s="119"/>
      <c r="AL295" s="587"/>
      <c r="AM295" s="798" t="e">
        <f t="shared" si="6"/>
        <v>#REF!</v>
      </c>
      <c r="AN295" s="5"/>
      <c r="AO295" s="105"/>
      <c r="AP295" s="105"/>
      <c r="AQ295" s="105"/>
      <c r="AR295" s="105"/>
      <c r="AS295" s="105"/>
      <c r="AT295" s="105"/>
      <c r="AU295" s="105"/>
      <c r="AV295" s="105"/>
      <c r="AW295" s="105"/>
      <c r="AX295"/>
      <c r="CN295" s="263"/>
      <c r="CO295" s="263"/>
      <c r="CP295" s="263"/>
    </row>
    <row r="296" spans="1:94" s="117" customFormat="1" ht="12.95" customHeight="1">
      <c r="A296" s="746"/>
      <c r="B296" s="884"/>
      <c r="C296" s="884"/>
      <c r="D296" s="884"/>
      <c r="E296" s="884"/>
      <c r="F296" s="175"/>
      <c r="G296" s="175"/>
      <c r="H296" s="175"/>
      <c r="I296" s="175"/>
      <c r="J296" s="175"/>
      <c r="K296" s="175"/>
      <c r="L296" s="175"/>
      <c r="M296" s="175"/>
      <c r="N296" s="175"/>
      <c r="O296" s="175"/>
      <c r="P296" s="429"/>
      <c r="Q296" s="175"/>
      <c r="R296" s="175"/>
      <c r="S296" s="175"/>
      <c r="T296" s="175"/>
      <c r="U296" s="175"/>
      <c r="V296" s="175"/>
      <c r="W296" s="175"/>
      <c r="X296" s="175"/>
      <c r="Y296" s="175"/>
      <c r="Z296" s="175"/>
      <c r="AA296" s="175"/>
      <c r="AB296" s="175"/>
      <c r="AC296" s="175"/>
      <c r="AD296" s="175"/>
      <c r="AE296" s="175"/>
      <c r="AF296" s="175"/>
      <c r="AG296" s="119"/>
      <c r="AH296" s="175"/>
      <c r="AI296" s="863"/>
      <c r="AJ296" s="175"/>
      <c r="AK296" s="119"/>
      <c r="AL296" s="587">
        <v>8</v>
      </c>
      <c r="AM296" s="795">
        <v>1</v>
      </c>
      <c r="AN296" s="5"/>
      <c r="AO296" s="105"/>
      <c r="AP296" s="105"/>
      <c r="AQ296" s="105"/>
      <c r="AR296" s="105"/>
      <c r="AS296" s="105"/>
      <c r="AT296" s="105"/>
      <c r="AU296" s="105"/>
      <c r="AV296" s="105"/>
      <c r="AW296" s="105"/>
      <c r="AX296"/>
      <c r="CN296" s="263"/>
      <c r="CO296" s="263"/>
      <c r="CP296" s="263"/>
    </row>
    <row r="297" spans="1:94" ht="12.95" customHeight="1" thickBot="1">
      <c r="A297" s="172" t="s">
        <v>1577</v>
      </c>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864" t="s">
        <v>1578</v>
      </c>
      <c r="AM297" s="798">
        <f>AM296</f>
        <v>1</v>
      </c>
      <c r="CN297" s="117"/>
      <c r="CO297" s="117"/>
      <c r="CP297" s="117"/>
    </row>
    <row r="298" spans="1:94" ht="12.95" customHeight="1">
      <c r="A298" s="455"/>
      <c r="B298" s="1255" t="s">
        <v>1512</v>
      </c>
      <c r="C298" s="1256"/>
      <c r="D298" s="1256"/>
      <c r="E298" s="1257"/>
      <c r="F298" s="1255" t="s">
        <v>324</v>
      </c>
      <c r="G298" s="1256"/>
      <c r="H298" s="1256"/>
      <c r="I298" s="1257"/>
      <c r="J298" s="1256" t="s">
        <v>325</v>
      </c>
      <c r="K298" s="1256"/>
      <c r="L298" s="1256"/>
      <c r="M298" s="1256"/>
      <c r="N298" s="1256"/>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438" t="s">
        <v>1513</v>
      </c>
      <c r="AK298" s="1758"/>
      <c r="AM298" s="798">
        <f t="shared" ref="AM298:AM343" si="7">AM297</f>
        <v>1</v>
      </c>
      <c r="CN298" s="117"/>
      <c r="CO298" s="117"/>
      <c r="CP298" s="117"/>
    </row>
    <row r="299" spans="1:94" ht="12.95" customHeight="1">
      <c r="A299" s="729"/>
      <c r="B299" s="1574"/>
      <c r="C299" s="1757"/>
      <c r="D299" s="1757"/>
      <c r="E299" s="1575"/>
      <c r="F299" s="1574"/>
      <c r="G299" s="1757"/>
      <c r="H299" s="1757"/>
      <c r="I299" s="1575"/>
      <c r="J299" s="1761" t="s">
        <v>328</v>
      </c>
      <c r="K299" s="1761"/>
      <c r="L299" s="1761"/>
      <c r="M299" s="1761"/>
      <c r="N299" s="1762" t="s">
        <v>329</v>
      </c>
      <c r="O299" s="1761"/>
      <c r="P299" s="1761"/>
      <c r="Q299" s="1761"/>
      <c r="R299" s="1761"/>
      <c r="S299" s="1761"/>
      <c r="T299" s="1761"/>
      <c r="U299" s="1761"/>
      <c r="V299" s="1761"/>
      <c r="W299" s="1761"/>
      <c r="X299" s="1761"/>
      <c r="Y299" s="1761"/>
      <c r="Z299" s="1761"/>
      <c r="AA299" s="1761"/>
      <c r="AB299" s="1761"/>
      <c r="AC299" s="1761"/>
      <c r="AD299" s="1761"/>
      <c r="AE299" s="1761"/>
      <c r="AF299" s="1763"/>
      <c r="AG299" s="310" t="s">
        <v>330</v>
      </c>
      <c r="AH299" s="310"/>
      <c r="AI299" s="632"/>
      <c r="AJ299" s="1759"/>
      <c r="AK299" s="1760"/>
      <c r="AM299" s="798">
        <f t="shared" si="7"/>
        <v>1</v>
      </c>
    </row>
    <row r="300" spans="1:94" ht="12.95" customHeight="1">
      <c r="A300" s="1239" t="s">
        <v>1514</v>
      </c>
      <c r="B300" s="175" t="s">
        <v>1380</v>
      </c>
      <c r="C300" s="175"/>
      <c r="D300" s="175"/>
      <c r="E300" s="175"/>
      <c r="F300" s="715" t="s">
        <v>225</v>
      </c>
      <c r="G300" s="175" t="s">
        <v>1579</v>
      </c>
      <c r="H300" s="175"/>
      <c r="I300" s="199"/>
      <c r="J300" s="175" t="s">
        <v>1580</v>
      </c>
      <c r="L300" s="175"/>
      <c r="M300" s="175"/>
      <c r="N300" s="715" t="s">
        <v>73</v>
      </c>
      <c r="O300" s="175" t="s">
        <v>1581</v>
      </c>
      <c r="Q300" s="175"/>
      <c r="R300" s="175"/>
      <c r="S300" s="175"/>
      <c r="T300" s="175"/>
      <c r="U300" s="175"/>
      <c r="V300" s="175"/>
      <c r="W300" s="175"/>
      <c r="X300" s="175"/>
      <c r="Y300" s="175"/>
      <c r="Z300" s="175"/>
      <c r="AA300" s="175"/>
      <c r="AB300" s="175"/>
      <c r="AC300" s="175"/>
      <c r="AD300" s="175"/>
      <c r="AE300" s="175"/>
      <c r="AF300" s="199"/>
      <c r="AG300" s="715" t="s">
        <v>73</v>
      </c>
      <c r="AH300" s="1190" t="s">
        <v>1582</v>
      </c>
      <c r="AI300" s="1190"/>
      <c r="AJ300" s="209"/>
      <c r="AK300" s="290"/>
      <c r="AM300" s="798">
        <f t="shared" si="7"/>
        <v>1</v>
      </c>
    </row>
    <row r="301" spans="1:94" ht="12.95" customHeight="1">
      <c r="A301" s="1239"/>
      <c r="B301" s="175" t="s">
        <v>1583</v>
      </c>
      <c r="C301" s="175"/>
      <c r="D301" s="175"/>
      <c r="E301" s="175"/>
      <c r="F301" s="209"/>
      <c r="G301" s="175" t="s">
        <v>1584</v>
      </c>
      <c r="H301" s="175"/>
      <c r="I301" s="199"/>
      <c r="J301" s="175" t="s">
        <v>1585</v>
      </c>
      <c r="L301" s="175"/>
      <c r="M301" s="175"/>
      <c r="N301" s="747" t="s">
        <v>73</v>
      </c>
      <c r="O301" s="180" t="s">
        <v>343</v>
      </c>
      <c r="P301" s="181"/>
      <c r="Q301" s="180"/>
      <c r="R301" s="180"/>
      <c r="S301" s="180"/>
      <c r="T301" s="180"/>
      <c r="U301" s="180"/>
      <c r="V301" s="180"/>
      <c r="W301" s="180"/>
      <c r="X301" s="180"/>
      <c r="Y301" s="180"/>
      <c r="Z301" s="180"/>
      <c r="AA301" s="180"/>
      <c r="AB301" s="180"/>
      <c r="AC301" s="180"/>
      <c r="AD301" s="180"/>
      <c r="AE301" s="180"/>
      <c r="AF301" s="1794" t="s">
        <v>344</v>
      </c>
      <c r="AG301" s="718" t="s">
        <v>73</v>
      </c>
      <c r="AH301" s="1190" t="s">
        <v>1283</v>
      </c>
      <c r="AI301" s="1190"/>
      <c r="AJ301" s="209"/>
      <c r="AK301" s="290"/>
      <c r="AM301" s="798">
        <f t="shared" si="7"/>
        <v>1</v>
      </c>
    </row>
    <row r="302" spans="1:94" ht="12.95" customHeight="1">
      <c r="A302" s="1239"/>
      <c r="B302" s="175"/>
      <c r="C302" s="175"/>
      <c r="D302" s="175"/>
      <c r="E302" s="175"/>
      <c r="F302" s="209"/>
      <c r="G302" s="175" t="s">
        <v>1586</v>
      </c>
      <c r="H302" s="175"/>
      <c r="I302" s="199"/>
      <c r="J302" s="175"/>
      <c r="L302" s="175"/>
      <c r="M302" s="175"/>
      <c r="N302" s="223"/>
      <c r="O302" s="748" t="s">
        <v>73</v>
      </c>
      <c r="P302" s="186" t="s">
        <v>350</v>
      </c>
      <c r="Q302" s="186"/>
      <c r="R302" s="186"/>
      <c r="S302" s="186"/>
      <c r="T302" s="186"/>
      <c r="U302" s="186"/>
      <c r="V302" s="186"/>
      <c r="W302" s="186"/>
      <c r="X302" s="186"/>
      <c r="Y302" s="186"/>
      <c r="Z302" s="186"/>
      <c r="AA302" s="186"/>
      <c r="AB302" s="186"/>
      <c r="AC302" s="186"/>
      <c r="AD302" s="186"/>
      <c r="AE302" s="186"/>
      <c r="AF302" s="1795"/>
      <c r="AG302" s="718" t="s">
        <v>73</v>
      </c>
      <c r="AH302" s="1190"/>
      <c r="AI302" s="1190"/>
      <c r="AJ302" s="209"/>
      <c r="AK302" s="290"/>
      <c r="AM302" s="798">
        <f t="shared" si="7"/>
        <v>1</v>
      </c>
    </row>
    <row r="303" spans="1:94" ht="12.95" customHeight="1">
      <c r="A303" s="1239"/>
      <c r="B303" s="876" t="e">
        <f>B200</f>
        <v>#REF!</v>
      </c>
      <c r="C303" s="1782" t="s">
        <v>1587</v>
      </c>
      <c r="D303" s="1782">
        <f>D273</f>
        <v>0</v>
      </c>
      <c r="E303" s="1783">
        <f>E273</f>
        <v>0</v>
      </c>
      <c r="F303" s="209"/>
      <c r="G303" s="175"/>
      <c r="H303" s="175"/>
      <c r="I303" s="199"/>
      <c r="J303" s="175"/>
      <c r="L303" s="175"/>
      <c r="M303" s="175"/>
      <c r="N303" s="749" t="s">
        <v>73</v>
      </c>
      <c r="O303" s="1233" t="s">
        <v>353</v>
      </c>
      <c r="P303" s="1233"/>
      <c r="Q303" s="1233"/>
      <c r="R303" s="1233"/>
      <c r="S303" s="1233"/>
      <c r="T303" s="1233"/>
      <c r="U303" s="1233"/>
      <c r="V303" s="1233"/>
      <c r="W303" s="1233"/>
      <c r="X303" s="1233"/>
      <c r="Y303" s="1233"/>
      <c r="Z303" s="1233"/>
      <c r="AA303" s="1233"/>
      <c r="AB303" s="1233"/>
      <c r="AC303" s="1233"/>
      <c r="AD303" s="1233"/>
      <c r="AE303" s="1233"/>
      <c r="AF303" s="1794" t="s">
        <v>354</v>
      </c>
      <c r="AG303" s="718" t="s">
        <v>73</v>
      </c>
      <c r="AH303" s="1190"/>
      <c r="AI303" s="1190"/>
      <c r="AJ303" s="209"/>
      <c r="AK303" s="290"/>
      <c r="AM303" s="798">
        <f t="shared" si="7"/>
        <v>1</v>
      </c>
      <c r="AO303" s="5" t="s">
        <v>1588</v>
      </c>
    </row>
    <row r="304" spans="1:94" ht="12.95" customHeight="1">
      <c r="A304" s="1239"/>
      <c r="B304" s="432" t="s">
        <v>347</v>
      </c>
      <c r="C304" s="432"/>
      <c r="D304" s="432"/>
      <c r="E304" s="750"/>
      <c r="F304" s="718" t="s">
        <v>73</v>
      </c>
      <c r="G304" s="175" t="s">
        <v>1589</v>
      </c>
      <c r="H304" s="175"/>
      <c r="I304" s="199"/>
      <c r="J304" s="175"/>
      <c r="L304" s="175"/>
      <c r="M304" s="175"/>
      <c r="N304" s="751" t="s">
        <v>73</v>
      </c>
      <c r="O304" s="1684" t="s">
        <v>356</v>
      </c>
      <c r="P304" s="1684"/>
      <c r="Q304" s="1684"/>
      <c r="R304" s="1684"/>
      <c r="S304" s="1684"/>
      <c r="T304" s="1684"/>
      <c r="U304" s="1684"/>
      <c r="V304" s="1684"/>
      <c r="W304" s="1684"/>
      <c r="X304" s="1684"/>
      <c r="Y304" s="1684"/>
      <c r="Z304" s="1684"/>
      <c r="AA304" s="1684"/>
      <c r="AB304" s="1684"/>
      <c r="AC304" s="1684"/>
      <c r="AD304" s="1684"/>
      <c r="AE304" s="1684"/>
      <c r="AF304" s="1795"/>
      <c r="AG304" s="609"/>
      <c r="AH304" s="854"/>
      <c r="AI304" s="854"/>
      <c r="AJ304" s="209"/>
      <c r="AK304" s="290"/>
      <c r="AM304" s="798">
        <f t="shared" si="7"/>
        <v>1</v>
      </c>
      <c r="AO304" s="5" t="s">
        <v>283</v>
      </c>
      <c r="AP304" s="816" t="e">
        <f>IF(#REF!=FALSE,0,IF(OR(F305="■",F325="■"),3,0))</f>
        <v>#REF!</v>
      </c>
    </row>
    <row r="305" spans="1:42" ht="12.95" customHeight="1">
      <c r="A305" s="1239"/>
      <c r="B305" s="175"/>
      <c r="C305" s="175"/>
      <c r="D305" s="175"/>
      <c r="E305" s="175"/>
      <c r="F305" s="718" t="s">
        <v>225</v>
      </c>
      <c r="G305" s="175" t="s">
        <v>1590</v>
      </c>
      <c r="H305" s="175"/>
      <c r="I305" s="199"/>
      <c r="J305" s="175"/>
      <c r="L305" s="175"/>
      <c r="M305" s="175"/>
      <c r="N305" s="718" t="s">
        <v>73</v>
      </c>
      <c r="O305" s="175" t="s">
        <v>28</v>
      </c>
      <c r="Q305" s="175"/>
      <c r="R305" s="175"/>
      <c r="S305" s="175" t="s">
        <v>148</v>
      </c>
      <c r="T305" s="1796"/>
      <c r="U305" s="1796"/>
      <c r="V305" s="1796"/>
      <c r="W305" s="1796"/>
      <c r="X305" s="1796"/>
      <c r="Y305" s="1796"/>
      <c r="Z305" s="1796"/>
      <c r="AA305" s="1796"/>
      <c r="AB305" s="1796"/>
      <c r="AC305" s="1796"/>
      <c r="AD305" s="1796"/>
      <c r="AE305" s="1796"/>
      <c r="AF305" s="199" t="s">
        <v>238</v>
      </c>
      <c r="AG305" s="609"/>
      <c r="AH305" s="1190"/>
      <c r="AI305" s="1190"/>
      <c r="AJ305" s="209"/>
      <c r="AK305" s="290"/>
      <c r="AM305" s="798">
        <f t="shared" si="7"/>
        <v>1</v>
      </c>
      <c r="AO305" s="5" t="s">
        <v>286</v>
      </c>
      <c r="AP305" s="816" t="e">
        <f>IF(#REF!=FALSE,0,IF(OR(F304="■",F324="■"),2,0))</f>
        <v>#REF!</v>
      </c>
    </row>
    <row r="306" spans="1:42" ht="12.95" customHeight="1" thickBot="1">
      <c r="A306" s="1239"/>
      <c r="B306" s="175"/>
      <c r="C306" s="175"/>
      <c r="D306" s="175"/>
      <c r="E306" s="175"/>
      <c r="F306" s="209"/>
      <c r="G306" s="175"/>
      <c r="H306" s="175"/>
      <c r="I306" s="199"/>
      <c r="J306" s="222" t="s">
        <v>364</v>
      </c>
      <c r="K306" s="181"/>
      <c r="L306" s="180"/>
      <c r="M306" s="180"/>
      <c r="N306" s="749" t="s">
        <v>73</v>
      </c>
      <c r="O306" s="180" t="s">
        <v>365</v>
      </c>
      <c r="P306" s="181"/>
      <c r="Q306" s="180"/>
      <c r="R306" s="180"/>
      <c r="S306" s="180"/>
      <c r="T306" s="180"/>
      <c r="U306" s="180"/>
      <c r="V306" s="180"/>
      <c r="W306" s="180"/>
      <c r="X306" s="180"/>
      <c r="Y306" s="180"/>
      <c r="Z306" s="180"/>
      <c r="AA306" s="180"/>
      <c r="AB306" s="180"/>
      <c r="AC306" s="180"/>
      <c r="AD306" s="180"/>
      <c r="AE306" s="181"/>
      <c r="AF306" s="201"/>
      <c r="AG306" s="175"/>
      <c r="AH306" s="1190"/>
      <c r="AI306" s="1190"/>
      <c r="AJ306" s="209"/>
      <c r="AK306" s="290"/>
      <c r="AM306" s="798">
        <f t="shared" si="7"/>
        <v>1</v>
      </c>
      <c r="AO306" s="5" t="s">
        <v>375</v>
      </c>
      <c r="AP306" s="816" t="e">
        <f>IF(#REF!=FALSE,0,IF(OR(F316="■",F329="■"),1,0))</f>
        <v>#REF!</v>
      </c>
    </row>
    <row r="307" spans="1:42" ht="12.95" customHeight="1" thickBot="1">
      <c r="A307" s="1239"/>
      <c r="B307" s="175"/>
      <c r="C307" s="175"/>
      <c r="D307" s="175"/>
      <c r="E307" s="175"/>
      <c r="F307" s="209"/>
      <c r="G307" s="263"/>
      <c r="H307" s="175"/>
      <c r="I307" s="199"/>
      <c r="J307" s="175"/>
      <c r="L307" s="175"/>
      <c r="M307" s="175"/>
      <c r="N307" s="718" t="s">
        <v>73</v>
      </c>
      <c r="O307" s="175" t="s">
        <v>369</v>
      </c>
      <c r="Q307" s="175"/>
      <c r="R307" s="175"/>
      <c r="S307" s="175"/>
      <c r="T307" s="175"/>
      <c r="U307" s="175"/>
      <c r="V307" s="175"/>
      <c r="W307" s="175"/>
      <c r="X307" s="175"/>
      <c r="Y307" s="175"/>
      <c r="Z307" s="175"/>
      <c r="AA307" s="175"/>
      <c r="AB307" s="175"/>
      <c r="AC307" s="175"/>
      <c r="AD307" s="175"/>
      <c r="AF307" s="199"/>
      <c r="AG307" s="175"/>
      <c r="AH307" s="1190"/>
      <c r="AI307" s="1190"/>
      <c r="AJ307" s="209"/>
      <c r="AK307" s="290"/>
      <c r="AM307" s="798">
        <f t="shared" si="7"/>
        <v>1</v>
      </c>
      <c r="AP307" s="817" t="e">
        <f>SUM(AP304:AP306)</f>
        <v>#REF!</v>
      </c>
    </row>
    <row r="308" spans="1:42" ht="12.95" customHeight="1">
      <c r="A308" s="1239"/>
      <c r="B308" s="175"/>
      <c r="C308" s="175"/>
      <c r="D308" s="175"/>
      <c r="E308" s="175"/>
      <c r="F308" s="209"/>
      <c r="G308" s="263"/>
      <c r="H308" s="175"/>
      <c r="I308" s="199"/>
      <c r="J308" s="175"/>
      <c r="L308" s="175"/>
      <c r="M308" s="175"/>
      <c r="N308" s="718" t="s">
        <v>73</v>
      </c>
      <c r="O308" s="175" t="s">
        <v>372</v>
      </c>
      <c r="Q308" s="175"/>
      <c r="R308" s="175"/>
      <c r="S308" s="175" t="s">
        <v>148</v>
      </c>
      <c r="T308" s="1793"/>
      <c r="U308" s="1793"/>
      <c r="V308" s="1793"/>
      <c r="W308" s="1793"/>
      <c r="X308" s="1793"/>
      <c r="Y308" s="1793"/>
      <c r="Z308" s="1793"/>
      <c r="AA308" s="1793"/>
      <c r="AB308" s="1793"/>
      <c r="AC308" s="1793"/>
      <c r="AD308" s="1793"/>
      <c r="AE308" s="1793"/>
      <c r="AF308" s="199" t="s">
        <v>238</v>
      </c>
      <c r="AG308" s="175"/>
      <c r="AH308" s="1190"/>
      <c r="AI308" s="1190"/>
      <c r="AJ308" s="209"/>
      <c r="AK308" s="290"/>
      <c r="AM308" s="798">
        <f t="shared" si="7"/>
        <v>1</v>
      </c>
    </row>
    <row r="309" spans="1:42" ht="12.95" customHeight="1">
      <c r="A309" s="1239"/>
      <c r="B309" s="175"/>
      <c r="C309" s="175"/>
      <c r="D309" s="175"/>
      <c r="E309" s="175"/>
      <c r="F309" s="209"/>
      <c r="G309" s="175"/>
      <c r="H309" s="175"/>
      <c r="I309" s="199"/>
      <c r="J309" s="175"/>
      <c r="L309" s="175"/>
      <c r="M309" s="175"/>
      <c r="N309" s="751" t="s">
        <v>73</v>
      </c>
      <c r="O309" s="175" t="s">
        <v>28</v>
      </c>
      <c r="Q309" s="175"/>
      <c r="R309" s="175"/>
      <c r="S309" s="175" t="s">
        <v>148</v>
      </c>
      <c r="T309" s="1796"/>
      <c r="U309" s="1796"/>
      <c r="V309" s="1796"/>
      <c r="W309" s="1796"/>
      <c r="X309" s="1796"/>
      <c r="Y309" s="1796"/>
      <c r="Z309" s="1796"/>
      <c r="AA309" s="1796"/>
      <c r="AB309" s="1796"/>
      <c r="AC309" s="1796"/>
      <c r="AD309" s="1796"/>
      <c r="AE309" s="1796"/>
      <c r="AF309" s="199" t="s">
        <v>238</v>
      </c>
      <c r="AG309" s="175"/>
      <c r="AH309" s="1190"/>
      <c r="AI309" s="1190"/>
      <c r="AJ309" s="209"/>
      <c r="AK309" s="290"/>
      <c r="AM309" s="798">
        <f t="shared" si="7"/>
        <v>1</v>
      </c>
    </row>
    <row r="310" spans="1:42" ht="12.95" customHeight="1">
      <c r="A310" s="1239"/>
      <c r="B310" s="175"/>
      <c r="C310" s="175"/>
      <c r="D310" s="175"/>
      <c r="E310" s="175"/>
      <c r="F310" s="209"/>
      <c r="G310" s="175"/>
      <c r="H310" s="175"/>
      <c r="I310" s="199"/>
      <c r="J310" s="222" t="s">
        <v>379</v>
      </c>
      <c r="K310" s="181"/>
      <c r="L310" s="180"/>
      <c r="M310" s="180"/>
      <c r="N310" s="718" t="s">
        <v>73</v>
      </c>
      <c r="O310" s="180" t="s">
        <v>369</v>
      </c>
      <c r="P310" s="181"/>
      <c r="Q310" s="180"/>
      <c r="R310" s="180"/>
      <c r="S310" s="180"/>
      <c r="T310" s="180"/>
      <c r="U310" s="180"/>
      <c r="V310" s="180"/>
      <c r="W310" s="180"/>
      <c r="X310" s="180"/>
      <c r="Y310" s="180"/>
      <c r="Z310" s="180"/>
      <c r="AA310" s="180"/>
      <c r="AB310" s="180"/>
      <c r="AC310" s="180"/>
      <c r="AD310" s="180"/>
      <c r="AE310" s="181"/>
      <c r="AF310" s="201"/>
      <c r="AG310" s="175"/>
      <c r="AH310" s="1190"/>
      <c r="AI310" s="1190"/>
      <c r="AJ310" s="209"/>
      <c r="AK310" s="290"/>
      <c r="AM310" s="798">
        <f t="shared" si="7"/>
        <v>1</v>
      </c>
    </row>
    <row r="311" spans="1:42" ht="12.95" customHeight="1">
      <c r="A311" s="1239"/>
      <c r="B311" s="175"/>
      <c r="C311" s="175"/>
      <c r="D311" s="175"/>
      <c r="E311" s="175"/>
      <c r="F311" s="209"/>
      <c r="G311" s="175"/>
      <c r="H311" s="175"/>
      <c r="I311" s="199"/>
      <c r="J311" s="209"/>
      <c r="L311" s="175"/>
      <c r="M311" s="175"/>
      <c r="N311" s="718" t="s">
        <v>73</v>
      </c>
      <c r="O311" s="175" t="s">
        <v>372</v>
      </c>
      <c r="Q311" s="175"/>
      <c r="R311" s="175"/>
      <c r="S311" s="175" t="s">
        <v>148</v>
      </c>
      <c r="T311" s="1793"/>
      <c r="U311" s="1793"/>
      <c r="V311" s="1793"/>
      <c r="W311" s="1793"/>
      <c r="X311" s="1793"/>
      <c r="Y311" s="1793"/>
      <c r="Z311" s="1793"/>
      <c r="AA311" s="1793"/>
      <c r="AB311" s="1793"/>
      <c r="AC311" s="1793"/>
      <c r="AD311" s="1793"/>
      <c r="AE311" s="1793"/>
      <c r="AF311" s="199" t="s">
        <v>238</v>
      </c>
      <c r="AG311" s="175"/>
      <c r="AH311" s="1190"/>
      <c r="AI311" s="1190"/>
      <c r="AJ311" s="209"/>
      <c r="AK311" s="290"/>
      <c r="AM311" s="798">
        <f t="shared" si="7"/>
        <v>1</v>
      </c>
    </row>
    <row r="312" spans="1:42" ht="12.95" customHeight="1">
      <c r="A312" s="1239"/>
      <c r="B312" s="175"/>
      <c r="C312" s="175"/>
      <c r="D312" s="175"/>
      <c r="E312" s="175"/>
      <c r="F312" s="209"/>
      <c r="G312" s="175"/>
      <c r="H312" s="175"/>
      <c r="I312" s="199"/>
      <c r="J312" s="223"/>
      <c r="K312" s="752"/>
      <c r="L312" s="186"/>
      <c r="M312" s="186"/>
      <c r="N312" s="718" t="s">
        <v>73</v>
      </c>
      <c r="O312" s="186" t="s">
        <v>28</v>
      </c>
      <c r="P312" s="752"/>
      <c r="Q312" s="186"/>
      <c r="R312" s="186"/>
      <c r="S312" s="186" t="s">
        <v>148</v>
      </c>
      <c r="T312" s="1796"/>
      <c r="U312" s="1796"/>
      <c r="V312" s="1796"/>
      <c r="W312" s="1796"/>
      <c r="X312" s="1796"/>
      <c r="Y312" s="1796"/>
      <c r="Z312" s="1796"/>
      <c r="AA312" s="1796"/>
      <c r="AB312" s="1796"/>
      <c r="AC312" s="1796"/>
      <c r="AD312" s="1796"/>
      <c r="AE312" s="1796"/>
      <c r="AF312" s="208" t="s">
        <v>238</v>
      </c>
      <c r="AG312" s="175"/>
      <c r="AH312" s="1190"/>
      <c r="AI312" s="1190"/>
      <c r="AJ312" s="209"/>
      <c r="AK312" s="290"/>
      <c r="AM312" s="798">
        <f t="shared" si="7"/>
        <v>1</v>
      </c>
    </row>
    <row r="313" spans="1:42" ht="12.95" customHeight="1">
      <c r="A313" s="1239"/>
      <c r="B313" s="175"/>
      <c r="C313" s="175"/>
      <c r="D313" s="175"/>
      <c r="E313" s="175"/>
      <c r="F313" s="209"/>
      <c r="G313" s="175"/>
      <c r="H313" s="175"/>
      <c r="I313" s="199"/>
      <c r="J313" s="1190" t="s">
        <v>1538</v>
      </c>
      <c r="K313" s="1190"/>
      <c r="L313" s="1190"/>
      <c r="M313" s="1190"/>
      <c r="N313" s="753" t="s">
        <v>73</v>
      </c>
      <c r="O313" s="175" t="s">
        <v>1591</v>
      </c>
      <c r="Q313" s="175"/>
      <c r="R313" s="175"/>
      <c r="S313" s="175"/>
      <c r="T313" s="175"/>
      <c r="U313" s="175"/>
      <c r="V313" s="175"/>
      <c r="W313" s="175"/>
      <c r="X313" s="175"/>
      <c r="Y313" s="175"/>
      <c r="Z313" s="175"/>
      <c r="AA313" s="175"/>
      <c r="AB313" s="175"/>
      <c r="AC313" s="175"/>
      <c r="AD313" s="175"/>
      <c r="AE313" s="175"/>
      <c r="AF313" s="199"/>
      <c r="AG313" s="175"/>
      <c r="AH313" s="1190"/>
      <c r="AI313" s="1190"/>
      <c r="AJ313" s="209"/>
      <c r="AK313" s="290"/>
      <c r="AM313" s="798">
        <f t="shared" si="7"/>
        <v>1</v>
      </c>
    </row>
    <row r="314" spans="1:42" ht="12.95" customHeight="1">
      <c r="A314" s="1239"/>
      <c r="B314" s="175"/>
      <c r="C314" s="175"/>
      <c r="D314" s="175"/>
      <c r="E314" s="175"/>
      <c r="F314" s="720" t="s">
        <v>73</v>
      </c>
      <c r="G314" s="874" t="s">
        <v>1592</v>
      </c>
      <c r="H314" s="855"/>
      <c r="I314" s="856"/>
      <c r="J314" s="194" t="s">
        <v>1593</v>
      </c>
      <c r="K314" s="141"/>
      <c r="L314" s="194"/>
      <c r="M314" s="194"/>
      <c r="N314" s="718" t="s">
        <v>73</v>
      </c>
      <c r="O314" s="194" t="s">
        <v>1594</v>
      </c>
      <c r="P314" s="141"/>
      <c r="Q314" s="194"/>
      <c r="R314" s="194"/>
      <c r="S314" s="194"/>
      <c r="T314" s="194"/>
      <c r="U314" s="194"/>
      <c r="V314" s="194"/>
      <c r="W314" s="194"/>
      <c r="X314" s="194"/>
      <c r="Y314" s="194"/>
      <c r="Z314" s="194"/>
      <c r="AA314" s="194"/>
      <c r="AB314" s="194"/>
      <c r="AC314" s="194"/>
      <c r="AD314" s="194"/>
      <c r="AE314" s="194"/>
      <c r="AF314" s="225"/>
      <c r="AG314" s="720" t="s">
        <v>73</v>
      </c>
      <c r="AH314" s="1215" t="s">
        <v>1283</v>
      </c>
      <c r="AI314" s="1215"/>
      <c r="AJ314" s="209"/>
      <c r="AK314" s="290"/>
      <c r="AM314" s="798">
        <f t="shared" si="7"/>
        <v>1</v>
      </c>
    </row>
    <row r="315" spans="1:42" ht="12.95" customHeight="1">
      <c r="A315" s="1239"/>
      <c r="B315" s="175"/>
      <c r="C315" s="175"/>
      <c r="D315" s="175"/>
      <c r="E315" s="175"/>
      <c r="F315" s="210"/>
      <c r="G315" s="211" t="s">
        <v>1595</v>
      </c>
      <c r="H315" s="211"/>
      <c r="I315" s="246"/>
      <c r="J315" s="211" t="s">
        <v>1596</v>
      </c>
      <c r="K315" s="138"/>
      <c r="L315" s="211"/>
      <c r="M315" s="211"/>
      <c r="N315" s="718" t="s">
        <v>73</v>
      </c>
      <c r="O315" s="211" t="s">
        <v>1597</v>
      </c>
      <c r="P315" s="138"/>
      <c r="Q315" s="211"/>
      <c r="R315" s="211"/>
      <c r="S315" s="211"/>
      <c r="T315" s="211"/>
      <c r="U315" s="211"/>
      <c r="V315" s="211"/>
      <c r="W315" s="211"/>
      <c r="X315" s="211"/>
      <c r="Y315" s="211"/>
      <c r="Z315" s="211"/>
      <c r="AA315" s="211"/>
      <c r="AB315" s="211"/>
      <c r="AC315" s="211"/>
      <c r="AD315" s="211"/>
      <c r="AE315" s="211"/>
      <c r="AF315" s="246"/>
      <c r="AG315" s="719" t="s">
        <v>73</v>
      </c>
      <c r="AH315" s="1171"/>
      <c r="AI315" s="1171"/>
      <c r="AJ315" s="209"/>
      <c r="AK315" s="290"/>
      <c r="AM315" s="798">
        <f t="shared" si="7"/>
        <v>1</v>
      </c>
    </row>
    <row r="316" spans="1:42" ht="12.95" customHeight="1">
      <c r="A316" s="1239"/>
      <c r="B316" s="175"/>
      <c r="C316" s="175"/>
      <c r="D316" s="175"/>
      <c r="E316" s="175"/>
      <c r="F316" s="720" t="s">
        <v>73</v>
      </c>
      <c r="G316" s="175" t="s">
        <v>1598</v>
      </c>
      <c r="H316" s="175"/>
      <c r="I316" s="199"/>
      <c r="J316" s="175" t="s">
        <v>1599</v>
      </c>
      <c r="L316" s="175"/>
      <c r="M316" s="175"/>
      <c r="N316" s="720" t="s">
        <v>73</v>
      </c>
      <c r="O316" s="175" t="s">
        <v>384</v>
      </c>
      <c r="Q316" s="175"/>
      <c r="R316" s="175"/>
      <c r="S316" s="175"/>
      <c r="T316" s="175"/>
      <c r="U316" s="175"/>
      <c r="V316" s="175"/>
      <c r="W316" s="175"/>
      <c r="X316" s="175"/>
      <c r="Y316" s="175"/>
      <c r="Z316" s="175"/>
      <c r="AA316" s="175"/>
      <c r="AB316" s="175"/>
      <c r="AC316" s="175"/>
      <c r="AD316" s="175"/>
      <c r="AE316" s="175"/>
      <c r="AF316" s="199"/>
      <c r="AG316" s="720" t="s">
        <v>73</v>
      </c>
      <c r="AH316" s="1190" t="s">
        <v>1582</v>
      </c>
      <c r="AI316" s="1190"/>
      <c r="AJ316" s="209"/>
      <c r="AK316" s="290"/>
      <c r="AM316" s="798">
        <f t="shared" si="7"/>
        <v>1</v>
      </c>
    </row>
    <row r="317" spans="1:42" ht="12.95" customHeight="1">
      <c r="A317" s="1239"/>
      <c r="B317" s="175"/>
      <c r="C317" s="175"/>
      <c r="D317" s="175"/>
      <c r="E317" s="175"/>
      <c r="F317" s="623"/>
      <c r="G317" s="175" t="s">
        <v>1600</v>
      </c>
      <c r="H317" s="175"/>
      <c r="I317" s="199"/>
      <c r="J317" s="175"/>
      <c r="L317" s="175"/>
      <c r="M317" s="175"/>
      <c r="N317" s="719" t="s">
        <v>73</v>
      </c>
      <c r="O317" s="175" t="s">
        <v>1601</v>
      </c>
      <c r="Q317" s="175"/>
      <c r="R317" s="175"/>
      <c r="S317" s="175"/>
      <c r="T317" s="175"/>
      <c r="U317" s="175"/>
      <c r="V317" s="175"/>
      <c r="W317" s="175"/>
      <c r="X317" s="175"/>
      <c r="Y317" s="175"/>
      <c r="Z317" s="175"/>
      <c r="AA317" s="175"/>
      <c r="AB317" s="175"/>
      <c r="AC317" s="175"/>
      <c r="AD317" s="175"/>
      <c r="AE317" s="175"/>
      <c r="AF317" s="199"/>
      <c r="AG317" s="718" t="s">
        <v>73</v>
      </c>
      <c r="AH317" s="1190" t="s">
        <v>1283</v>
      </c>
      <c r="AI317" s="1190"/>
      <c r="AJ317" s="209"/>
      <c r="AK317" s="290"/>
      <c r="AM317" s="798">
        <f t="shared" si="7"/>
        <v>1</v>
      </c>
    </row>
    <row r="318" spans="1:42" ht="12.95" customHeight="1">
      <c r="A318" s="1239"/>
      <c r="B318" s="175"/>
      <c r="C318" s="175"/>
      <c r="D318" s="175"/>
      <c r="E318" s="175"/>
      <c r="F318" s="209"/>
      <c r="G318" s="175" t="s">
        <v>1602</v>
      </c>
      <c r="H318" s="175"/>
      <c r="I318" s="199"/>
      <c r="J318" s="1214" t="s">
        <v>1538</v>
      </c>
      <c r="K318" s="1215"/>
      <c r="L318" s="1215"/>
      <c r="M318" s="1215"/>
      <c r="N318" s="718" t="s">
        <v>73</v>
      </c>
      <c r="O318" s="194" t="s">
        <v>1591</v>
      </c>
      <c r="P318" s="141"/>
      <c r="Q318" s="194"/>
      <c r="R318" s="194"/>
      <c r="S318" s="194"/>
      <c r="T318" s="194"/>
      <c r="U318" s="194"/>
      <c r="V318" s="194"/>
      <c r="W318" s="194"/>
      <c r="X318" s="194"/>
      <c r="Y318" s="194"/>
      <c r="Z318" s="194"/>
      <c r="AA318" s="194"/>
      <c r="AB318" s="194"/>
      <c r="AC318" s="194"/>
      <c r="AD318" s="194"/>
      <c r="AE318" s="194"/>
      <c r="AF318" s="225"/>
      <c r="AG318" s="718" t="s">
        <v>73</v>
      </c>
      <c r="AH318" s="1190"/>
      <c r="AI318" s="1190"/>
      <c r="AJ318" s="209"/>
      <c r="AK318" s="290"/>
      <c r="AM318" s="798">
        <f t="shared" si="7"/>
        <v>1</v>
      </c>
    </row>
    <row r="319" spans="1:42" ht="12.95" customHeight="1">
      <c r="A319" s="1239"/>
      <c r="B319" s="175"/>
      <c r="C319" s="175"/>
      <c r="D319" s="175"/>
      <c r="E319" s="175"/>
      <c r="F319" s="209"/>
      <c r="G319" s="175" t="s">
        <v>1603</v>
      </c>
      <c r="H319" s="175"/>
      <c r="I319" s="199"/>
      <c r="J319" s="175"/>
      <c r="L319" s="175"/>
      <c r="M319" s="175"/>
      <c r="N319" s="209"/>
      <c r="O319" s="175"/>
      <c r="Q319" s="175"/>
      <c r="R319" s="175"/>
      <c r="S319" s="175"/>
      <c r="T319" s="175"/>
      <c r="U319" s="175"/>
      <c r="V319" s="175"/>
      <c r="W319" s="175"/>
      <c r="X319" s="175"/>
      <c r="Y319" s="175"/>
      <c r="Z319" s="175"/>
      <c r="AA319" s="175"/>
      <c r="AB319" s="175"/>
      <c r="AC319" s="175"/>
      <c r="AD319" s="175"/>
      <c r="AE319" s="175"/>
      <c r="AF319" s="199"/>
      <c r="AH319" s="1190"/>
      <c r="AI319" s="1190"/>
      <c r="AJ319" s="209"/>
      <c r="AK319" s="290"/>
      <c r="AM319" s="798">
        <f t="shared" si="7"/>
        <v>1</v>
      </c>
    </row>
    <row r="320" spans="1:42" ht="12.95" customHeight="1">
      <c r="A320" s="1239"/>
      <c r="B320" s="193" t="s">
        <v>1380</v>
      </c>
      <c r="C320" s="194"/>
      <c r="D320" s="194"/>
      <c r="E320" s="194"/>
      <c r="F320" s="754" t="s">
        <v>73</v>
      </c>
      <c r="G320" s="194" t="s">
        <v>1579</v>
      </c>
      <c r="H320" s="141"/>
      <c r="I320" s="141"/>
      <c r="J320" s="193" t="s">
        <v>1604</v>
      </c>
      <c r="K320" s="141"/>
      <c r="L320" s="141"/>
      <c r="M320" s="668"/>
      <c r="N320" s="755" t="s">
        <v>73</v>
      </c>
      <c r="O320" s="194" t="s">
        <v>520</v>
      </c>
      <c r="P320" s="141"/>
      <c r="Q320" s="141"/>
      <c r="R320" s="141"/>
      <c r="S320" s="141"/>
      <c r="T320" s="141"/>
      <c r="U320" s="141"/>
      <c r="V320" s="141"/>
      <c r="W320" s="141"/>
      <c r="X320" s="141"/>
      <c r="Y320" s="141"/>
      <c r="Z320" s="141"/>
      <c r="AA320" s="141"/>
      <c r="AB320" s="141"/>
      <c r="AC320" s="141"/>
      <c r="AD320" s="141"/>
      <c r="AE320" s="141"/>
      <c r="AF320" s="225"/>
      <c r="AG320" s="754" t="s">
        <v>73</v>
      </c>
      <c r="AH320" s="1215" t="s">
        <v>1582</v>
      </c>
      <c r="AI320" s="1215"/>
      <c r="AJ320" s="193"/>
      <c r="AK320" s="307"/>
      <c r="AM320" s="798">
        <f t="shared" si="7"/>
        <v>1</v>
      </c>
    </row>
    <row r="321" spans="1:39" ht="12.95" customHeight="1">
      <c r="A321" s="1239"/>
      <c r="B321" s="209" t="s">
        <v>1583</v>
      </c>
      <c r="C321" s="175"/>
      <c r="D321" s="175"/>
      <c r="E321" s="175"/>
      <c r="F321" s="209"/>
      <c r="G321" s="175" t="s">
        <v>1584</v>
      </c>
      <c r="J321" s="623"/>
      <c r="M321" s="630"/>
      <c r="N321" s="715" t="s">
        <v>73</v>
      </c>
      <c r="O321" s="175" t="s">
        <v>521</v>
      </c>
      <c r="AF321" s="199"/>
      <c r="AG321" s="718" t="s">
        <v>73</v>
      </c>
      <c r="AH321" s="1190" t="s">
        <v>1283</v>
      </c>
      <c r="AI321" s="1190"/>
      <c r="AJ321" s="209"/>
      <c r="AK321" s="290"/>
      <c r="AM321" s="798">
        <f t="shared" si="7"/>
        <v>1</v>
      </c>
    </row>
    <row r="322" spans="1:39" ht="12.95" customHeight="1">
      <c r="A322" s="1239"/>
      <c r="B322" s="209"/>
      <c r="C322" s="175"/>
      <c r="D322" s="175"/>
      <c r="E322" s="175"/>
      <c r="F322" s="209"/>
      <c r="G322" s="175" t="s">
        <v>1586</v>
      </c>
      <c r="J322" s="623"/>
      <c r="M322" s="630"/>
      <c r="N322" s="715" t="s">
        <v>73</v>
      </c>
      <c r="O322" s="175" t="s">
        <v>522</v>
      </c>
      <c r="AF322" s="199"/>
      <c r="AG322" s="718" t="s">
        <v>73</v>
      </c>
      <c r="AH322" s="1190"/>
      <c r="AI322" s="1190"/>
      <c r="AJ322" s="209"/>
      <c r="AK322" s="290"/>
      <c r="AM322" s="798">
        <f t="shared" si="7"/>
        <v>1</v>
      </c>
    </row>
    <row r="323" spans="1:39" ht="12.95" customHeight="1">
      <c r="A323" s="1239"/>
      <c r="B323" s="876" t="e">
        <f>B273</f>
        <v>#REF!</v>
      </c>
      <c r="C323" s="1782" t="s">
        <v>525</v>
      </c>
      <c r="D323" s="1782"/>
      <c r="E323" s="1783"/>
      <c r="F323" s="209"/>
      <c r="G323" s="175"/>
      <c r="J323" s="623"/>
      <c r="M323" s="630"/>
      <c r="N323" s="715" t="s">
        <v>73</v>
      </c>
      <c r="O323" s="175" t="s">
        <v>523</v>
      </c>
      <c r="AF323" s="199"/>
      <c r="AG323" s="718" t="s">
        <v>73</v>
      </c>
      <c r="AH323" s="1190"/>
      <c r="AI323" s="1190"/>
      <c r="AJ323" s="209"/>
      <c r="AK323" s="290"/>
      <c r="AM323" s="798">
        <f t="shared" si="7"/>
        <v>1</v>
      </c>
    </row>
    <row r="324" spans="1:39" ht="12.95" customHeight="1">
      <c r="A324" s="1239"/>
      <c r="B324" s="876" t="e">
        <f>B253</f>
        <v>#REF!</v>
      </c>
      <c r="C324" s="1782" t="s">
        <v>1558</v>
      </c>
      <c r="D324" s="1782"/>
      <c r="E324" s="1783"/>
      <c r="F324" s="718" t="s">
        <v>73</v>
      </c>
      <c r="G324" s="175" t="s">
        <v>1589</v>
      </c>
      <c r="J324" s="623"/>
      <c r="M324" s="630"/>
      <c r="N324" s="715" t="s">
        <v>73</v>
      </c>
      <c r="O324" s="175" t="s">
        <v>524</v>
      </c>
      <c r="AF324" s="199"/>
      <c r="AG324" s="718" t="s">
        <v>73</v>
      </c>
      <c r="AH324" s="1190"/>
      <c r="AI324" s="1190"/>
      <c r="AJ324" s="209"/>
      <c r="AK324" s="290"/>
      <c r="AM324" s="798">
        <f t="shared" si="7"/>
        <v>1</v>
      </c>
    </row>
    <row r="325" spans="1:39" ht="12.95" customHeight="1">
      <c r="A325" s="1239"/>
      <c r="B325" s="876" t="e">
        <f>B254</f>
        <v>#REF!</v>
      </c>
      <c r="C325" s="1782" t="s">
        <v>28</v>
      </c>
      <c r="D325" s="1782"/>
      <c r="E325" s="1783"/>
      <c r="F325" s="718" t="s">
        <v>73</v>
      </c>
      <c r="G325" s="175" t="s">
        <v>1590</v>
      </c>
      <c r="J325" s="623"/>
      <c r="M325" s="630"/>
      <c r="N325" s="715" t="s">
        <v>73</v>
      </c>
      <c r="O325" s="175" t="s">
        <v>526</v>
      </c>
      <c r="AF325" s="199"/>
      <c r="AH325" s="854"/>
      <c r="AI325" s="854"/>
      <c r="AJ325" s="209"/>
      <c r="AK325" s="290"/>
      <c r="AM325" s="798">
        <f t="shared" si="7"/>
        <v>1</v>
      </c>
    </row>
    <row r="326" spans="1:39" ht="12.95" customHeight="1">
      <c r="A326" s="1239"/>
      <c r="B326" s="2002" t="s">
        <v>347</v>
      </c>
      <c r="C326" s="2003"/>
      <c r="D326" s="2003"/>
      <c r="E326" s="2004"/>
      <c r="F326" s="209"/>
      <c r="G326" s="175"/>
      <c r="J326" s="623"/>
      <c r="M326" s="630"/>
      <c r="N326" s="756"/>
      <c r="O326" s="211"/>
      <c r="P326" s="138"/>
      <c r="Q326" s="138"/>
      <c r="R326" s="138"/>
      <c r="S326" s="138"/>
      <c r="T326" s="138"/>
      <c r="U326" s="138"/>
      <c r="V326" s="138"/>
      <c r="W326" s="138"/>
      <c r="X326" s="138"/>
      <c r="Y326" s="138"/>
      <c r="Z326" s="138"/>
      <c r="AA326" s="138"/>
      <c r="AB326" s="138"/>
      <c r="AC326" s="138"/>
      <c r="AD326" s="138"/>
      <c r="AE326" s="138"/>
      <c r="AF326" s="246"/>
      <c r="AH326" s="854"/>
      <c r="AI326" s="854"/>
      <c r="AJ326" s="209"/>
      <c r="AK326" s="290"/>
      <c r="AM326" s="798">
        <f t="shared" si="7"/>
        <v>1</v>
      </c>
    </row>
    <row r="327" spans="1:39" ht="12.95" customHeight="1">
      <c r="A327" s="1239"/>
      <c r="B327" s="209"/>
      <c r="C327" s="175"/>
      <c r="D327" s="175"/>
      <c r="E327" s="175"/>
      <c r="F327" s="720" t="s">
        <v>73</v>
      </c>
      <c r="G327" s="874" t="s">
        <v>1592</v>
      </c>
      <c r="H327" s="855"/>
      <c r="I327" s="856"/>
      <c r="J327" s="194" t="s">
        <v>1593</v>
      </c>
      <c r="K327" s="141"/>
      <c r="L327" s="194"/>
      <c r="M327" s="194"/>
      <c r="N327" s="718" t="s">
        <v>73</v>
      </c>
      <c r="O327" s="175" t="s">
        <v>1594</v>
      </c>
      <c r="Q327" s="175"/>
      <c r="R327" s="175"/>
      <c r="S327" s="175"/>
      <c r="T327" s="175"/>
      <c r="U327" s="175"/>
      <c r="V327" s="175"/>
      <c r="W327" s="175"/>
      <c r="X327" s="175"/>
      <c r="Y327" s="175"/>
      <c r="Z327" s="175"/>
      <c r="AA327" s="175"/>
      <c r="AB327" s="175"/>
      <c r="AC327" s="175"/>
      <c r="AD327" s="175"/>
      <c r="AE327" s="175"/>
      <c r="AF327" s="199"/>
      <c r="AH327" s="854"/>
      <c r="AI327" s="854"/>
      <c r="AJ327" s="209"/>
      <c r="AK327" s="290"/>
      <c r="AM327" s="798">
        <f t="shared" si="7"/>
        <v>1</v>
      </c>
    </row>
    <row r="328" spans="1:39" ht="12.95" customHeight="1">
      <c r="A328" s="1239"/>
      <c r="B328" s="209"/>
      <c r="C328" s="175"/>
      <c r="D328" s="175"/>
      <c r="E328" s="175"/>
      <c r="F328" s="210"/>
      <c r="G328" s="211" t="s">
        <v>1595</v>
      </c>
      <c r="H328" s="211"/>
      <c r="I328" s="246"/>
      <c r="J328" s="211" t="s">
        <v>1596</v>
      </c>
      <c r="K328" s="138"/>
      <c r="L328" s="211"/>
      <c r="M328" s="211"/>
      <c r="N328" s="718" t="s">
        <v>73</v>
      </c>
      <c r="O328" s="211" t="s">
        <v>1597</v>
      </c>
      <c r="P328" s="138"/>
      <c r="Q328" s="211"/>
      <c r="R328" s="211"/>
      <c r="S328" s="211"/>
      <c r="T328" s="211"/>
      <c r="U328" s="211"/>
      <c r="V328" s="211"/>
      <c r="W328" s="211"/>
      <c r="X328" s="211"/>
      <c r="Y328" s="211"/>
      <c r="Z328" s="211"/>
      <c r="AA328" s="211"/>
      <c r="AB328" s="211"/>
      <c r="AC328" s="211"/>
      <c r="AD328" s="211"/>
      <c r="AE328" s="211"/>
      <c r="AF328" s="246"/>
      <c r="AH328" s="854"/>
      <c r="AI328" s="854"/>
      <c r="AJ328" s="209"/>
      <c r="AK328" s="290"/>
      <c r="AM328" s="798">
        <f t="shared" si="7"/>
        <v>1</v>
      </c>
    </row>
    <row r="329" spans="1:39" ht="12.95" customHeight="1">
      <c r="A329" s="1239"/>
      <c r="B329" s="209"/>
      <c r="C329" s="175"/>
      <c r="D329" s="175"/>
      <c r="E329" s="175"/>
      <c r="F329" s="718" t="s">
        <v>73</v>
      </c>
      <c r="G329" s="175" t="s">
        <v>1598</v>
      </c>
      <c r="H329" s="175"/>
      <c r="I329" s="199"/>
      <c r="J329" s="175" t="s">
        <v>1599</v>
      </c>
      <c r="L329" s="175"/>
      <c r="M329" s="175"/>
      <c r="N329" s="720" t="s">
        <v>73</v>
      </c>
      <c r="O329" s="175" t="s">
        <v>384</v>
      </c>
      <c r="Q329" s="175"/>
      <c r="R329" s="175"/>
      <c r="S329" s="175"/>
      <c r="T329" s="175"/>
      <c r="U329" s="175"/>
      <c r="V329" s="175"/>
      <c r="W329" s="175"/>
      <c r="X329" s="175"/>
      <c r="Y329" s="175"/>
      <c r="Z329" s="175"/>
      <c r="AA329" s="175"/>
      <c r="AB329" s="175"/>
      <c r="AC329" s="175"/>
      <c r="AD329" s="175"/>
      <c r="AE329" s="175"/>
      <c r="AF329" s="199"/>
      <c r="AH329" s="854"/>
      <c r="AI329" s="854"/>
      <c r="AJ329" s="209"/>
      <c r="AK329" s="290"/>
      <c r="AM329" s="798">
        <f t="shared" si="7"/>
        <v>1</v>
      </c>
    </row>
    <row r="330" spans="1:39" ht="12.95" customHeight="1">
      <c r="A330" s="1239"/>
      <c r="B330" s="209"/>
      <c r="C330" s="175"/>
      <c r="D330" s="175"/>
      <c r="E330" s="175"/>
      <c r="F330" s="623"/>
      <c r="G330" s="175" t="s">
        <v>1600</v>
      </c>
      <c r="H330" s="175"/>
      <c r="I330" s="199"/>
      <c r="J330" s="175"/>
      <c r="L330" s="175"/>
      <c r="M330" s="175"/>
      <c r="N330" s="719" t="s">
        <v>73</v>
      </c>
      <c r="O330" s="175" t="s">
        <v>1601</v>
      </c>
      <c r="Q330" s="175"/>
      <c r="R330" s="175"/>
      <c r="S330" s="175"/>
      <c r="T330" s="175"/>
      <c r="U330" s="175"/>
      <c r="V330" s="175"/>
      <c r="W330" s="175"/>
      <c r="X330" s="175"/>
      <c r="Y330" s="175"/>
      <c r="Z330" s="175"/>
      <c r="AA330" s="175"/>
      <c r="AB330" s="175"/>
      <c r="AC330" s="175"/>
      <c r="AD330" s="175"/>
      <c r="AE330" s="175"/>
      <c r="AF330" s="199"/>
      <c r="AH330" s="854"/>
      <c r="AI330" s="854"/>
      <c r="AJ330" s="209"/>
      <c r="AK330" s="290"/>
      <c r="AM330" s="798">
        <f t="shared" si="7"/>
        <v>1</v>
      </c>
    </row>
    <row r="331" spans="1:39" ht="12.95" customHeight="1">
      <c r="A331" s="1239"/>
      <c r="B331" s="209"/>
      <c r="C331" s="175"/>
      <c r="D331" s="175"/>
      <c r="E331" s="175"/>
      <c r="F331" s="209"/>
      <c r="G331" s="175" t="s">
        <v>1602</v>
      </c>
      <c r="H331" s="175"/>
      <c r="I331" s="199"/>
      <c r="J331" s="1214" t="s">
        <v>1538</v>
      </c>
      <c r="K331" s="1215"/>
      <c r="L331" s="1215"/>
      <c r="M331" s="1215"/>
      <c r="N331" s="718" t="s">
        <v>73</v>
      </c>
      <c r="O331" s="194" t="s">
        <v>1591</v>
      </c>
      <c r="P331" s="141"/>
      <c r="Q331" s="194"/>
      <c r="R331" s="194"/>
      <c r="S331" s="194"/>
      <c r="T331" s="194"/>
      <c r="U331" s="194"/>
      <c r="V331" s="194"/>
      <c r="W331" s="194"/>
      <c r="X331" s="194"/>
      <c r="Y331" s="194"/>
      <c r="Z331" s="194"/>
      <c r="AA331" s="194"/>
      <c r="AB331" s="194"/>
      <c r="AC331" s="194"/>
      <c r="AD331" s="194"/>
      <c r="AE331" s="194"/>
      <c r="AF331" s="225"/>
      <c r="AH331" s="854"/>
      <c r="AI331" s="854"/>
      <c r="AJ331" s="209"/>
      <c r="AK331" s="290"/>
      <c r="AM331" s="798">
        <f t="shared" si="7"/>
        <v>1</v>
      </c>
    </row>
    <row r="332" spans="1:39" ht="12.95" customHeight="1">
      <c r="A332" s="1239"/>
      <c r="B332" s="210"/>
      <c r="C332" s="211"/>
      <c r="D332" s="211"/>
      <c r="E332" s="211"/>
      <c r="F332" s="210"/>
      <c r="G332" s="211" t="s">
        <v>1603</v>
      </c>
      <c r="H332" s="211"/>
      <c r="I332" s="246"/>
      <c r="J332" s="211"/>
      <c r="K332" s="138"/>
      <c r="L332" s="211"/>
      <c r="M332" s="211"/>
      <c r="N332" s="210"/>
      <c r="O332" s="211"/>
      <c r="P332" s="138"/>
      <c r="Q332" s="211"/>
      <c r="R332" s="211"/>
      <c r="S332" s="211"/>
      <c r="T332" s="211"/>
      <c r="U332" s="211"/>
      <c r="V332" s="211"/>
      <c r="W332" s="211"/>
      <c r="X332" s="211"/>
      <c r="Y332" s="211"/>
      <c r="Z332" s="211"/>
      <c r="AA332" s="211"/>
      <c r="AB332" s="211"/>
      <c r="AC332" s="211"/>
      <c r="AD332" s="211"/>
      <c r="AE332" s="211"/>
      <c r="AF332" s="246"/>
      <c r="AG332" s="138"/>
      <c r="AH332" s="851"/>
      <c r="AI332" s="851"/>
      <c r="AJ332" s="210"/>
      <c r="AK332" s="308"/>
      <c r="AM332" s="798">
        <f t="shared" si="7"/>
        <v>1</v>
      </c>
    </row>
    <row r="333" spans="1:39" ht="12.95" customHeight="1">
      <c r="A333" s="1239"/>
      <c r="B333" s="175" t="s">
        <v>1404</v>
      </c>
      <c r="C333" s="175"/>
      <c r="D333" s="175"/>
      <c r="E333" s="175"/>
      <c r="F333" s="209" t="s">
        <v>658</v>
      </c>
      <c r="G333" s="175"/>
      <c r="H333" s="175"/>
      <c r="I333" s="199"/>
      <c r="J333" s="271" t="s">
        <v>633</v>
      </c>
      <c r="L333" s="175"/>
      <c r="M333" s="175"/>
      <c r="N333" s="715" t="s">
        <v>73</v>
      </c>
      <c r="O333" s="175" t="s">
        <v>659</v>
      </c>
      <c r="Q333" s="175"/>
      <c r="R333" s="175"/>
      <c r="S333" s="175"/>
      <c r="T333" s="175"/>
      <c r="U333" s="175"/>
      <c r="V333" s="175"/>
      <c r="W333" s="175"/>
      <c r="X333" s="175"/>
      <c r="Y333" s="175"/>
      <c r="Z333" s="175"/>
      <c r="AA333" s="175"/>
      <c r="AB333" s="175"/>
      <c r="AC333" s="175"/>
      <c r="AD333" s="175"/>
      <c r="AE333" s="175"/>
      <c r="AF333" s="199"/>
      <c r="AG333" s="718" t="s">
        <v>73</v>
      </c>
      <c r="AH333" s="1190" t="s">
        <v>451</v>
      </c>
      <c r="AI333" s="1190"/>
      <c r="AJ333" s="209"/>
      <c r="AK333" s="290"/>
      <c r="AM333" s="798">
        <f t="shared" si="7"/>
        <v>1</v>
      </c>
    </row>
    <row r="334" spans="1:39" ht="12.95" customHeight="1">
      <c r="A334" s="1239"/>
      <c r="B334" s="175" t="s">
        <v>1605</v>
      </c>
      <c r="C334" s="175"/>
      <c r="D334" s="175"/>
      <c r="E334" s="175"/>
      <c r="F334" s="209"/>
      <c r="G334" s="175"/>
      <c r="H334" s="175"/>
      <c r="I334" s="199"/>
      <c r="J334" s="271" t="s">
        <v>661</v>
      </c>
      <c r="L334" s="175"/>
      <c r="M334" s="175"/>
      <c r="N334" s="209"/>
      <c r="O334" s="175"/>
      <c r="Q334" s="175"/>
      <c r="R334" s="175"/>
      <c r="S334" s="175"/>
      <c r="T334" s="175"/>
      <c r="U334" s="175"/>
      <c r="V334" s="175"/>
      <c r="W334" s="175"/>
      <c r="X334" s="175"/>
      <c r="Y334" s="175"/>
      <c r="Z334" s="175"/>
      <c r="AA334" s="175"/>
      <c r="AB334" s="175"/>
      <c r="AC334" s="175"/>
      <c r="AD334" s="175"/>
      <c r="AE334" s="175"/>
      <c r="AF334" s="199"/>
      <c r="AG334" s="719" t="s">
        <v>73</v>
      </c>
      <c r="AH334" s="1190"/>
      <c r="AI334" s="1190"/>
      <c r="AJ334" s="209"/>
      <c r="AK334" s="290"/>
      <c r="AM334" s="798">
        <f t="shared" si="7"/>
        <v>1</v>
      </c>
    </row>
    <row r="335" spans="1:39" ht="12.95" customHeight="1">
      <c r="A335" s="1239"/>
      <c r="B335" s="175" t="s">
        <v>1606</v>
      </c>
      <c r="C335" s="175"/>
      <c r="D335" s="175"/>
      <c r="E335" s="175"/>
      <c r="F335" s="193" t="s">
        <v>1607</v>
      </c>
      <c r="G335" s="194"/>
      <c r="H335" s="194"/>
      <c r="I335" s="225"/>
      <c r="J335" s="194" t="s">
        <v>664</v>
      </c>
      <c r="K335" s="141"/>
      <c r="L335" s="194"/>
      <c r="M335" s="194"/>
      <c r="N335" s="193"/>
      <c r="O335" s="194" t="s">
        <v>665</v>
      </c>
      <c r="P335" s="141"/>
      <c r="Q335" s="194"/>
      <c r="R335" s="194"/>
      <c r="S335" s="194"/>
      <c r="T335" s="194"/>
      <c r="U335" s="194"/>
      <c r="V335" s="194"/>
      <c r="W335" s="194"/>
      <c r="X335" s="194"/>
      <c r="Y335" s="194"/>
      <c r="Z335" s="194"/>
      <c r="AA335" s="194"/>
      <c r="AB335" s="194"/>
      <c r="AC335" s="194"/>
      <c r="AD335" s="194"/>
      <c r="AE335" s="194"/>
      <c r="AF335" s="225"/>
      <c r="AG335" s="720" t="s">
        <v>73</v>
      </c>
      <c r="AH335" s="1215" t="s">
        <v>666</v>
      </c>
      <c r="AI335" s="1216"/>
      <c r="AJ335" s="209"/>
      <c r="AK335" s="290"/>
      <c r="AM335" s="798">
        <f t="shared" si="7"/>
        <v>1</v>
      </c>
    </row>
    <row r="336" spans="1:39" ht="12.95" customHeight="1">
      <c r="A336" s="1239"/>
      <c r="B336" s="175" t="s">
        <v>1608</v>
      </c>
      <c r="C336" s="175"/>
      <c r="D336" s="175"/>
      <c r="E336" s="175"/>
      <c r="F336" s="210"/>
      <c r="G336" s="211"/>
      <c r="H336" s="211"/>
      <c r="I336" s="246"/>
      <c r="J336" s="211" t="s">
        <v>669</v>
      </c>
      <c r="K336" s="138"/>
      <c r="L336" s="211"/>
      <c r="M336" s="211"/>
      <c r="N336" s="210"/>
      <c r="O336" s="211"/>
      <c r="P336" s="757" t="s">
        <v>73</v>
      </c>
      <c r="Q336" s="211" t="s">
        <v>1</v>
      </c>
      <c r="R336" s="211"/>
      <c r="S336" s="757" t="s">
        <v>73</v>
      </c>
      <c r="T336" s="211" t="s">
        <v>670</v>
      </c>
      <c r="U336" s="211"/>
      <c r="V336" s="211"/>
      <c r="W336" s="211"/>
      <c r="X336" s="211"/>
      <c r="Y336" s="211"/>
      <c r="Z336" s="211"/>
      <c r="AA336" s="211"/>
      <c r="AB336" s="757" t="s">
        <v>73</v>
      </c>
      <c r="AC336" s="138"/>
      <c r="AD336" s="211"/>
      <c r="AE336" s="211"/>
      <c r="AF336" s="518" t="s">
        <v>623</v>
      </c>
      <c r="AG336" s="719" t="s">
        <v>73</v>
      </c>
      <c r="AH336" s="1171"/>
      <c r="AI336" s="1172"/>
      <c r="AJ336" s="209"/>
      <c r="AK336" s="290"/>
      <c r="AM336" s="798">
        <f t="shared" si="7"/>
        <v>1</v>
      </c>
    </row>
    <row r="337" spans="1:94" ht="12.95" customHeight="1">
      <c r="A337" s="1239"/>
      <c r="B337" s="175"/>
      <c r="C337" s="175"/>
      <c r="D337" s="175"/>
      <c r="E337" s="175"/>
      <c r="F337" s="209" t="s">
        <v>671</v>
      </c>
      <c r="G337" s="175"/>
      <c r="H337" s="175"/>
      <c r="I337" s="199"/>
      <c r="J337" s="175" t="s">
        <v>672</v>
      </c>
      <c r="L337" s="175"/>
      <c r="M337" s="175"/>
      <c r="N337" s="718" t="s">
        <v>73</v>
      </c>
      <c r="O337" s="175" t="s">
        <v>673</v>
      </c>
      <c r="Q337" s="175"/>
      <c r="R337" s="175"/>
      <c r="S337" s="175"/>
      <c r="T337" s="175"/>
      <c r="U337" s="175"/>
      <c r="V337" s="175"/>
      <c r="W337" s="175"/>
      <c r="X337" s="175"/>
      <c r="Y337" s="175"/>
      <c r="Z337" s="175"/>
      <c r="AA337" s="175"/>
      <c r="AB337" s="175"/>
      <c r="AC337" s="175"/>
      <c r="AD337" s="175"/>
      <c r="AE337" s="175"/>
      <c r="AF337" s="199"/>
      <c r="AG337" s="720" t="s">
        <v>73</v>
      </c>
      <c r="AH337" s="1190" t="s">
        <v>442</v>
      </c>
      <c r="AI337" s="1190"/>
      <c r="AJ337" s="209"/>
      <c r="AK337" s="290"/>
      <c r="AM337" s="798">
        <f t="shared" si="7"/>
        <v>1</v>
      </c>
    </row>
    <row r="338" spans="1:94" ht="12.95" customHeight="1">
      <c r="A338" s="1239"/>
      <c r="B338" s="175"/>
      <c r="C338" s="175"/>
      <c r="D338" s="175"/>
      <c r="E338" s="175"/>
      <c r="F338" s="209" t="s">
        <v>674</v>
      </c>
      <c r="G338" s="175"/>
      <c r="H338" s="175"/>
      <c r="I338" s="199"/>
      <c r="J338" s="451" t="s">
        <v>675</v>
      </c>
      <c r="K338" s="758"/>
      <c r="L338" s="327"/>
      <c r="M338" s="327"/>
      <c r="N338" s="753" t="s">
        <v>73</v>
      </c>
      <c r="O338" s="327" t="s">
        <v>676</v>
      </c>
      <c r="P338" s="758"/>
      <c r="Q338" s="327"/>
      <c r="R338" s="327"/>
      <c r="S338" s="327"/>
      <c r="T338" s="327"/>
      <c r="U338" s="327"/>
      <c r="V338" s="327"/>
      <c r="W338" s="327"/>
      <c r="X338" s="327"/>
      <c r="Y338" s="327"/>
      <c r="Z338" s="327"/>
      <c r="AA338" s="327"/>
      <c r="AB338" s="327"/>
      <c r="AC338" s="327"/>
      <c r="AD338" s="327"/>
      <c r="AE338" s="327"/>
      <c r="AF338" s="329"/>
      <c r="AG338" s="719" t="s">
        <v>73</v>
      </c>
      <c r="AH338" s="1190"/>
      <c r="AI338" s="1190"/>
      <c r="AJ338" s="209"/>
      <c r="AK338" s="290"/>
      <c r="AM338" s="798">
        <f t="shared" si="7"/>
        <v>1</v>
      </c>
    </row>
    <row r="339" spans="1:94" ht="12.95" customHeight="1">
      <c r="A339" s="1239"/>
      <c r="B339" s="175"/>
      <c r="C339" s="175"/>
      <c r="D339" s="175"/>
      <c r="E339" s="175"/>
      <c r="F339" s="193" t="s">
        <v>1609</v>
      </c>
      <c r="G339" s="194"/>
      <c r="H339" s="194"/>
      <c r="I339" s="225"/>
      <c r="J339" s="194" t="s">
        <v>671</v>
      </c>
      <c r="K339" s="141"/>
      <c r="L339" s="194"/>
      <c r="M339" s="194"/>
      <c r="N339" s="720" t="s">
        <v>73</v>
      </c>
      <c r="O339" s="194" t="s">
        <v>678</v>
      </c>
      <c r="P339" s="141"/>
      <c r="Q339" s="194"/>
      <c r="R339" s="194"/>
      <c r="S339" s="194"/>
      <c r="T339" s="194"/>
      <c r="U339" s="194"/>
      <c r="V339" s="194"/>
      <c r="W339" s="194"/>
      <c r="X339" s="194"/>
      <c r="Y339" s="194"/>
      <c r="Z339" s="194"/>
      <c r="AA339" s="194"/>
      <c r="AB339" s="194"/>
      <c r="AC339" s="194"/>
      <c r="AD339" s="194"/>
      <c r="AE339" s="194"/>
      <c r="AF339" s="225"/>
      <c r="AG339" s="720" t="s">
        <v>73</v>
      </c>
      <c r="AH339" s="1215" t="s">
        <v>451</v>
      </c>
      <c r="AI339" s="1216"/>
      <c r="AJ339" s="209"/>
      <c r="AK339" s="290"/>
      <c r="AM339" s="798">
        <f t="shared" si="7"/>
        <v>1</v>
      </c>
    </row>
    <row r="340" spans="1:94" ht="12.95" customHeight="1">
      <c r="A340" s="1239"/>
      <c r="B340" s="175"/>
      <c r="C340" s="175"/>
      <c r="D340" s="175"/>
      <c r="E340" s="175"/>
      <c r="F340" s="210"/>
      <c r="G340" s="211"/>
      <c r="H340" s="211"/>
      <c r="I340" s="246"/>
      <c r="J340" s="211" t="s">
        <v>679</v>
      </c>
      <c r="K340" s="138"/>
      <c r="L340" s="211"/>
      <c r="M340" s="211"/>
      <c r="N340" s="210"/>
      <c r="O340" s="211"/>
      <c r="P340" s="138"/>
      <c r="Q340" s="211"/>
      <c r="R340" s="211"/>
      <c r="S340" s="211"/>
      <c r="T340" s="211"/>
      <c r="U340" s="211"/>
      <c r="V340" s="211"/>
      <c r="W340" s="211"/>
      <c r="X340" s="211"/>
      <c r="Y340" s="211"/>
      <c r="Z340" s="211"/>
      <c r="AA340" s="211"/>
      <c r="AB340" s="211"/>
      <c r="AC340" s="211"/>
      <c r="AD340" s="211"/>
      <c r="AE340" s="211"/>
      <c r="AF340" s="246"/>
      <c r="AG340" s="719" t="s">
        <v>73</v>
      </c>
      <c r="AH340" s="1171"/>
      <c r="AI340" s="1172"/>
      <c r="AJ340" s="209"/>
      <c r="AK340" s="290"/>
      <c r="AM340" s="798">
        <f t="shared" si="7"/>
        <v>1</v>
      </c>
    </row>
    <row r="341" spans="1:94" ht="12.95" customHeight="1">
      <c r="A341" s="1239"/>
      <c r="B341" s="175"/>
      <c r="C341" s="175"/>
      <c r="D341" s="175"/>
      <c r="E341" s="175"/>
      <c r="F341" s="209" t="s">
        <v>1610</v>
      </c>
      <c r="G341" s="175"/>
      <c r="H341" s="175"/>
      <c r="I341" s="199"/>
      <c r="J341" s="1284" t="s">
        <v>681</v>
      </c>
      <c r="K341" s="1284"/>
      <c r="L341" s="1284"/>
      <c r="M341" s="1284"/>
      <c r="N341" s="720" t="s">
        <v>73</v>
      </c>
      <c r="O341" s="175" t="s">
        <v>682</v>
      </c>
      <c r="Q341" s="175"/>
      <c r="R341" s="175"/>
      <c r="S341" s="175"/>
      <c r="T341" s="175"/>
      <c r="U341" s="175"/>
      <c r="V341" s="175"/>
      <c r="W341" s="175"/>
      <c r="X341" s="175"/>
      <c r="Y341" s="175"/>
      <c r="Z341" s="175"/>
      <c r="AA341" s="175"/>
      <c r="AB341" s="175"/>
      <c r="AC341" s="175"/>
      <c r="AD341" s="175"/>
      <c r="AE341" s="175"/>
      <c r="AF341" s="199"/>
      <c r="AG341" s="720" t="s">
        <v>73</v>
      </c>
      <c r="AH341" s="1190" t="s">
        <v>451</v>
      </c>
      <c r="AI341" s="1190"/>
      <c r="AJ341" s="209"/>
      <c r="AK341" s="290"/>
      <c r="AM341" s="798">
        <f t="shared" si="7"/>
        <v>1</v>
      </c>
    </row>
    <row r="342" spans="1:94" ht="12.95" customHeight="1" thickBot="1">
      <c r="A342" s="1240"/>
      <c r="B342" s="235"/>
      <c r="C342" s="235"/>
      <c r="D342" s="235"/>
      <c r="E342" s="235"/>
      <c r="F342" s="230"/>
      <c r="G342" s="235"/>
      <c r="H342" s="235"/>
      <c r="I342" s="231"/>
      <c r="J342" s="499" t="s">
        <v>684</v>
      </c>
      <c r="K342" s="159"/>
      <c r="L342" s="235"/>
      <c r="M342" s="235"/>
      <c r="N342" s="230"/>
      <c r="O342" s="235"/>
      <c r="P342" s="159"/>
      <c r="Q342" s="235"/>
      <c r="R342" s="235"/>
      <c r="S342" s="235"/>
      <c r="T342" s="235"/>
      <c r="U342" s="235"/>
      <c r="V342" s="235"/>
      <c r="W342" s="235"/>
      <c r="X342" s="235"/>
      <c r="Y342" s="235"/>
      <c r="Z342" s="235"/>
      <c r="AA342" s="235"/>
      <c r="AB342" s="235"/>
      <c r="AC342" s="235"/>
      <c r="AD342" s="235"/>
      <c r="AE342" s="235"/>
      <c r="AF342" s="231"/>
      <c r="AG342" s="759" t="s">
        <v>73</v>
      </c>
      <c r="AH342" s="1445"/>
      <c r="AI342" s="1445"/>
      <c r="AJ342" s="230"/>
      <c r="AK342" s="324"/>
      <c r="AM342" s="798">
        <f t="shared" si="7"/>
        <v>1</v>
      </c>
    </row>
    <row r="343" spans="1:94" ht="13.5" customHeight="1">
      <c r="A343" s="175" t="s">
        <v>1554</v>
      </c>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M343" s="798">
        <f t="shared" si="7"/>
        <v>1</v>
      </c>
    </row>
    <row r="344" spans="1:94" s="117" customFormat="1" ht="12.95" customHeight="1">
      <c r="A344" s="746"/>
      <c r="B344" s="884"/>
      <c r="C344" s="884"/>
      <c r="D344" s="884"/>
      <c r="E344" s="884"/>
      <c r="F344" s="175"/>
      <c r="G344" s="175"/>
      <c r="H344" s="175"/>
      <c r="I344" s="175"/>
      <c r="J344" s="175"/>
      <c r="K344" s="175"/>
      <c r="L344" s="175"/>
      <c r="M344" s="175"/>
      <c r="N344" s="175"/>
      <c r="O344" s="175"/>
      <c r="P344" s="429"/>
      <c r="Q344" s="175"/>
      <c r="R344" s="175"/>
      <c r="S344" s="175"/>
      <c r="T344" s="175"/>
      <c r="U344" s="175"/>
      <c r="V344" s="175"/>
      <c r="W344" s="175"/>
      <c r="X344" s="175"/>
      <c r="Y344" s="175"/>
      <c r="Z344" s="175"/>
      <c r="AA344" s="175"/>
      <c r="AB344" s="175"/>
      <c r="AC344" s="175"/>
      <c r="AD344" s="175"/>
      <c r="AE344" s="175"/>
      <c r="AF344" s="175"/>
      <c r="AG344" s="119"/>
      <c r="AH344" s="175"/>
      <c r="AI344" s="863"/>
      <c r="AJ344" s="175"/>
      <c r="AK344" s="119"/>
      <c r="AL344" s="587">
        <v>9</v>
      </c>
      <c r="AM344" s="795">
        <v>1</v>
      </c>
      <c r="AN344" s="5"/>
      <c r="AO344" s="105"/>
      <c r="AP344" s="105"/>
      <c r="AQ344" s="105"/>
      <c r="AR344" s="105"/>
      <c r="AS344" s="105"/>
      <c r="AT344" s="105"/>
      <c r="AU344" s="105"/>
      <c r="AV344" s="105"/>
      <c r="AW344" s="105"/>
      <c r="AX344"/>
      <c r="CN344" s="263"/>
      <c r="CO344" s="263"/>
      <c r="CP344" s="263"/>
    </row>
    <row r="345" spans="1:94" ht="12.95" customHeight="1" thickBot="1">
      <c r="A345" s="760" t="s">
        <v>1611</v>
      </c>
      <c r="AK345" s="871" t="s">
        <v>778</v>
      </c>
      <c r="AM345" s="798">
        <f>AM344</f>
        <v>1</v>
      </c>
    </row>
    <row r="346" spans="1:94" ht="12.95" customHeight="1">
      <c r="A346" s="455"/>
      <c r="B346" s="1255" t="s">
        <v>1512</v>
      </c>
      <c r="C346" s="1256"/>
      <c r="D346" s="1256"/>
      <c r="E346" s="1257"/>
      <c r="F346" s="1255" t="s">
        <v>324</v>
      </c>
      <c r="G346" s="1256"/>
      <c r="H346" s="1256"/>
      <c r="I346" s="1257"/>
      <c r="J346" s="1256" t="s">
        <v>325</v>
      </c>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438" t="s">
        <v>1513</v>
      </c>
      <c r="AK346" s="1758"/>
      <c r="AM346" s="798">
        <f t="shared" ref="AM346:AM398" si="8">AM345</f>
        <v>1</v>
      </c>
    </row>
    <row r="347" spans="1:94" ht="12.95" customHeight="1">
      <c r="A347" s="729"/>
      <c r="B347" s="1574"/>
      <c r="C347" s="1757"/>
      <c r="D347" s="1757"/>
      <c r="E347" s="1575"/>
      <c r="F347" s="1574"/>
      <c r="G347" s="1757"/>
      <c r="H347" s="1757"/>
      <c r="I347" s="1575"/>
      <c r="J347" s="1799" t="s">
        <v>328</v>
      </c>
      <c r="K347" s="1799"/>
      <c r="L347" s="1799"/>
      <c r="M347" s="1799"/>
      <c r="N347" s="1566" t="s">
        <v>329</v>
      </c>
      <c r="O347" s="1799"/>
      <c r="P347" s="1799"/>
      <c r="Q347" s="1799"/>
      <c r="R347" s="1799"/>
      <c r="S347" s="1799"/>
      <c r="T347" s="1799"/>
      <c r="U347" s="1799"/>
      <c r="V347" s="1799"/>
      <c r="W347" s="1799"/>
      <c r="X347" s="1799"/>
      <c r="Y347" s="1799"/>
      <c r="Z347" s="1799"/>
      <c r="AA347" s="1799"/>
      <c r="AB347" s="1799"/>
      <c r="AC347" s="1799"/>
      <c r="AD347" s="1799"/>
      <c r="AE347" s="1799"/>
      <c r="AF347" s="1799"/>
      <c r="AG347" s="193" t="s">
        <v>330</v>
      </c>
      <c r="AH347" s="194"/>
      <c r="AI347" s="668"/>
      <c r="AJ347" s="1797"/>
      <c r="AK347" s="1798"/>
      <c r="AM347" s="798">
        <f t="shared" si="8"/>
        <v>1</v>
      </c>
    </row>
    <row r="348" spans="1:94" ht="12.95" customHeight="1">
      <c r="A348" s="1812" t="s">
        <v>1612</v>
      </c>
      <c r="B348" s="761" t="s">
        <v>1613</v>
      </c>
      <c r="C348" s="762"/>
      <c r="D348" s="762"/>
      <c r="E348" s="763"/>
      <c r="F348" s="209" t="s">
        <v>1614</v>
      </c>
      <c r="G348" s="194"/>
      <c r="I348" s="668"/>
      <c r="J348" s="1214" t="s">
        <v>1615</v>
      </c>
      <c r="K348" s="1215"/>
      <c r="L348" s="1215"/>
      <c r="M348" s="1216"/>
      <c r="N348" s="764" t="s">
        <v>529</v>
      </c>
      <c r="O348" s="194" t="s">
        <v>785</v>
      </c>
      <c r="P348" s="194"/>
      <c r="Q348" s="194"/>
      <c r="R348" s="194"/>
      <c r="S348" s="194"/>
      <c r="T348" s="194"/>
      <c r="U348" s="194"/>
      <c r="V348" s="194"/>
      <c r="W348" s="194"/>
      <c r="X348" s="194"/>
      <c r="Y348" s="194"/>
      <c r="Z348" s="194"/>
      <c r="AA348" s="194"/>
      <c r="AB348" s="194"/>
      <c r="AC348" s="194"/>
      <c r="AD348" s="194"/>
      <c r="AE348" s="194"/>
      <c r="AF348" s="225"/>
      <c r="AG348" s="720" t="s">
        <v>73</v>
      </c>
      <c r="AH348" s="1215" t="s">
        <v>442</v>
      </c>
      <c r="AI348" s="1216"/>
      <c r="AJ348" s="193"/>
      <c r="AK348" s="307"/>
      <c r="AM348" s="798">
        <f t="shared" si="8"/>
        <v>1</v>
      </c>
    </row>
    <row r="349" spans="1:94" ht="12.95" customHeight="1">
      <c r="A349" s="1239"/>
      <c r="B349" s="202" t="s">
        <v>1616</v>
      </c>
      <c r="F349" s="209" t="s">
        <v>1617</v>
      </c>
      <c r="I349" s="630"/>
      <c r="J349" s="175" t="s">
        <v>1618</v>
      </c>
      <c r="L349" s="175"/>
      <c r="M349" s="175"/>
      <c r="N349" s="209"/>
      <c r="O349" s="765" t="s">
        <v>73</v>
      </c>
      <c r="P349" s="432" t="s">
        <v>787</v>
      </c>
      <c r="Q349" s="186"/>
      <c r="R349" s="186"/>
      <c r="S349" s="186"/>
      <c r="T349" s="766"/>
      <c r="U349" s="766"/>
      <c r="V349" s="767" t="s">
        <v>73</v>
      </c>
      <c r="W349" s="186" t="s">
        <v>789</v>
      </c>
      <c r="X349" s="186"/>
      <c r="Y349" s="186"/>
      <c r="Z349" s="186"/>
      <c r="AA349" s="175"/>
      <c r="AB349" s="175"/>
      <c r="AC349" s="175"/>
      <c r="AD349" s="175"/>
      <c r="AE349" s="175"/>
      <c r="AF349" s="199"/>
      <c r="AG349" s="718" t="s">
        <v>73</v>
      </c>
      <c r="AH349" s="1190" t="s">
        <v>788</v>
      </c>
      <c r="AI349" s="1191"/>
      <c r="AJ349" s="209"/>
      <c r="AK349" s="290"/>
      <c r="AM349" s="798">
        <f t="shared" si="8"/>
        <v>1</v>
      </c>
    </row>
    <row r="350" spans="1:94" ht="12.95" customHeight="1">
      <c r="A350" s="1239"/>
      <c r="B350" s="202" t="s">
        <v>1619</v>
      </c>
      <c r="E350" s="630"/>
      <c r="F350" s="609" t="s">
        <v>225</v>
      </c>
      <c r="G350" s="175" t="s">
        <v>1620</v>
      </c>
      <c r="I350" s="630"/>
      <c r="J350" s="175"/>
      <c r="K350" s="175"/>
      <c r="L350" s="175"/>
      <c r="M350" s="175"/>
      <c r="N350" s="440" t="s">
        <v>529</v>
      </c>
      <c r="O350" s="441" t="s">
        <v>792</v>
      </c>
      <c r="P350" s="274"/>
      <c r="Q350" s="274"/>
      <c r="R350" s="274"/>
      <c r="S350" s="274"/>
      <c r="T350" s="274"/>
      <c r="U350" s="274"/>
      <c r="V350" s="768" t="s">
        <v>73</v>
      </c>
      <c r="W350" s="274" t="s">
        <v>793</v>
      </c>
      <c r="X350" s="274"/>
      <c r="Y350" s="274"/>
      <c r="Z350" s="274"/>
      <c r="AA350" s="274"/>
      <c r="AB350" s="274"/>
      <c r="AC350" s="274"/>
      <c r="AD350" s="274"/>
      <c r="AE350" s="274"/>
      <c r="AF350" s="275"/>
      <c r="AG350" s="718" t="s">
        <v>73</v>
      </c>
      <c r="AH350" s="1190" t="s">
        <v>1283</v>
      </c>
      <c r="AI350" s="1191"/>
      <c r="AJ350" s="209"/>
      <c r="AK350" s="290"/>
      <c r="AM350" s="798">
        <f t="shared" si="8"/>
        <v>1</v>
      </c>
    </row>
    <row r="351" spans="1:94" ht="12.95" customHeight="1">
      <c r="A351" s="1239"/>
      <c r="B351" s="175" t="s">
        <v>148</v>
      </c>
      <c r="C351" s="863" t="e">
        <f>地域区分</f>
        <v>#REF!</v>
      </c>
      <c r="D351" s="175" t="s">
        <v>4</v>
      </c>
      <c r="F351" s="209"/>
      <c r="I351" s="630"/>
      <c r="J351" s="175"/>
      <c r="K351" s="175"/>
      <c r="L351" s="175"/>
      <c r="M351" s="175"/>
      <c r="N351" s="187" t="s">
        <v>529</v>
      </c>
      <c r="O351" s="432" t="s">
        <v>795</v>
      </c>
      <c r="P351" s="175"/>
      <c r="Q351" s="175"/>
      <c r="R351" s="175"/>
      <c r="S351" s="175"/>
      <c r="T351" s="175"/>
      <c r="U351" s="175"/>
      <c r="V351" s="726" t="s">
        <v>73</v>
      </c>
      <c r="W351" s="175" t="s">
        <v>796</v>
      </c>
      <c r="X351" s="175"/>
      <c r="Y351" s="175"/>
      <c r="Z351" s="175"/>
      <c r="AA351" s="175"/>
      <c r="AB351" s="175"/>
      <c r="AC351" s="175"/>
      <c r="AD351" s="175"/>
      <c r="AE351" s="175"/>
      <c r="AF351" s="199"/>
      <c r="AG351" s="718" t="s">
        <v>73</v>
      </c>
      <c r="AH351" s="1190"/>
      <c r="AI351" s="1191"/>
      <c r="AJ351" s="209"/>
      <c r="AK351" s="290"/>
      <c r="AM351" s="798">
        <f t="shared" si="8"/>
        <v>1</v>
      </c>
    </row>
    <row r="352" spans="1:94" ht="12.95" customHeight="1">
      <c r="A352" s="1239"/>
      <c r="B352" s="175"/>
      <c r="C352" s="203" t="s">
        <v>1621</v>
      </c>
      <c r="D352" s="203"/>
      <c r="E352" s="630"/>
      <c r="F352" s="209"/>
      <c r="G352" s="175"/>
      <c r="I352" s="199"/>
      <c r="J352" s="1813" t="s">
        <v>1622</v>
      </c>
      <c r="K352" s="1814"/>
      <c r="L352" s="1814"/>
      <c r="M352" s="1815"/>
      <c r="N352" s="769" t="s">
        <v>1623</v>
      </c>
      <c r="O352" s="466"/>
      <c r="P352" s="466"/>
      <c r="Q352" s="770"/>
      <c r="R352" s="720" t="s">
        <v>73</v>
      </c>
      <c r="S352" s="194" t="s">
        <v>1624</v>
      </c>
      <c r="T352" s="194"/>
      <c r="U352" s="194"/>
      <c r="V352" s="194"/>
      <c r="W352" s="194"/>
      <c r="X352" s="194"/>
      <c r="Y352" s="194"/>
      <c r="Z352" s="194"/>
      <c r="AA352" s="194"/>
      <c r="AB352" s="194"/>
      <c r="AC352" s="194"/>
      <c r="AD352" s="194"/>
      <c r="AE352" s="194"/>
      <c r="AF352" s="225"/>
      <c r="AG352" s="175"/>
      <c r="AH352" s="1190"/>
      <c r="AI352" s="1190"/>
      <c r="AJ352" s="209"/>
      <c r="AK352" s="290"/>
      <c r="AM352" s="798">
        <f t="shared" si="8"/>
        <v>1</v>
      </c>
    </row>
    <row r="353" spans="1:39" ht="12.95" customHeight="1">
      <c r="A353" s="1239"/>
      <c r="F353" s="209"/>
      <c r="G353" s="175"/>
      <c r="I353" s="199"/>
      <c r="J353" s="1424"/>
      <c r="K353" s="1425"/>
      <c r="L353" s="1425"/>
      <c r="M353" s="1426"/>
      <c r="N353" s="730" t="s">
        <v>1625</v>
      </c>
      <c r="O353" s="432"/>
      <c r="P353" s="432"/>
      <c r="Q353" s="750"/>
      <c r="R353" s="175"/>
      <c r="S353" s="175" t="s">
        <v>1626</v>
      </c>
      <c r="T353" s="175"/>
      <c r="U353" s="175"/>
      <c r="V353" s="175"/>
      <c r="W353" s="175"/>
      <c r="X353" s="175"/>
      <c r="Y353" s="175"/>
      <c r="Z353" s="175"/>
      <c r="AA353" s="175"/>
      <c r="AB353" s="175"/>
      <c r="AC353" s="175"/>
      <c r="AD353" s="175"/>
      <c r="AE353" s="175"/>
      <c r="AF353" s="199"/>
      <c r="AG353" s="175"/>
      <c r="AH353" s="1190"/>
      <c r="AI353" s="1190"/>
      <c r="AJ353" s="209"/>
      <c r="AK353" s="290"/>
      <c r="AM353" s="798">
        <f t="shared" si="8"/>
        <v>1</v>
      </c>
    </row>
    <row r="354" spans="1:39" ht="12.95" customHeight="1">
      <c r="A354" s="1239"/>
      <c r="E354" s="175"/>
      <c r="F354" s="209"/>
      <c r="G354" s="175"/>
      <c r="H354" s="175"/>
      <c r="I354" s="199"/>
      <c r="J354" s="1424"/>
      <c r="K354" s="1425"/>
      <c r="L354" s="1425"/>
      <c r="M354" s="1426"/>
      <c r="N354" s="730" t="s">
        <v>1627</v>
      </c>
      <c r="O354" s="432"/>
      <c r="P354" s="432"/>
      <c r="Q354" s="750"/>
      <c r="R354" s="718" t="s">
        <v>73</v>
      </c>
      <c r="S354" s="175" t="s">
        <v>1628</v>
      </c>
      <c r="T354" s="175"/>
      <c r="U354" s="175"/>
      <c r="V354" s="175"/>
      <c r="W354" s="175"/>
      <c r="X354" s="175"/>
      <c r="Y354" s="175"/>
      <c r="Z354" s="175"/>
      <c r="AA354" s="175"/>
      <c r="AB354" s="175"/>
      <c r="AC354" s="175"/>
      <c r="AD354" s="175"/>
      <c r="AE354" s="175"/>
      <c r="AF354" s="199"/>
      <c r="AG354" s="175"/>
      <c r="AH354" s="1190"/>
      <c r="AI354" s="1190"/>
      <c r="AJ354" s="209"/>
      <c r="AK354" s="290"/>
      <c r="AM354" s="798">
        <f t="shared" si="8"/>
        <v>1</v>
      </c>
    </row>
    <row r="355" spans="1:39" ht="12.95" customHeight="1">
      <c r="A355" s="1239"/>
      <c r="B355" s="771"/>
      <c r="C355" s="175"/>
      <c r="D355" s="175"/>
      <c r="E355" s="175"/>
      <c r="F355" s="209"/>
      <c r="G355" s="175"/>
      <c r="H355" s="175"/>
      <c r="I355" s="199"/>
      <c r="J355" s="1816"/>
      <c r="K355" s="1817"/>
      <c r="L355" s="1817"/>
      <c r="M355" s="1818"/>
      <c r="N355" s="772" t="s">
        <v>1629</v>
      </c>
      <c r="O355" s="773"/>
      <c r="P355" s="773"/>
      <c r="Q355" s="774"/>
      <c r="R355" s="211"/>
      <c r="S355" s="211" t="s">
        <v>1630</v>
      </c>
      <c r="T355" s="211"/>
      <c r="U355" s="211"/>
      <c r="V355" s="211"/>
      <c r="W355" s="211"/>
      <c r="X355" s="211"/>
      <c r="Y355" s="211"/>
      <c r="Z355" s="211"/>
      <c r="AA355" s="211"/>
      <c r="AB355" s="211"/>
      <c r="AC355" s="211"/>
      <c r="AD355" s="211"/>
      <c r="AE355" s="211"/>
      <c r="AF355" s="246"/>
      <c r="AG355" s="175"/>
      <c r="AH355" s="1190"/>
      <c r="AI355" s="1190"/>
      <c r="AJ355" s="209"/>
      <c r="AK355" s="290"/>
      <c r="AM355" s="798">
        <f t="shared" si="8"/>
        <v>1</v>
      </c>
    </row>
    <row r="356" spans="1:39" ht="12.95" customHeight="1">
      <c r="A356" s="1239"/>
      <c r="B356" s="771"/>
      <c r="C356" s="175"/>
      <c r="D356" s="175"/>
      <c r="E356" s="175"/>
      <c r="F356" s="209"/>
      <c r="G356" s="175"/>
      <c r="H356" s="175"/>
      <c r="I356" s="199"/>
      <c r="J356" s="175" t="s">
        <v>1631</v>
      </c>
      <c r="L356" s="175"/>
      <c r="M356" s="175"/>
      <c r="N356" s="209" t="s">
        <v>1632</v>
      </c>
      <c r="P356" s="175"/>
      <c r="Q356" s="199"/>
      <c r="R356" s="175"/>
      <c r="S356" s="734" t="s">
        <v>73</v>
      </c>
      <c r="T356" s="175" t="s">
        <v>813</v>
      </c>
      <c r="V356" s="175"/>
      <c r="W356" s="175"/>
      <c r="X356" s="175"/>
      <c r="Y356" s="175"/>
      <c r="Z356" s="175"/>
      <c r="AA356" s="175"/>
      <c r="AB356" s="175"/>
      <c r="AC356" s="175"/>
      <c r="AD356" s="175"/>
      <c r="AE356" s="175"/>
      <c r="AF356" s="199"/>
      <c r="AG356" s="175"/>
      <c r="AH356" s="1190"/>
      <c r="AI356" s="1190"/>
      <c r="AJ356" s="209"/>
      <c r="AK356" s="290"/>
      <c r="AM356" s="798">
        <f t="shared" si="8"/>
        <v>1</v>
      </c>
    </row>
    <row r="357" spans="1:39" ht="12.95" customHeight="1">
      <c r="A357" s="1239"/>
      <c r="B357" s="771"/>
      <c r="C357" s="175"/>
      <c r="D357" s="175"/>
      <c r="E357" s="175"/>
      <c r="F357" s="209"/>
      <c r="G357" s="175"/>
      <c r="H357" s="175"/>
      <c r="I357" s="199"/>
      <c r="J357" s="175" t="s">
        <v>1633</v>
      </c>
      <c r="L357" s="175"/>
      <c r="M357" s="175"/>
      <c r="N357" s="223"/>
      <c r="O357" s="752"/>
      <c r="P357" s="186"/>
      <c r="Q357" s="208"/>
      <c r="R357" s="186"/>
      <c r="S357" s="717" t="s">
        <v>73</v>
      </c>
      <c r="T357" s="186" t="s">
        <v>1634</v>
      </c>
      <c r="U357" s="752"/>
      <c r="V357" s="186"/>
      <c r="W357" s="186"/>
      <c r="X357" s="186"/>
      <c r="Y357" s="186"/>
      <c r="Z357" s="186"/>
      <c r="AA357" s="186"/>
      <c r="AB357" s="186"/>
      <c r="AC357" s="186"/>
      <c r="AD357" s="186"/>
      <c r="AE357" s="186"/>
      <c r="AF357" s="208"/>
      <c r="AG357" s="175"/>
      <c r="AH357" s="1190"/>
      <c r="AI357" s="1190"/>
      <c r="AJ357" s="209"/>
      <c r="AK357" s="290"/>
      <c r="AM357" s="798">
        <f t="shared" si="8"/>
        <v>1</v>
      </c>
    </row>
    <row r="358" spans="1:39" ht="12.95" customHeight="1">
      <c r="A358" s="1239"/>
      <c r="B358" s="771"/>
      <c r="C358" s="175"/>
      <c r="D358" s="175"/>
      <c r="E358" s="175"/>
      <c r="F358" s="209"/>
      <c r="G358" s="175"/>
      <c r="H358" s="175"/>
      <c r="I358" s="199"/>
      <c r="J358" s="175"/>
      <c r="K358" s="175"/>
      <c r="L358" s="175"/>
      <c r="M358" s="175"/>
      <c r="N358" s="209" t="s">
        <v>1635</v>
      </c>
      <c r="P358" s="175"/>
      <c r="Q358" s="199"/>
      <c r="R358" s="175" t="s">
        <v>818</v>
      </c>
      <c r="T358" s="175"/>
      <c r="V358" s="175"/>
      <c r="W358" s="175"/>
      <c r="X358" s="175"/>
      <c r="Y358" s="175"/>
      <c r="Z358" s="175"/>
      <c r="AA358" s="175"/>
      <c r="AB358" s="175"/>
      <c r="AC358" s="175"/>
      <c r="AD358" s="175"/>
      <c r="AE358" s="175"/>
      <c r="AF358" s="199"/>
      <c r="AG358" s="175"/>
      <c r="AH358" s="1190"/>
      <c r="AI358" s="1190"/>
      <c r="AJ358" s="209"/>
      <c r="AK358" s="290"/>
      <c r="AM358" s="798">
        <f t="shared" si="8"/>
        <v>1</v>
      </c>
    </row>
    <row r="359" spans="1:39" ht="12.95" customHeight="1">
      <c r="A359" s="1239"/>
      <c r="B359" s="771"/>
      <c r="C359" s="175"/>
      <c r="D359" s="175"/>
      <c r="E359" s="175"/>
      <c r="F359" s="209"/>
      <c r="G359" s="175"/>
      <c r="H359" s="175"/>
      <c r="I359" s="199"/>
      <c r="J359" s="175"/>
      <c r="K359" s="175"/>
      <c r="L359" s="175"/>
      <c r="M359" s="175"/>
      <c r="N359" s="209"/>
      <c r="O359" s="175"/>
      <c r="P359" s="175"/>
      <c r="Q359" s="199"/>
      <c r="R359" s="175"/>
      <c r="S359" s="721" t="s">
        <v>73</v>
      </c>
      <c r="T359" s="175" t="s">
        <v>821</v>
      </c>
      <c r="V359" s="175"/>
      <c r="W359" s="175"/>
      <c r="X359" s="175"/>
      <c r="Y359" s="175"/>
      <c r="Z359" s="175"/>
      <c r="AA359" s="721" t="s">
        <v>73</v>
      </c>
      <c r="AB359" s="175" t="s">
        <v>822</v>
      </c>
      <c r="AC359" s="175"/>
      <c r="AD359" s="175"/>
      <c r="AE359" s="175"/>
      <c r="AF359" s="199"/>
      <c r="AG359" s="175"/>
      <c r="AH359" s="1190"/>
      <c r="AI359" s="1190"/>
      <c r="AJ359" s="209"/>
      <c r="AK359" s="290"/>
      <c r="AM359" s="798">
        <f t="shared" si="8"/>
        <v>1</v>
      </c>
    </row>
    <row r="360" spans="1:39" ht="12.95" customHeight="1">
      <c r="A360" s="1239"/>
      <c r="B360" s="771"/>
      <c r="C360" s="175"/>
      <c r="D360" s="175"/>
      <c r="E360" s="175"/>
      <c r="F360" s="209"/>
      <c r="G360" s="175"/>
      <c r="H360" s="175"/>
      <c r="I360" s="199"/>
      <c r="J360" s="175"/>
      <c r="K360" s="175"/>
      <c r="L360" s="175"/>
      <c r="M360" s="175"/>
      <c r="N360" s="209"/>
      <c r="O360" s="175"/>
      <c r="P360" s="175"/>
      <c r="Q360" s="246"/>
      <c r="R360" s="175"/>
      <c r="S360" s="721" t="s">
        <v>73</v>
      </c>
      <c r="T360" s="175" t="s">
        <v>823</v>
      </c>
      <c r="V360" s="175"/>
      <c r="W360" s="175"/>
      <c r="X360" s="175"/>
      <c r="Y360" s="175"/>
      <c r="Z360" s="175"/>
      <c r="AA360" s="721" t="s">
        <v>73</v>
      </c>
      <c r="AB360" s="175" t="s">
        <v>824</v>
      </c>
      <c r="AC360" s="175"/>
      <c r="AD360" s="175"/>
      <c r="AE360" s="175"/>
      <c r="AF360" s="199"/>
      <c r="AG360" s="175"/>
      <c r="AH360" s="1190"/>
      <c r="AI360" s="1190"/>
      <c r="AJ360" s="209"/>
      <c r="AK360" s="290"/>
      <c r="AM360" s="798">
        <f t="shared" si="8"/>
        <v>1</v>
      </c>
    </row>
    <row r="361" spans="1:39" ht="12.95" customHeight="1">
      <c r="A361" s="1239"/>
      <c r="B361" s="771"/>
      <c r="C361" s="175"/>
      <c r="D361" s="175"/>
      <c r="E361" s="175"/>
      <c r="F361" s="209"/>
      <c r="G361" s="175"/>
      <c r="H361" s="175"/>
      <c r="I361" s="199"/>
      <c r="J361" s="1214" t="s">
        <v>1636</v>
      </c>
      <c r="K361" s="1215"/>
      <c r="L361" s="1215"/>
      <c r="M361" s="1216"/>
      <c r="N361" s="1214" t="s">
        <v>832</v>
      </c>
      <c r="O361" s="1215"/>
      <c r="P361" s="1215"/>
      <c r="Q361" s="1215"/>
      <c r="R361" s="193" t="s">
        <v>427</v>
      </c>
      <c r="S361" s="194" t="s">
        <v>833</v>
      </c>
      <c r="T361" s="194"/>
      <c r="U361" s="194"/>
      <c r="V361" s="194"/>
      <c r="W361" s="194"/>
      <c r="X361" s="194"/>
      <c r="Y361" s="194"/>
      <c r="Z361" s="194" t="s">
        <v>764</v>
      </c>
      <c r="AA361" s="775" t="s">
        <v>73</v>
      </c>
      <c r="AB361" s="194" t="s">
        <v>0</v>
      </c>
      <c r="AC361" s="194"/>
      <c r="AD361" s="775" t="s">
        <v>73</v>
      </c>
      <c r="AE361" s="883" t="s">
        <v>1637</v>
      </c>
      <c r="AF361" s="776" t="s">
        <v>4</v>
      </c>
      <c r="AG361" s="720" t="s">
        <v>73</v>
      </c>
      <c r="AH361" s="1215" t="s">
        <v>442</v>
      </c>
      <c r="AI361" s="1215"/>
      <c r="AJ361" s="193"/>
      <c r="AK361" s="307"/>
      <c r="AM361" s="798">
        <f t="shared" si="8"/>
        <v>1</v>
      </c>
    </row>
    <row r="362" spans="1:39" ht="12.95" customHeight="1">
      <c r="A362" s="1239"/>
      <c r="B362" s="771"/>
      <c r="C362" s="175"/>
      <c r="D362" s="175"/>
      <c r="E362" s="175"/>
      <c r="F362" s="209"/>
      <c r="G362" s="175"/>
      <c r="H362" s="175"/>
      <c r="I362" s="199"/>
      <c r="J362" s="175"/>
      <c r="L362" s="175"/>
      <c r="M362" s="175"/>
      <c r="N362" s="1214" t="s">
        <v>1638</v>
      </c>
      <c r="O362" s="1215"/>
      <c r="P362" s="1215"/>
      <c r="Q362" s="1215"/>
      <c r="R362" s="193" t="s">
        <v>427</v>
      </c>
      <c r="S362" s="194" t="s">
        <v>838</v>
      </c>
      <c r="T362" s="194"/>
      <c r="U362" s="194"/>
      <c r="V362" s="194"/>
      <c r="W362" s="194"/>
      <c r="X362" s="194"/>
      <c r="Y362" s="141"/>
      <c r="Z362" s="194" t="s">
        <v>148</v>
      </c>
      <c r="AA362" s="722" t="s">
        <v>73</v>
      </c>
      <c r="AB362" s="194" t="s">
        <v>0</v>
      </c>
      <c r="AC362" s="194"/>
      <c r="AD362" s="722" t="s">
        <v>73</v>
      </c>
      <c r="AE362" s="883" t="s">
        <v>1637</v>
      </c>
      <c r="AF362" s="776" t="s">
        <v>4</v>
      </c>
      <c r="AG362" s="718" t="s">
        <v>73</v>
      </c>
      <c r="AH362" s="1190" t="s">
        <v>788</v>
      </c>
      <c r="AI362" s="1190"/>
      <c r="AJ362" s="209"/>
      <c r="AK362" s="290"/>
      <c r="AM362" s="798">
        <f t="shared" si="8"/>
        <v>1</v>
      </c>
    </row>
    <row r="363" spans="1:39" ht="12.95" customHeight="1">
      <c r="A363" s="1239"/>
      <c r="B363" s="771"/>
      <c r="C363" s="175"/>
      <c r="D363" s="175"/>
      <c r="E363" s="175"/>
      <c r="F363" s="209"/>
      <c r="G363" s="175"/>
      <c r="H363" s="175"/>
      <c r="I363" s="199"/>
      <c r="J363" s="175"/>
      <c r="K363" s="175"/>
      <c r="L363" s="175"/>
      <c r="M363" s="175"/>
      <c r="N363" s="210"/>
      <c r="O363" s="211"/>
      <c r="P363" s="211"/>
      <c r="Q363" s="211"/>
      <c r="R363" s="777" t="s">
        <v>73</v>
      </c>
      <c r="S363" s="211" t="s">
        <v>1639</v>
      </c>
      <c r="T363" s="211"/>
      <c r="U363" s="211"/>
      <c r="V363" s="211"/>
      <c r="W363" s="211"/>
      <c r="X363" s="211"/>
      <c r="Y363" s="211"/>
      <c r="Z363" s="211"/>
      <c r="AA363" s="211"/>
      <c r="AB363" s="211"/>
      <c r="AC363" s="211"/>
      <c r="AD363" s="211"/>
      <c r="AE363" s="211"/>
      <c r="AF363" s="246"/>
      <c r="AG363" s="718" t="s">
        <v>73</v>
      </c>
      <c r="AH363" s="1190"/>
      <c r="AI363" s="1190"/>
      <c r="AJ363" s="209"/>
      <c r="AK363" s="290"/>
      <c r="AM363" s="798">
        <f t="shared" si="8"/>
        <v>1</v>
      </c>
    </row>
    <row r="364" spans="1:39" ht="12.95" customHeight="1">
      <c r="A364" s="1239"/>
      <c r="B364" s="771"/>
      <c r="C364" s="175"/>
      <c r="D364" s="175"/>
      <c r="E364" s="175"/>
      <c r="F364" s="209"/>
      <c r="G364" s="175"/>
      <c r="H364" s="175"/>
      <c r="I364" s="199"/>
      <c r="J364" s="175"/>
      <c r="K364" s="175"/>
      <c r="L364" s="175"/>
      <c r="M364" s="175"/>
      <c r="N364" s="1189" t="s">
        <v>1640</v>
      </c>
      <c r="O364" s="1190"/>
      <c r="P364" s="1190"/>
      <c r="Q364" s="1190"/>
      <c r="R364" s="209" t="s">
        <v>427</v>
      </c>
      <c r="S364" s="175" t="s">
        <v>843</v>
      </c>
      <c r="T364" s="175"/>
      <c r="U364" s="175"/>
      <c r="V364" s="175"/>
      <c r="W364" s="175"/>
      <c r="X364" s="175"/>
      <c r="Z364" s="175" t="s">
        <v>148</v>
      </c>
      <c r="AA364" s="722" t="s">
        <v>73</v>
      </c>
      <c r="AB364" s="194" t="s">
        <v>0</v>
      </c>
      <c r="AC364" s="194"/>
      <c r="AD364" s="722" t="s">
        <v>73</v>
      </c>
      <c r="AE364" s="883" t="s">
        <v>1637</v>
      </c>
      <c r="AF364" s="776" t="s">
        <v>4</v>
      </c>
      <c r="AG364" s="718" t="s">
        <v>73</v>
      </c>
      <c r="AH364" s="1190"/>
      <c r="AI364" s="1190"/>
      <c r="AJ364" s="209"/>
      <c r="AK364" s="290"/>
      <c r="AM364" s="798">
        <f t="shared" si="8"/>
        <v>1</v>
      </c>
    </row>
    <row r="365" spans="1:39" ht="12.95" customHeight="1">
      <c r="A365" s="1239"/>
      <c r="B365" s="771"/>
      <c r="C365" s="175"/>
      <c r="D365" s="175"/>
      <c r="E365" s="175"/>
      <c r="F365" s="209"/>
      <c r="G365" s="175"/>
      <c r="H365" s="175"/>
      <c r="I365" s="199"/>
      <c r="J365" s="175"/>
      <c r="K365" s="175"/>
      <c r="L365" s="175"/>
      <c r="M365" s="175"/>
      <c r="N365" s="209"/>
      <c r="O365" s="175"/>
      <c r="P365" s="175"/>
      <c r="Q365" s="175"/>
      <c r="R365" s="209" t="s">
        <v>427</v>
      </c>
      <c r="S365" s="175" t="s">
        <v>845</v>
      </c>
      <c r="T365" s="175"/>
      <c r="U365" s="175"/>
      <c r="V365" s="175"/>
      <c r="W365" s="175"/>
      <c r="X365" s="175"/>
      <c r="Z365" s="175" t="s">
        <v>148</v>
      </c>
      <c r="AA365" s="721" t="s">
        <v>73</v>
      </c>
      <c r="AB365" s="175" t="s">
        <v>0</v>
      </c>
      <c r="AC365" s="175"/>
      <c r="AD365" s="721" t="s">
        <v>73</v>
      </c>
      <c r="AE365" s="863" t="s">
        <v>1637</v>
      </c>
      <c r="AF365" s="742" t="s">
        <v>4</v>
      </c>
      <c r="AH365" s="1190"/>
      <c r="AI365" s="1190"/>
      <c r="AJ365" s="209"/>
      <c r="AK365" s="290"/>
      <c r="AM365" s="798">
        <f t="shared" si="8"/>
        <v>1</v>
      </c>
    </row>
    <row r="366" spans="1:39" ht="12.95" customHeight="1">
      <c r="A366" s="1239"/>
      <c r="B366" s="771"/>
      <c r="C366" s="175"/>
      <c r="D366" s="175"/>
      <c r="E366" s="175"/>
      <c r="F366" s="209"/>
      <c r="G366" s="175"/>
      <c r="H366" s="175"/>
      <c r="I366" s="199"/>
      <c r="J366" s="175"/>
      <c r="K366" s="175"/>
      <c r="L366" s="175"/>
      <c r="M366" s="175"/>
      <c r="N366" s="209"/>
      <c r="O366" s="175"/>
      <c r="P366" s="175"/>
      <c r="Q366" s="175"/>
      <c r="R366" s="778" t="s">
        <v>73</v>
      </c>
      <c r="S366" s="175" t="s">
        <v>1639</v>
      </c>
      <c r="T366" s="175"/>
      <c r="U366" s="175"/>
      <c r="V366" s="175"/>
      <c r="W366" s="175"/>
      <c r="X366" s="175"/>
      <c r="Y366" s="175"/>
      <c r="Z366" s="175"/>
      <c r="AA366" s="175"/>
      <c r="AB366" s="175"/>
      <c r="AC366" s="175"/>
      <c r="AD366" s="175"/>
      <c r="AE366" s="175"/>
      <c r="AF366" s="199"/>
      <c r="AH366" s="1190"/>
      <c r="AI366" s="1190"/>
      <c r="AJ366" s="209"/>
      <c r="AK366" s="290"/>
      <c r="AM366" s="798">
        <f t="shared" si="8"/>
        <v>1</v>
      </c>
    </row>
    <row r="367" spans="1:39" ht="12.95" customHeight="1">
      <c r="A367" s="1239"/>
      <c r="B367" s="771"/>
      <c r="C367" s="175"/>
      <c r="D367" s="175"/>
      <c r="E367" s="175"/>
      <c r="F367" s="1801" t="s">
        <v>1641</v>
      </c>
      <c r="G367" s="1641"/>
      <c r="H367" s="1641"/>
      <c r="I367" s="1642"/>
      <c r="J367" s="194" t="s">
        <v>849</v>
      </c>
      <c r="K367" s="194"/>
      <c r="L367" s="194"/>
      <c r="M367" s="194"/>
      <c r="N367" s="1802" t="s">
        <v>459</v>
      </c>
      <c r="O367" s="1803"/>
      <c r="P367" s="1803"/>
      <c r="Q367" s="1803"/>
      <c r="R367" s="1803"/>
      <c r="S367" s="1803"/>
      <c r="T367" s="1803"/>
      <c r="U367" s="1803"/>
      <c r="V367" s="1803"/>
      <c r="W367" s="1803"/>
      <c r="X367" s="1803"/>
      <c r="Y367" s="1803"/>
      <c r="Z367" s="1803"/>
      <c r="AA367" s="1803"/>
      <c r="AB367" s="1803"/>
      <c r="AC367" s="1803"/>
      <c r="AD367" s="1803"/>
      <c r="AE367" s="1803"/>
      <c r="AF367" s="779"/>
      <c r="AG367" s="720" t="s">
        <v>73</v>
      </c>
      <c r="AH367" s="1215" t="s">
        <v>451</v>
      </c>
      <c r="AI367" s="1215"/>
      <c r="AJ367" s="193"/>
      <c r="AK367" s="307"/>
      <c r="AM367" s="798">
        <f t="shared" si="8"/>
        <v>1</v>
      </c>
    </row>
    <row r="368" spans="1:39" ht="12.95" customHeight="1">
      <c r="A368" s="1239"/>
      <c r="B368" s="771"/>
      <c r="C368" s="175"/>
      <c r="D368" s="175"/>
      <c r="E368" s="175"/>
      <c r="F368" s="1378" t="s">
        <v>1642</v>
      </c>
      <c r="G368" s="1284"/>
      <c r="H368" s="1284"/>
      <c r="I368" s="1379"/>
      <c r="J368" s="186"/>
      <c r="K368" s="186"/>
      <c r="L368" s="186"/>
      <c r="M368" s="186"/>
      <c r="N368" s="1804" t="s">
        <v>459</v>
      </c>
      <c r="O368" s="1805"/>
      <c r="P368" s="1805"/>
      <c r="Q368" s="1805"/>
      <c r="R368" s="1805"/>
      <c r="S368" s="1805"/>
      <c r="T368" s="1805"/>
      <c r="U368" s="1805"/>
      <c r="V368" s="1805"/>
      <c r="W368" s="1805"/>
      <c r="X368" s="1805"/>
      <c r="Y368" s="1805"/>
      <c r="Z368" s="1805"/>
      <c r="AA368" s="1805"/>
      <c r="AB368" s="1805"/>
      <c r="AC368" s="1805"/>
      <c r="AD368" s="1805"/>
      <c r="AE368" s="1805"/>
      <c r="AF368" s="780"/>
      <c r="AG368" s="718" t="s">
        <v>73</v>
      </c>
      <c r="AH368" s="1190" t="s">
        <v>1283</v>
      </c>
      <c r="AI368" s="1190"/>
      <c r="AJ368" s="209"/>
      <c r="AK368" s="290"/>
      <c r="AM368" s="798">
        <f t="shared" si="8"/>
        <v>1</v>
      </c>
    </row>
    <row r="369" spans="1:39" ht="12.95" customHeight="1">
      <c r="A369" s="1239"/>
      <c r="B369" s="771"/>
      <c r="C369" s="175"/>
      <c r="D369" s="175"/>
      <c r="E369" s="175"/>
      <c r="F369" s="209"/>
      <c r="G369" s="175"/>
      <c r="H369" s="175"/>
      <c r="I369" s="199"/>
      <c r="J369" s="175" t="s">
        <v>1643</v>
      </c>
      <c r="K369" s="175"/>
      <c r="L369" s="175"/>
      <c r="M369" s="175"/>
      <c r="N369" s="1819" t="s">
        <v>466</v>
      </c>
      <c r="O369" s="1820"/>
      <c r="P369" s="1820"/>
      <c r="Q369" s="1820"/>
      <c r="R369" s="1820"/>
      <c r="S369" s="1820"/>
      <c r="T369" s="1820"/>
      <c r="U369" s="1820"/>
      <c r="V369" s="1820"/>
      <c r="W369" s="1820"/>
      <c r="X369" s="1820"/>
      <c r="Y369" s="1820"/>
      <c r="Z369" s="1820"/>
      <c r="AA369" s="1820"/>
      <c r="AB369" s="1820"/>
      <c r="AC369" s="1820"/>
      <c r="AD369" s="1820"/>
      <c r="AE369" s="1820"/>
      <c r="AF369" s="781"/>
      <c r="AG369" s="718" t="s">
        <v>73</v>
      </c>
      <c r="AH369" s="1190"/>
      <c r="AI369" s="1190"/>
      <c r="AJ369" s="209"/>
      <c r="AK369" s="290"/>
      <c r="AM369" s="798">
        <f t="shared" si="8"/>
        <v>1</v>
      </c>
    </row>
    <row r="370" spans="1:39" ht="13.5" customHeight="1" thickBot="1">
      <c r="A370" s="1240"/>
      <c r="B370" s="782"/>
      <c r="C370" s="235"/>
      <c r="D370" s="235"/>
      <c r="E370" s="235"/>
      <c r="F370" s="230"/>
      <c r="G370" s="235"/>
      <c r="H370" s="235"/>
      <c r="I370" s="231"/>
      <c r="J370" s="235" t="s">
        <v>1644</v>
      </c>
      <c r="K370" s="235"/>
      <c r="L370" s="235"/>
      <c r="M370" s="235"/>
      <c r="N370" s="1821" t="s">
        <v>466</v>
      </c>
      <c r="O370" s="1822"/>
      <c r="P370" s="1822"/>
      <c r="Q370" s="1822"/>
      <c r="R370" s="1822"/>
      <c r="S370" s="1822"/>
      <c r="T370" s="1822"/>
      <c r="U370" s="1822"/>
      <c r="V370" s="1822"/>
      <c r="W370" s="1822"/>
      <c r="X370" s="1822"/>
      <c r="Y370" s="1822"/>
      <c r="Z370" s="1822"/>
      <c r="AA370" s="1822"/>
      <c r="AB370" s="1822"/>
      <c r="AC370" s="1822"/>
      <c r="AD370" s="1822"/>
      <c r="AE370" s="1822"/>
      <c r="AF370" s="783"/>
      <c r="AG370" s="235"/>
      <c r="AH370" s="1445"/>
      <c r="AI370" s="1445"/>
      <c r="AJ370" s="230"/>
      <c r="AK370" s="324"/>
      <c r="AM370" s="798">
        <f t="shared" si="8"/>
        <v>1</v>
      </c>
    </row>
    <row r="371" spans="1:39" ht="12.9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M371" s="798">
        <f t="shared" si="8"/>
        <v>1</v>
      </c>
    </row>
    <row r="372" spans="1:39" ht="12.95" customHeight="1" thickBot="1">
      <c r="A372" s="175" t="s">
        <v>1239</v>
      </c>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M372" s="798">
        <f t="shared" si="8"/>
        <v>1</v>
      </c>
    </row>
    <row r="373" spans="1:39" ht="12.95" customHeight="1">
      <c r="A373" s="1827" t="s">
        <v>1240</v>
      </c>
      <c r="B373" s="1179"/>
      <c r="C373" s="1179"/>
      <c r="D373" s="1179"/>
      <c r="E373" s="1255" t="s">
        <v>1241</v>
      </c>
      <c r="F373" s="1256"/>
      <c r="G373" s="1256"/>
      <c r="H373" s="1256"/>
      <c r="I373" s="1256"/>
      <c r="J373" s="1256"/>
      <c r="K373" s="1256"/>
      <c r="L373" s="1256"/>
      <c r="M373" s="1256"/>
      <c r="N373" s="1256"/>
      <c r="O373" s="1256"/>
      <c r="P373" s="1256"/>
      <c r="Q373" s="1256"/>
      <c r="R373" s="1256"/>
      <c r="S373" s="1256"/>
      <c r="T373" s="1256"/>
      <c r="U373" s="1256"/>
      <c r="V373" s="1256"/>
      <c r="W373" s="1256"/>
      <c r="X373" s="1256"/>
      <c r="Y373" s="1257"/>
      <c r="Z373" s="1255" t="s">
        <v>1242</v>
      </c>
      <c r="AA373" s="1256"/>
      <c r="AB373" s="1256"/>
      <c r="AC373" s="1256"/>
      <c r="AD373" s="1256"/>
      <c r="AE373" s="1256"/>
      <c r="AF373" s="1256"/>
      <c r="AG373" s="1257"/>
      <c r="AH373" s="1179" t="s">
        <v>1243</v>
      </c>
      <c r="AI373" s="1179"/>
      <c r="AJ373" s="1179"/>
      <c r="AK373" s="1806"/>
      <c r="AM373" s="798">
        <f t="shared" si="8"/>
        <v>1</v>
      </c>
    </row>
    <row r="374" spans="1:39" ht="12.95" customHeight="1">
      <c r="A374" s="1807" t="s">
        <v>466</v>
      </c>
      <c r="B374" s="1808"/>
      <c r="C374" s="1808"/>
      <c r="D374" s="1808"/>
      <c r="E374" s="754" t="s">
        <v>73</v>
      </c>
      <c r="F374" s="1641" t="s">
        <v>1244</v>
      </c>
      <c r="G374" s="1641"/>
      <c r="H374" s="1641"/>
      <c r="I374" s="1641"/>
      <c r="J374" s="1641"/>
      <c r="K374" s="755" t="s">
        <v>73</v>
      </c>
      <c r="L374" s="1641" t="s">
        <v>1245</v>
      </c>
      <c r="M374" s="1641"/>
      <c r="N374" s="1641"/>
      <c r="O374" s="1641"/>
      <c r="P374" s="1641"/>
      <c r="Q374" s="1641"/>
      <c r="R374" s="1641"/>
      <c r="S374" s="755" t="s">
        <v>73</v>
      </c>
      <c r="T374" s="1641" t="s">
        <v>1246</v>
      </c>
      <c r="U374" s="1641"/>
      <c r="V374" s="1641"/>
      <c r="W374" s="1641"/>
      <c r="X374" s="1641"/>
      <c r="Y374" s="738"/>
      <c r="Z374" s="1809"/>
      <c r="AA374" s="1808"/>
      <c r="AB374" s="1808"/>
      <c r="AC374" s="1808"/>
      <c r="AD374" s="1808"/>
      <c r="AE374" s="1808"/>
      <c r="AF374" s="1808"/>
      <c r="AG374" s="1810"/>
      <c r="AH374" s="754" t="s">
        <v>73</v>
      </c>
      <c r="AI374" s="1236" t="s">
        <v>1247</v>
      </c>
      <c r="AJ374" s="1236"/>
      <c r="AK374" s="1811"/>
      <c r="AM374" s="798">
        <f t="shared" si="8"/>
        <v>1</v>
      </c>
    </row>
    <row r="375" spans="1:39" ht="12.95" customHeight="1">
      <c r="A375" s="1823" t="s">
        <v>466</v>
      </c>
      <c r="B375" s="1789"/>
      <c r="C375" s="1789"/>
      <c r="D375" s="1789"/>
      <c r="E375" s="718" t="s">
        <v>73</v>
      </c>
      <c r="F375" s="1285" t="s">
        <v>1244</v>
      </c>
      <c r="G375" s="1285"/>
      <c r="H375" s="1285"/>
      <c r="I375" s="1285"/>
      <c r="J375" s="1285"/>
      <c r="K375" s="875" t="s">
        <v>73</v>
      </c>
      <c r="L375" s="1285" t="s">
        <v>1245</v>
      </c>
      <c r="M375" s="1285"/>
      <c r="N375" s="1285"/>
      <c r="O375" s="1285"/>
      <c r="P375" s="1285"/>
      <c r="Q375" s="1285"/>
      <c r="R375" s="1285"/>
      <c r="S375" s="875" t="s">
        <v>73</v>
      </c>
      <c r="T375" s="1285" t="s">
        <v>1246</v>
      </c>
      <c r="U375" s="1285"/>
      <c r="V375" s="1285"/>
      <c r="W375" s="1285"/>
      <c r="X375" s="1285"/>
      <c r="Y375" s="888"/>
      <c r="Z375" s="1824"/>
      <c r="AA375" s="1789"/>
      <c r="AB375" s="1789"/>
      <c r="AC375" s="1789"/>
      <c r="AD375" s="1789"/>
      <c r="AE375" s="1789"/>
      <c r="AF375" s="1789"/>
      <c r="AG375" s="1825"/>
      <c r="AH375" s="718" t="s">
        <v>73</v>
      </c>
      <c r="AI375" s="1181" t="s">
        <v>1247</v>
      </c>
      <c r="AJ375" s="1181"/>
      <c r="AK375" s="1826"/>
      <c r="AM375" s="798">
        <f t="shared" si="8"/>
        <v>1</v>
      </c>
    </row>
    <row r="376" spans="1:39" ht="12.95" customHeight="1">
      <c r="A376" s="1823" t="s">
        <v>466</v>
      </c>
      <c r="B376" s="1789"/>
      <c r="C376" s="1789"/>
      <c r="D376" s="1789"/>
      <c r="E376" s="718" t="s">
        <v>73</v>
      </c>
      <c r="F376" s="1285" t="s">
        <v>1244</v>
      </c>
      <c r="G376" s="1285"/>
      <c r="H376" s="1285"/>
      <c r="I376" s="1285"/>
      <c r="J376" s="1285"/>
      <c r="K376" s="875" t="s">
        <v>73</v>
      </c>
      <c r="L376" s="1285" t="s">
        <v>1245</v>
      </c>
      <c r="M376" s="1285"/>
      <c r="N376" s="1285"/>
      <c r="O376" s="1285"/>
      <c r="P376" s="1285"/>
      <c r="Q376" s="1285"/>
      <c r="R376" s="1285"/>
      <c r="S376" s="875" t="s">
        <v>73</v>
      </c>
      <c r="T376" s="1285" t="s">
        <v>1246</v>
      </c>
      <c r="U376" s="1285"/>
      <c r="V376" s="1285"/>
      <c r="W376" s="1285"/>
      <c r="X376" s="1285"/>
      <c r="Y376" s="888"/>
      <c r="Z376" s="1824"/>
      <c r="AA376" s="1789"/>
      <c r="AB376" s="1789"/>
      <c r="AC376" s="1789"/>
      <c r="AD376" s="1789"/>
      <c r="AE376" s="1789"/>
      <c r="AF376" s="1789"/>
      <c r="AG376" s="1825"/>
      <c r="AH376" s="718" t="s">
        <v>73</v>
      </c>
      <c r="AI376" s="1181" t="s">
        <v>1247</v>
      </c>
      <c r="AJ376" s="1181"/>
      <c r="AK376" s="1826"/>
      <c r="AM376" s="798">
        <f t="shared" si="8"/>
        <v>1</v>
      </c>
    </row>
    <row r="377" spans="1:39" ht="12.95" customHeight="1">
      <c r="A377" s="1823" t="s">
        <v>466</v>
      </c>
      <c r="B377" s="1789"/>
      <c r="C377" s="1789"/>
      <c r="D377" s="1789"/>
      <c r="E377" s="718" t="s">
        <v>73</v>
      </c>
      <c r="F377" s="1285" t="s">
        <v>1244</v>
      </c>
      <c r="G377" s="1285"/>
      <c r="H377" s="1285"/>
      <c r="I377" s="1285"/>
      <c r="J377" s="1285"/>
      <c r="K377" s="875" t="s">
        <v>73</v>
      </c>
      <c r="L377" s="1285" t="s">
        <v>1245</v>
      </c>
      <c r="M377" s="1285"/>
      <c r="N377" s="1285"/>
      <c r="O377" s="1285"/>
      <c r="P377" s="1285"/>
      <c r="Q377" s="1285"/>
      <c r="R377" s="1285"/>
      <c r="S377" s="875" t="s">
        <v>73</v>
      </c>
      <c r="T377" s="1285" t="s">
        <v>1246</v>
      </c>
      <c r="U377" s="1285"/>
      <c r="V377" s="1285"/>
      <c r="W377" s="1285"/>
      <c r="X377" s="1285"/>
      <c r="Y377" s="888"/>
      <c r="Z377" s="1824"/>
      <c r="AA377" s="1789"/>
      <c r="AB377" s="1789"/>
      <c r="AC377" s="1789"/>
      <c r="AD377" s="1789"/>
      <c r="AE377" s="1789"/>
      <c r="AF377" s="1789"/>
      <c r="AG377" s="1825"/>
      <c r="AH377" s="718" t="s">
        <v>73</v>
      </c>
      <c r="AI377" s="1181" t="s">
        <v>1247</v>
      </c>
      <c r="AJ377" s="1181"/>
      <c r="AK377" s="1826"/>
      <c r="AM377" s="798">
        <f t="shared" si="8"/>
        <v>1</v>
      </c>
    </row>
    <row r="378" spans="1:39" ht="12.95" customHeight="1">
      <c r="A378" s="1823" t="s">
        <v>466</v>
      </c>
      <c r="B378" s="1789"/>
      <c r="C378" s="1789"/>
      <c r="D378" s="1789"/>
      <c r="E378" s="718" t="s">
        <v>73</v>
      </c>
      <c r="F378" s="1285" t="s">
        <v>1244</v>
      </c>
      <c r="G378" s="1285"/>
      <c r="H378" s="1285"/>
      <c r="I378" s="1285"/>
      <c r="J378" s="1285"/>
      <c r="K378" s="875" t="s">
        <v>73</v>
      </c>
      <c r="L378" s="1285" t="s">
        <v>1245</v>
      </c>
      <c r="M378" s="1285"/>
      <c r="N378" s="1285"/>
      <c r="O378" s="1285"/>
      <c r="P378" s="1285"/>
      <c r="Q378" s="1285"/>
      <c r="R378" s="1285"/>
      <c r="S378" s="875" t="s">
        <v>73</v>
      </c>
      <c r="T378" s="1285" t="s">
        <v>1246</v>
      </c>
      <c r="U378" s="1285"/>
      <c r="V378" s="1285"/>
      <c r="W378" s="1285"/>
      <c r="X378" s="1285"/>
      <c r="Y378" s="888"/>
      <c r="Z378" s="1824"/>
      <c r="AA378" s="1789"/>
      <c r="AB378" s="1789"/>
      <c r="AC378" s="1789"/>
      <c r="AD378" s="1789"/>
      <c r="AE378" s="1789"/>
      <c r="AF378" s="1789"/>
      <c r="AG378" s="1825"/>
      <c r="AH378" s="718" t="s">
        <v>73</v>
      </c>
      <c r="AI378" s="1181" t="s">
        <v>1247</v>
      </c>
      <c r="AJ378" s="1181"/>
      <c r="AK378" s="1826"/>
      <c r="AM378" s="798">
        <f t="shared" si="8"/>
        <v>1</v>
      </c>
    </row>
    <row r="379" spans="1:39" ht="12.95" customHeight="1">
      <c r="A379" s="1823" t="s">
        <v>466</v>
      </c>
      <c r="B379" s="1789"/>
      <c r="C379" s="1789"/>
      <c r="D379" s="1789"/>
      <c r="E379" s="718" t="s">
        <v>73</v>
      </c>
      <c r="F379" s="1285" t="s">
        <v>1244</v>
      </c>
      <c r="G379" s="1285"/>
      <c r="H379" s="1285"/>
      <c r="I379" s="1285"/>
      <c r="J379" s="1285"/>
      <c r="K379" s="875" t="s">
        <v>73</v>
      </c>
      <c r="L379" s="1285" t="s">
        <v>1245</v>
      </c>
      <c r="M379" s="1285"/>
      <c r="N379" s="1285"/>
      <c r="O379" s="1285"/>
      <c r="P379" s="1285"/>
      <c r="Q379" s="1285"/>
      <c r="R379" s="1285"/>
      <c r="S379" s="875" t="s">
        <v>73</v>
      </c>
      <c r="T379" s="1285" t="s">
        <v>1246</v>
      </c>
      <c r="U379" s="1285"/>
      <c r="V379" s="1285"/>
      <c r="W379" s="1285"/>
      <c r="X379" s="1285"/>
      <c r="Y379" s="888"/>
      <c r="Z379" s="1824"/>
      <c r="AA379" s="1789"/>
      <c r="AB379" s="1789"/>
      <c r="AC379" s="1789"/>
      <c r="AD379" s="1789"/>
      <c r="AE379" s="1789"/>
      <c r="AF379" s="1789"/>
      <c r="AG379" s="1825"/>
      <c r="AH379" s="718" t="s">
        <v>73</v>
      </c>
      <c r="AI379" s="1181" t="s">
        <v>1247</v>
      </c>
      <c r="AJ379" s="1181"/>
      <c r="AK379" s="1826"/>
      <c r="AM379" s="798">
        <f t="shared" si="8"/>
        <v>1</v>
      </c>
    </row>
    <row r="380" spans="1:39" ht="12.95" customHeight="1">
      <c r="A380" s="1823" t="s">
        <v>466</v>
      </c>
      <c r="B380" s="1789"/>
      <c r="C380" s="1789"/>
      <c r="D380" s="1789"/>
      <c r="E380" s="718" t="s">
        <v>73</v>
      </c>
      <c r="F380" s="1285" t="s">
        <v>1244</v>
      </c>
      <c r="G380" s="1285"/>
      <c r="H380" s="1285"/>
      <c r="I380" s="1285"/>
      <c r="J380" s="1285"/>
      <c r="K380" s="875" t="s">
        <v>73</v>
      </c>
      <c r="L380" s="1285" t="s">
        <v>1245</v>
      </c>
      <c r="M380" s="1285"/>
      <c r="N380" s="1285"/>
      <c r="O380" s="1285"/>
      <c r="P380" s="1285"/>
      <c r="Q380" s="1285"/>
      <c r="R380" s="1285"/>
      <c r="S380" s="875" t="s">
        <v>73</v>
      </c>
      <c r="T380" s="1285" t="s">
        <v>1246</v>
      </c>
      <c r="U380" s="1285"/>
      <c r="V380" s="1285"/>
      <c r="W380" s="1285"/>
      <c r="X380" s="1285"/>
      <c r="Y380" s="888"/>
      <c r="Z380" s="1824"/>
      <c r="AA380" s="1789"/>
      <c r="AB380" s="1789"/>
      <c r="AC380" s="1789"/>
      <c r="AD380" s="1789"/>
      <c r="AE380" s="1789"/>
      <c r="AF380" s="1789"/>
      <c r="AG380" s="1825"/>
      <c r="AH380" s="718" t="s">
        <v>73</v>
      </c>
      <c r="AI380" s="1181" t="s">
        <v>1247</v>
      </c>
      <c r="AJ380" s="1181"/>
      <c r="AK380" s="1826"/>
      <c r="AM380" s="798">
        <f t="shared" si="8"/>
        <v>1</v>
      </c>
    </row>
    <row r="381" spans="1:39" ht="12.95" customHeight="1">
      <c r="A381" s="1823" t="s">
        <v>466</v>
      </c>
      <c r="B381" s="1789"/>
      <c r="C381" s="1789"/>
      <c r="D381" s="1789"/>
      <c r="E381" s="718" t="s">
        <v>73</v>
      </c>
      <c r="F381" s="1285" t="s">
        <v>1244</v>
      </c>
      <c r="G381" s="1285"/>
      <c r="H381" s="1285"/>
      <c r="I381" s="1285"/>
      <c r="J381" s="1285"/>
      <c r="K381" s="875" t="s">
        <v>73</v>
      </c>
      <c r="L381" s="1285" t="s">
        <v>1245</v>
      </c>
      <c r="M381" s="1285"/>
      <c r="N381" s="1285"/>
      <c r="O381" s="1285"/>
      <c r="P381" s="1285"/>
      <c r="Q381" s="1285"/>
      <c r="R381" s="1285"/>
      <c r="S381" s="875" t="s">
        <v>73</v>
      </c>
      <c r="T381" s="1285" t="s">
        <v>1246</v>
      </c>
      <c r="U381" s="1285"/>
      <c r="V381" s="1285"/>
      <c r="W381" s="1285"/>
      <c r="X381" s="1285"/>
      <c r="Y381" s="888"/>
      <c r="Z381" s="1824"/>
      <c r="AA381" s="1789"/>
      <c r="AB381" s="1789"/>
      <c r="AC381" s="1789"/>
      <c r="AD381" s="1789"/>
      <c r="AE381" s="1789"/>
      <c r="AF381" s="1789"/>
      <c r="AG381" s="1825"/>
      <c r="AH381" s="718" t="s">
        <v>73</v>
      </c>
      <c r="AI381" s="1181" t="s">
        <v>1247</v>
      </c>
      <c r="AJ381" s="1181"/>
      <c r="AK381" s="1826"/>
      <c r="AM381" s="798">
        <f t="shared" si="8"/>
        <v>1</v>
      </c>
    </row>
    <row r="382" spans="1:39" ht="12.95" customHeight="1">
      <c r="A382" s="1823" t="s">
        <v>466</v>
      </c>
      <c r="B382" s="1789"/>
      <c r="C382" s="1789"/>
      <c r="D382" s="1789"/>
      <c r="E382" s="718" t="s">
        <v>73</v>
      </c>
      <c r="F382" s="1285" t="s">
        <v>1244</v>
      </c>
      <c r="G382" s="1285"/>
      <c r="H382" s="1285"/>
      <c r="I382" s="1285"/>
      <c r="J382" s="1285"/>
      <c r="K382" s="875" t="s">
        <v>73</v>
      </c>
      <c r="L382" s="1285" t="s">
        <v>1245</v>
      </c>
      <c r="M382" s="1285"/>
      <c r="N382" s="1285"/>
      <c r="O382" s="1285"/>
      <c r="P382" s="1285"/>
      <c r="Q382" s="1285"/>
      <c r="R382" s="1285"/>
      <c r="S382" s="875" t="s">
        <v>73</v>
      </c>
      <c r="T382" s="1285" t="s">
        <v>1246</v>
      </c>
      <c r="U382" s="1285"/>
      <c r="V382" s="1285"/>
      <c r="W382" s="1285"/>
      <c r="X382" s="1285"/>
      <c r="Y382" s="888"/>
      <c r="Z382" s="1824"/>
      <c r="AA382" s="1789"/>
      <c r="AB382" s="1789"/>
      <c r="AC382" s="1789"/>
      <c r="AD382" s="1789"/>
      <c r="AE382" s="1789"/>
      <c r="AF382" s="1789"/>
      <c r="AG382" s="1825"/>
      <c r="AH382" s="718" t="s">
        <v>73</v>
      </c>
      <c r="AI382" s="1181" t="s">
        <v>1247</v>
      </c>
      <c r="AJ382" s="1181"/>
      <c r="AK382" s="1826"/>
      <c r="AM382" s="798">
        <f t="shared" si="8"/>
        <v>1</v>
      </c>
    </row>
    <row r="383" spans="1:39" ht="12.95" customHeight="1" thickBot="1">
      <c r="A383" s="1828" t="s">
        <v>466</v>
      </c>
      <c r="B383" s="1792"/>
      <c r="C383" s="1792"/>
      <c r="D383" s="1792"/>
      <c r="E383" s="759" t="s">
        <v>73</v>
      </c>
      <c r="F383" s="1829" t="s">
        <v>1244</v>
      </c>
      <c r="G383" s="1829"/>
      <c r="H383" s="1829"/>
      <c r="I383" s="1829"/>
      <c r="J383" s="1829"/>
      <c r="K383" s="784" t="s">
        <v>73</v>
      </c>
      <c r="L383" s="1829" t="s">
        <v>1245</v>
      </c>
      <c r="M383" s="1829"/>
      <c r="N383" s="1829"/>
      <c r="O383" s="1829"/>
      <c r="P383" s="1829"/>
      <c r="Q383" s="1829"/>
      <c r="R383" s="1829"/>
      <c r="S383" s="784" t="s">
        <v>73</v>
      </c>
      <c r="T383" s="1829" t="s">
        <v>1246</v>
      </c>
      <c r="U383" s="1829"/>
      <c r="V383" s="1829"/>
      <c r="W383" s="1829"/>
      <c r="X383" s="1829"/>
      <c r="Y383" s="785"/>
      <c r="Z383" s="1830"/>
      <c r="AA383" s="1792"/>
      <c r="AB383" s="1792"/>
      <c r="AC383" s="1792"/>
      <c r="AD383" s="1792"/>
      <c r="AE383" s="1792"/>
      <c r="AF383" s="1792"/>
      <c r="AG383" s="1831"/>
      <c r="AH383" s="759" t="s">
        <v>73</v>
      </c>
      <c r="AI383" s="1454" t="s">
        <v>1247</v>
      </c>
      <c r="AJ383" s="1454"/>
      <c r="AK383" s="1832"/>
      <c r="AM383" s="798">
        <f t="shared" si="8"/>
        <v>1</v>
      </c>
    </row>
    <row r="384" spans="1:39" ht="12.95" customHeight="1">
      <c r="A384" s="175" t="s">
        <v>1248</v>
      </c>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c r="AA384" s="175"/>
      <c r="AB384" s="175"/>
      <c r="AC384" s="175"/>
      <c r="AD384" s="175"/>
      <c r="AE384" s="175"/>
      <c r="AF384" s="175"/>
      <c r="AG384" s="175"/>
      <c r="AH384" s="175"/>
      <c r="AI384" s="175"/>
      <c r="AJ384" s="175"/>
      <c r="AK384" s="175"/>
      <c r="AM384" s="798">
        <f t="shared" si="8"/>
        <v>1</v>
      </c>
    </row>
    <row r="385" spans="1:39" ht="12.9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c r="AA385" s="175"/>
      <c r="AB385" s="175"/>
      <c r="AC385" s="175"/>
      <c r="AD385" s="175"/>
      <c r="AE385" s="175"/>
      <c r="AF385" s="175"/>
      <c r="AM385" s="798">
        <f t="shared" si="8"/>
        <v>1</v>
      </c>
    </row>
    <row r="386" spans="1:39" ht="12.95" customHeight="1" thickBot="1">
      <c r="A386" s="175" t="s">
        <v>1249</v>
      </c>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c r="AA386" s="175"/>
      <c r="AB386" s="175"/>
      <c r="AC386" s="175"/>
      <c r="AD386" s="175"/>
      <c r="AE386" s="175"/>
      <c r="AF386" s="175"/>
      <c r="AG386" s="175"/>
      <c r="AH386" s="175"/>
      <c r="AI386" s="175"/>
      <c r="AJ386" s="175"/>
      <c r="AK386" s="175"/>
      <c r="AM386" s="798">
        <f t="shared" si="8"/>
        <v>1</v>
      </c>
    </row>
    <row r="387" spans="1:39" ht="12.95" customHeight="1">
      <c r="A387" s="1833" t="s">
        <v>1240</v>
      </c>
      <c r="B387" s="1834"/>
      <c r="C387" s="1834"/>
      <c r="D387" s="1834"/>
      <c r="E387" s="1296" t="s">
        <v>1250</v>
      </c>
      <c r="F387" s="1297"/>
      <c r="G387" s="1297"/>
      <c r="H387" s="1297"/>
      <c r="I387" s="1297"/>
      <c r="J387" s="1297"/>
      <c r="K387" s="1297"/>
      <c r="L387" s="1297"/>
      <c r="M387" s="1297"/>
      <c r="N387" s="1297"/>
      <c r="O387" s="1297"/>
      <c r="P387" s="1297"/>
      <c r="Q387" s="1297"/>
      <c r="R387" s="1297"/>
      <c r="S387" s="1297"/>
      <c r="T387" s="1298"/>
      <c r="U387" s="1297" t="s">
        <v>1251</v>
      </c>
      <c r="V387" s="1297"/>
      <c r="W387" s="1297"/>
      <c r="X387" s="1297"/>
      <c r="Y387" s="1297"/>
      <c r="Z387" s="1297"/>
      <c r="AA387" s="1297"/>
      <c r="AB387" s="1297"/>
      <c r="AC387" s="1296" t="s">
        <v>1252</v>
      </c>
      <c r="AD387" s="1297"/>
      <c r="AE387" s="1297"/>
      <c r="AF387" s="1297"/>
      <c r="AG387" s="1298"/>
      <c r="AH387" s="1834" t="s">
        <v>1243</v>
      </c>
      <c r="AI387" s="1834"/>
      <c r="AJ387" s="1834"/>
      <c r="AK387" s="1835"/>
      <c r="AM387" s="798">
        <f t="shared" si="8"/>
        <v>1</v>
      </c>
    </row>
    <row r="388" spans="1:39" ht="12.95" customHeight="1">
      <c r="A388" s="1823" t="s">
        <v>466</v>
      </c>
      <c r="B388" s="1789"/>
      <c r="C388" s="1789"/>
      <c r="D388" s="1789"/>
      <c r="E388" s="1824"/>
      <c r="F388" s="1789"/>
      <c r="G388" s="1789"/>
      <c r="H388" s="1789"/>
      <c r="I388" s="1789"/>
      <c r="J388" s="1789"/>
      <c r="K388" s="1789"/>
      <c r="L388" s="1789"/>
      <c r="M388" s="1789"/>
      <c r="N388" s="1789"/>
      <c r="O388" s="1789"/>
      <c r="P388" s="1789"/>
      <c r="Q388" s="1789"/>
      <c r="R388" s="1789"/>
      <c r="S388" s="1789"/>
      <c r="T388" s="1825"/>
      <c r="U388" s="1789"/>
      <c r="V388" s="1789"/>
      <c r="W388" s="1789"/>
      <c r="X388" s="1789"/>
      <c r="Y388" s="1789"/>
      <c r="Z388" s="1789"/>
      <c r="AA388" s="1789"/>
      <c r="AB388" s="1789"/>
      <c r="AC388" s="715" t="s">
        <v>73</v>
      </c>
      <c r="AD388" s="1285" t="s">
        <v>1253</v>
      </c>
      <c r="AE388" s="1285"/>
      <c r="AF388" s="1285"/>
      <c r="AG388" s="1320"/>
      <c r="AH388" s="715" t="s">
        <v>73</v>
      </c>
      <c r="AI388" s="1181" t="s">
        <v>1247</v>
      </c>
      <c r="AJ388" s="1181"/>
      <c r="AK388" s="1826"/>
      <c r="AM388" s="798">
        <f t="shared" si="8"/>
        <v>1</v>
      </c>
    </row>
    <row r="389" spans="1:39" ht="12.95" customHeight="1">
      <c r="A389" s="1823" t="s">
        <v>466</v>
      </c>
      <c r="B389" s="1789"/>
      <c r="C389" s="1789"/>
      <c r="D389" s="1789"/>
      <c r="E389" s="1824"/>
      <c r="F389" s="1789"/>
      <c r="G389" s="1789"/>
      <c r="H389" s="1789"/>
      <c r="I389" s="1789"/>
      <c r="J389" s="1789"/>
      <c r="K389" s="1789"/>
      <c r="L389" s="1789"/>
      <c r="M389" s="1789"/>
      <c r="N389" s="1789"/>
      <c r="O389" s="1789"/>
      <c r="P389" s="1789"/>
      <c r="Q389" s="1789"/>
      <c r="R389" s="1789"/>
      <c r="S389" s="1789"/>
      <c r="T389" s="1825"/>
      <c r="U389" s="1789"/>
      <c r="V389" s="1789"/>
      <c r="W389" s="1789"/>
      <c r="X389" s="1789"/>
      <c r="Y389" s="1789"/>
      <c r="Z389" s="1789"/>
      <c r="AA389" s="1789"/>
      <c r="AB389" s="1789"/>
      <c r="AC389" s="718" t="s">
        <v>73</v>
      </c>
      <c r="AD389" s="1285" t="s">
        <v>1253</v>
      </c>
      <c r="AE389" s="1285"/>
      <c r="AF389" s="1285"/>
      <c r="AG389" s="1320"/>
      <c r="AH389" s="718" t="s">
        <v>73</v>
      </c>
      <c r="AI389" s="1181" t="s">
        <v>1247</v>
      </c>
      <c r="AJ389" s="1181"/>
      <c r="AK389" s="1826"/>
      <c r="AM389" s="798">
        <f t="shared" si="8"/>
        <v>1</v>
      </c>
    </row>
    <row r="390" spans="1:39" ht="12.95" customHeight="1">
      <c r="A390" s="1823" t="s">
        <v>466</v>
      </c>
      <c r="B390" s="1789"/>
      <c r="C390" s="1789"/>
      <c r="D390" s="1789"/>
      <c r="E390" s="1824"/>
      <c r="F390" s="1789"/>
      <c r="G390" s="1789"/>
      <c r="H390" s="1789"/>
      <c r="I390" s="1789"/>
      <c r="J390" s="1789"/>
      <c r="K390" s="1789"/>
      <c r="L390" s="1789"/>
      <c r="M390" s="1789"/>
      <c r="N390" s="1789"/>
      <c r="O390" s="1789"/>
      <c r="P390" s="1789"/>
      <c r="Q390" s="1789"/>
      <c r="R390" s="1789"/>
      <c r="S390" s="1789"/>
      <c r="T390" s="1825"/>
      <c r="U390" s="1789"/>
      <c r="V390" s="1789"/>
      <c r="W390" s="1789"/>
      <c r="X390" s="1789"/>
      <c r="Y390" s="1789"/>
      <c r="Z390" s="1789"/>
      <c r="AA390" s="1789"/>
      <c r="AB390" s="1789"/>
      <c r="AC390" s="718" t="s">
        <v>73</v>
      </c>
      <c r="AD390" s="1285" t="s">
        <v>1253</v>
      </c>
      <c r="AE390" s="1285"/>
      <c r="AF390" s="1285"/>
      <c r="AG390" s="1320"/>
      <c r="AH390" s="718" t="s">
        <v>73</v>
      </c>
      <c r="AI390" s="1181" t="s">
        <v>1247</v>
      </c>
      <c r="AJ390" s="1181"/>
      <c r="AK390" s="1826"/>
      <c r="AM390" s="798">
        <f t="shared" si="8"/>
        <v>1</v>
      </c>
    </row>
    <row r="391" spans="1:39" ht="12.95" customHeight="1">
      <c r="A391" s="1823" t="s">
        <v>466</v>
      </c>
      <c r="B391" s="1789"/>
      <c r="C391" s="1789"/>
      <c r="D391" s="1789"/>
      <c r="E391" s="1824"/>
      <c r="F391" s="1789"/>
      <c r="G391" s="1789"/>
      <c r="H391" s="1789"/>
      <c r="I391" s="1789"/>
      <c r="J391" s="1789"/>
      <c r="K391" s="1789"/>
      <c r="L391" s="1789"/>
      <c r="M391" s="1789"/>
      <c r="N391" s="1789"/>
      <c r="O391" s="1789"/>
      <c r="P391" s="1789"/>
      <c r="Q391" s="1789"/>
      <c r="R391" s="1789"/>
      <c r="S391" s="1789"/>
      <c r="T391" s="1825"/>
      <c r="U391" s="1789"/>
      <c r="V391" s="1789"/>
      <c r="W391" s="1789"/>
      <c r="X391" s="1789"/>
      <c r="Y391" s="1789"/>
      <c r="Z391" s="1789"/>
      <c r="AA391" s="1789"/>
      <c r="AB391" s="1789"/>
      <c r="AC391" s="718" t="s">
        <v>73</v>
      </c>
      <c r="AD391" s="1285" t="s">
        <v>1253</v>
      </c>
      <c r="AE391" s="1285"/>
      <c r="AF391" s="1285"/>
      <c r="AG391" s="1320"/>
      <c r="AH391" s="718" t="s">
        <v>73</v>
      </c>
      <c r="AI391" s="1181" t="s">
        <v>1247</v>
      </c>
      <c r="AJ391" s="1181"/>
      <c r="AK391" s="1826"/>
      <c r="AM391" s="798">
        <f t="shared" si="8"/>
        <v>1</v>
      </c>
    </row>
    <row r="392" spans="1:39" ht="12.95" customHeight="1">
      <c r="A392" s="1823" t="s">
        <v>466</v>
      </c>
      <c r="B392" s="1789"/>
      <c r="C392" s="1789"/>
      <c r="D392" s="1789"/>
      <c r="E392" s="1824"/>
      <c r="F392" s="1789"/>
      <c r="G392" s="1789"/>
      <c r="H392" s="1789"/>
      <c r="I392" s="1789"/>
      <c r="J392" s="1789"/>
      <c r="K392" s="1789"/>
      <c r="L392" s="1789"/>
      <c r="M392" s="1789"/>
      <c r="N392" s="1789"/>
      <c r="O392" s="1789"/>
      <c r="P392" s="1789"/>
      <c r="Q392" s="1789"/>
      <c r="R392" s="1789"/>
      <c r="S392" s="1789"/>
      <c r="T392" s="1825"/>
      <c r="U392" s="1789"/>
      <c r="V392" s="1789"/>
      <c r="W392" s="1789"/>
      <c r="X392" s="1789"/>
      <c r="Y392" s="1789"/>
      <c r="Z392" s="1789"/>
      <c r="AA392" s="1789"/>
      <c r="AB392" s="1789"/>
      <c r="AC392" s="718" t="s">
        <v>73</v>
      </c>
      <c r="AD392" s="1285" t="s">
        <v>1253</v>
      </c>
      <c r="AE392" s="1285"/>
      <c r="AF392" s="1285"/>
      <c r="AG392" s="1320"/>
      <c r="AH392" s="718" t="s">
        <v>73</v>
      </c>
      <c r="AI392" s="1181" t="s">
        <v>1247</v>
      </c>
      <c r="AJ392" s="1181"/>
      <c r="AK392" s="1826"/>
      <c r="AM392" s="798">
        <f t="shared" si="8"/>
        <v>1</v>
      </c>
    </row>
    <row r="393" spans="1:39" ht="12.95" customHeight="1">
      <c r="A393" s="1823" t="s">
        <v>466</v>
      </c>
      <c r="B393" s="1789"/>
      <c r="C393" s="1789"/>
      <c r="D393" s="1789"/>
      <c r="E393" s="1824"/>
      <c r="F393" s="1789"/>
      <c r="G393" s="1789"/>
      <c r="H393" s="1789"/>
      <c r="I393" s="1789"/>
      <c r="J393" s="1789"/>
      <c r="K393" s="1789"/>
      <c r="L393" s="1789"/>
      <c r="M393" s="1789"/>
      <c r="N393" s="1789"/>
      <c r="O393" s="1789"/>
      <c r="P393" s="1789"/>
      <c r="Q393" s="1789"/>
      <c r="R393" s="1789"/>
      <c r="S393" s="1789"/>
      <c r="T393" s="1825"/>
      <c r="U393" s="1789"/>
      <c r="V393" s="1789"/>
      <c r="W393" s="1789"/>
      <c r="X393" s="1789"/>
      <c r="Y393" s="1789"/>
      <c r="Z393" s="1789"/>
      <c r="AA393" s="1789"/>
      <c r="AB393" s="1789"/>
      <c r="AC393" s="718" t="s">
        <v>73</v>
      </c>
      <c r="AD393" s="1285" t="s">
        <v>1253</v>
      </c>
      <c r="AE393" s="1285"/>
      <c r="AF393" s="1285"/>
      <c r="AG393" s="1320"/>
      <c r="AH393" s="718" t="s">
        <v>73</v>
      </c>
      <c r="AI393" s="1181" t="s">
        <v>1247</v>
      </c>
      <c r="AJ393" s="1181"/>
      <c r="AK393" s="1826"/>
      <c r="AM393" s="798">
        <f t="shared" si="8"/>
        <v>1</v>
      </c>
    </row>
    <row r="394" spans="1:39" ht="12.95" customHeight="1">
      <c r="A394" s="1823" t="s">
        <v>466</v>
      </c>
      <c r="B394" s="1789"/>
      <c r="C394" s="1789"/>
      <c r="D394" s="1789"/>
      <c r="E394" s="1824"/>
      <c r="F394" s="1789"/>
      <c r="G394" s="1789"/>
      <c r="H394" s="1789"/>
      <c r="I394" s="1789"/>
      <c r="J394" s="1789"/>
      <c r="K394" s="1789"/>
      <c r="L394" s="1789"/>
      <c r="M394" s="1789"/>
      <c r="N394" s="1789"/>
      <c r="O394" s="1789"/>
      <c r="P394" s="1789"/>
      <c r="Q394" s="1789"/>
      <c r="R394" s="1789"/>
      <c r="S394" s="1789"/>
      <c r="T394" s="1825"/>
      <c r="U394" s="1789"/>
      <c r="V394" s="1789"/>
      <c r="W394" s="1789"/>
      <c r="X394" s="1789"/>
      <c r="Y394" s="1789"/>
      <c r="Z394" s="1789"/>
      <c r="AA394" s="1789"/>
      <c r="AB394" s="1789"/>
      <c r="AC394" s="718" t="s">
        <v>73</v>
      </c>
      <c r="AD394" s="1285" t="s">
        <v>1253</v>
      </c>
      <c r="AE394" s="1285"/>
      <c r="AF394" s="1285"/>
      <c r="AG394" s="1320"/>
      <c r="AH394" s="718" t="s">
        <v>73</v>
      </c>
      <c r="AI394" s="1181" t="s">
        <v>1247</v>
      </c>
      <c r="AJ394" s="1181"/>
      <c r="AK394" s="1826"/>
      <c r="AM394" s="798">
        <f t="shared" si="8"/>
        <v>1</v>
      </c>
    </row>
    <row r="395" spans="1:39" ht="12.95" customHeight="1">
      <c r="A395" s="1823" t="s">
        <v>466</v>
      </c>
      <c r="B395" s="1789"/>
      <c r="C395" s="1789"/>
      <c r="D395" s="1789"/>
      <c r="E395" s="1824"/>
      <c r="F395" s="1789"/>
      <c r="G395" s="1789"/>
      <c r="H395" s="1789"/>
      <c r="I395" s="1789"/>
      <c r="J395" s="1789"/>
      <c r="K395" s="1789"/>
      <c r="L395" s="1789"/>
      <c r="M395" s="1789"/>
      <c r="N395" s="1789"/>
      <c r="O395" s="1789"/>
      <c r="P395" s="1789"/>
      <c r="Q395" s="1789"/>
      <c r="R395" s="1789"/>
      <c r="S395" s="1789"/>
      <c r="T395" s="1825"/>
      <c r="U395" s="1789"/>
      <c r="V395" s="1789"/>
      <c r="W395" s="1789"/>
      <c r="X395" s="1789"/>
      <c r="Y395" s="1789"/>
      <c r="Z395" s="1789"/>
      <c r="AA395" s="1789"/>
      <c r="AB395" s="1789"/>
      <c r="AC395" s="718" t="s">
        <v>73</v>
      </c>
      <c r="AD395" s="1285" t="s">
        <v>1253</v>
      </c>
      <c r="AE395" s="1285"/>
      <c r="AF395" s="1285"/>
      <c r="AG395" s="1320"/>
      <c r="AH395" s="718" t="s">
        <v>73</v>
      </c>
      <c r="AI395" s="1181" t="s">
        <v>1247</v>
      </c>
      <c r="AJ395" s="1181"/>
      <c r="AK395" s="1826"/>
      <c r="AM395" s="798">
        <f t="shared" si="8"/>
        <v>1</v>
      </c>
    </row>
    <row r="396" spans="1:39" ht="12.95" customHeight="1">
      <c r="A396" s="1823" t="s">
        <v>466</v>
      </c>
      <c r="B396" s="1789"/>
      <c r="C396" s="1789"/>
      <c r="D396" s="1789"/>
      <c r="E396" s="1824"/>
      <c r="F396" s="1789"/>
      <c r="G396" s="1789"/>
      <c r="H396" s="1789"/>
      <c r="I396" s="1789"/>
      <c r="J396" s="1789"/>
      <c r="K396" s="1789"/>
      <c r="L396" s="1789"/>
      <c r="M396" s="1789"/>
      <c r="N396" s="1789"/>
      <c r="O396" s="1789"/>
      <c r="P396" s="1789"/>
      <c r="Q396" s="1789"/>
      <c r="R396" s="1789"/>
      <c r="S396" s="1789"/>
      <c r="T396" s="1825"/>
      <c r="U396" s="1789"/>
      <c r="V396" s="1789"/>
      <c r="W396" s="1789"/>
      <c r="X396" s="1789"/>
      <c r="Y396" s="1789"/>
      <c r="Z396" s="1789"/>
      <c r="AA396" s="1789"/>
      <c r="AB396" s="1789"/>
      <c r="AC396" s="718" t="s">
        <v>73</v>
      </c>
      <c r="AD396" s="1285" t="s">
        <v>1253</v>
      </c>
      <c r="AE396" s="1285"/>
      <c r="AF396" s="1285"/>
      <c r="AG396" s="1320"/>
      <c r="AH396" s="718" t="s">
        <v>73</v>
      </c>
      <c r="AI396" s="1181" t="s">
        <v>1247</v>
      </c>
      <c r="AJ396" s="1181"/>
      <c r="AK396" s="1826"/>
      <c r="AM396" s="798">
        <f t="shared" si="8"/>
        <v>1</v>
      </c>
    </row>
    <row r="397" spans="1:39" ht="12.95" customHeight="1" thickBot="1">
      <c r="A397" s="1828" t="s">
        <v>466</v>
      </c>
      <c r="B397" s="1792"/>
      <c r="C397" s="1792"/>
      <c r="D397" s="1792"/>
      <c r="E397" s="1830"/>
      <c r="F397" s="1792"/>
      <c r="G397" s="1792"/>
      <c r="H397" s="1792"/>
      <c r="I397" s="1792"/>
      <c r="J397" s="1792"/>
      <c r="K397" s="1792"/>
      <c r="L397" s="1792"/>
      <c r="M397" s="1792"/>
      <c r="N397" s="1792"/>
      <c r="O397" s="1792"/>
      <c r="P397" s="1792"/>
      <c r="Q397" s="1792"/>
      <c r="R397" s="1792"/>
      <c r="S397" s="1792"/>
      <c r="T397" s="1831"/>
      <c r="U397" s="1792"/>
      <c r="V397" s="1792"/>
      <c r="W397" s="1792"/>
      <c r="X397" s="1792"/>
      <c r="Y397" s="1792"/>
      <c r="Z397" s="1792"/>
      <c r="AA397" s="1792"/>
      <c r="AB397" s="1792"/>
      <c r="AC397" s="759" t="s">
        <v>73</v>
      </c>
      <c r="AD397" s="1829" t="s">
        <v>1253</v>
      </c>
      <c r="AE397" s="1829"/>
      <c r="AF397" s="1829"/>
      <c r="AG397" s="1836"/>
      <c r="AH397" s="759" t="s">
        <v>73</v>
      </c>
      <c r="AI397" s="1454" t="s">
        <v>1247</v>
      </c>
      <c r="AJ397" s="1454"/>
      <c r="AK397" s="1832"/>
      <c r="AM397" s="798">
        <f t="shared" si="8"/>
        <v>1</v>
      </c>
    </row>
    <row r="398" spans="1:39" ht="14.1" customHeight="1">
      <c r="A398" s="175" t="s">
        <v>466</v>
      </c>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c r="AB398" s="175"/>
      <c r="AC398" s="175"/>
      <c r="AD398" s="175"/>
      <c r="AE398" s="175"/>
      <c r="AK398" s="872"/>
      <c r="AM398" s="798">
        <f t="shared" si="8"/>
        <v>1</v>
      </c>
    </row>
    <row r="399" spans="1:39" ht="24" customHeight="1"/>
    <row r="415" spans="1:37">
      <c r="A415" s="175" t="s">
        <v>466</v>
      </c>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c r="AB415" s="175"/>
      <c r="AC415" s="175"/>
      <c r="AD415" s="175"/>
      <c r="AE415" s="175"/>
      <c r="AK415" s="872"/>
    </row>
    <row r="416" spans="1:37">
      <c r="A416" s="175" t="s">
        <v>466</v>
      </c>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c r="AB416" s="175"/>
      <c r="AC416" s="175"/>
      <c r="AD416" s="175"/>
      <c r="AE416" s="175"/>
      <c r="AK416" s="872"/>
    </row>
  </sheetData>
  <mergeCells count="466">
    <mergeCell ref="R8:Y8"/>
    <mergeCell ref="AA8:AK11"/>
    <mergeCell ref="R9:Y9"/>
    <mergeCell ref="R12:Y13"/>
    <mergeCell ref="AA12:AK13"/>
    <mergeCell ref="R14:Y14"/>
    <mergeCell ref="AA14:AK14"/>
    <mergeCell ref="A2:AK2"/>
    <mergeCell ref="A3:AK3"/>
    <mergeCell ref="A4:AK4"/>
    <mergeCell ref="Z6:AC6"/>
    <mergeCell ref="AE6:AF6"/>
    <mergeCell ref="AH6:AI6"/>
    <mergeCell ref="A46:AK46"/>
    <mergeCell ref="A47:AK47"/>
    <mergeCell ref="Z49:AC49"/>
    <mergeCell ref="AE49:AF49"/>
    <mergeCell ref="AH49:AI49"/>
    <mergeCell ref="R51:Y51"/>
    <mergeCell ref="AA51:AK52"/>
    <mergeCell ref="R52:Y52"/>
    <mergeCell ref="A16:AK19"/>
    <mergeCell ref="C28:AJ28"/>
    <mergeCell ref="C29:AJ29"/>
    <mergeCell ref="C30:AJ30"/>
    <mergeCell ref="C31:AJ31"/>
    <mergeCell ref="A45:AK45"/>
    <mergeCell ref="U63:AH63"/>
    <mergeCell ref="Z64:AC64"/>
    <mergeCell ref="AE64:AF64"/>
    <mergeCell ref="AH64:AI64"/>
    <mergeCell ref="S65:AJ65"/>
    <mergeCell ref="K67:AJ67"/>
    <mergeCell ref="R53:Y54"/>
    <mergeCell ref="AA53:AK54"/>
    <mergeCell ref="R55:Y55"/>
    <mergeCell ref="AA55:AK55"/>
    <mergeCell ref="A57:AK58"/>
    <mergeCell ref="A60:AK60"/>
    <mergeCell ref="C83:AJ83"/>
    <mergeCell ref="A87:AK87"/>
    <mergeCell ref="J91:AJ91"/>
    <mergeCell ref="J92:AJ92"/>
    <mergeCell ref="J93:AJ93"/>
    <mergeCell ref="L94:Q94"/>
    <mergeCell ref="K68:AJ68"/>
    <mergeCell ref="K69:AJ69"/>
    <mergeCell ref="D72:AJ72"/>
    <mergeCell ref="C80:AJ80"/>
    <mergeCell ref="C81:AJ81"/>
    <mergeCell ref="C82:AJ82"/>
    <mergeCell ref="Y102:AB102"/>
    <mergeCell ref="L104:O104"/>
    <mergeCell ref="L105:O105"/>
    <mergeCell ref="L106:O106"/>
    <mergeCell ref="T106:W106"/>
    <mergeCell ref="L107:R107"/>
    <mergeCell ref="AA107:AG107"/>
    <mergeCell ref="L96:Q96"/>
    <mergeCell ref="L97:Q97"/>
    <mergeCell ref="N100:Q100"/>
    <mergeCell ref="V100:Y100"/>
    <mergeCell ref="AD100:AG100"/>
    <mergeCell ref="Y101:AB101"/>
    <mergeCell ref="N128:AK129"/>
    <mergeCell ref="N130:AK130"/>
    <mergeCell ref="N133:AK134"/>
    <mergeCell ref="N135:AK135"/>
    <mergeCell ref="N138:AK139"/>
    <mergeCell ref="N140:AK140"/>
    <mergeCell ref="P110:Z110"/>
    <mergeCell ref="P111:Z111"/>
    <mergeCell ref="C114:AJ114"/>
    <mergeCell ref="C115:AJ115"/>
    <mergeCell ref="C116:AJ116"/>
    <mergeCell ref="A122:AK124"/>
    <mergeCell ref="A159:AK159"/>
    <mergeCell ref="O161:AI161"/>
    <mergeCell ref="O162:R162"/>
    <mergeCell ref="O163:R163"/>
    <mergeCell ref="C169:AJ169"/>
    <mergeCell ref="C170:AJ170"/>
    <mergeCell ref="N143:AK144"/>
    <mergeCell ref="N145:AK145"/>
    <mergeCell ref="N148:AK149"/>
    <mergeCell ref="N150:AK150"/>
    <mergeCell ref="N153:AK154"/>
    <mergeCell ref="N155:AK155"/>
    <mergeCell ref="N191:AK191"/>
    <mergeCell ref="N192:AK192"/>
    <mergeCell ref="B194:E195"/>
    <mergeCell ref="F194:I195"/>
    <mergeCell ref="J194:AI194"/>
    <mergeCell ref="AJ194:AK195"/>
    <mergeCell ref="J195:M195"/>
    <mergeCell ref="N195:AF195"/>
    <mergeCell ref="C171:AJ171"/>
    <mergeCell ref="C172:AJ172"/>
    <mergeCell ref="C173:AJ173"/>
    <mergeCell ref="N187:AK187"/>
    <mergeCell ref="A188:M190"/>
    <mergeCell ref="N188:AK188"/>
    <mergeCell ref="N189:AK189"/>
    <mergeCell ref="N190:AK190"/>
    <mergeCell ref="A196:A237"/>
    <mergeCell ref="J196:M196"/>
    <mergeCell ref="O196:AF196"/>
    <mergeCell ref="AH196:AI196"/>
    <mergeCell ref="J197:M197"/>
    <mergeCell ref="Q197:AF197"/>
    <mergeCell ref="AH197:AI197"/>
    <mergeCell ref="Q198:AF198"/>
    <mergeCell ref="AH198:AI198"/>
    <mergeCell ref="Q199:AF199"/>
    <mergeCell ref="Q202:AF202"/>
    <mergeCell ref="AH202:AI202"/>
    <mergeCell ref="Q203:AF203"/>
    <mergeCell ref="AH203:AI203"/>
    <mergeCell ref="Q204:AF204"/>
    <mergeCell ref="AH204:AI204"/>
    <mergeCell ref="AH199:AI199"/>
    <mergeCell ref="C200:E200"/>
    <mergeCell ref="Q200:AF200"/>
    <mergeCell ref="AH200:AI200"/>
    <mergeCell ref="B201:E201"/>
    <mergeCell ref="Q201:AF201"/>
    <mergeCell ref="AH201:AI201"/>
    <mergeCell ref="AH209:AI209"/>
    <mergeCell ref="AH210:AI210"/>
    <mergeCell ref="S211:AE211"/>
    <mergeCell ref="AH211:AI211"/>
    <mergeCell ref="J212:M212"/>
    <mergeCell ref="AH212:AI212"/>
    <mergeCell ref="Q205:AF205"/>
    <mergeCell ref="AH205:AI205"/>
    <mergeCell ref="AH206:AI206"/>
    <mergeCell ref="S207:AE207"/>
    <mergeCell ref="AH207:AI207"/>
    <mergeCell ref="AH208:AI208"/>
    <mergeCell ref="AH218:AI218"/>
    <mergeCell ref="R219:AE219"/>
    <mergeCell ref="AH219:AI219"/>
    <mergeCell ref="AH220:AI220"/>
    <mergeCell ref="AH221:AI221"/>
    <mergeCell ref="X222:AD222"/>
    <mergeCell ref="AH222:AI222"/>
    <mergeCell ref="AH213:AI213"/>
    <mergeCell ref="R214:AE214"/>
    <mergeCell ref="AH214:AI214"/>
    <mergeCell ref="AH215:AI215"/>
    <mergeCell ref="AH216:AI216"/>
    <mergeCell ref="AH217:AI217"/>
    <mergeCell ref="J230:M230"/>
    <mergeCell ref="AH230:AI230"/>
    <mergeCell ref="AH231:AI231"/>
    <mergeCell ref="J223:M223"/>
    <mergeCell ref="AH223:AI223"/>
    <mergeCell ref="AH224:AI224"/>
    <mergeCell ref="O225:W225"/>
    <mergeCell ref="AH225:AI225"/>
    <mergeCell ref="O226:W226"/>
    <mergeCell ref="AH226:AI226"/>
    <mergeCell ref="AH232:AI232"/>
    <mergeCell ref="AH233:AI233"/>
    <mergeCell ref="AH234:AI234"/>
    <mergeCell ref="AH235:AI235"/>
    <mergeCell ref="AH236:AI236"/>
    <mergeCell ref="V237:AC237"/>
    <mergeCell ref="AH237:AI237"/>
    <mergeCell ref="AH227:AI227"/>
    <mergeCell ref="AH228:AI228"/>
    <mergeCell ref="AH229:AI229"/>
    <mergeCell ref="N246:AK246"/>
    <mergeCell ref="B248:E249"/>
    <mergeCell ref="F248:I249"/>
    <mergeCell ref="J248:AI248"/>
    <mergeCell ref="AJ248:AK249"/>
    <mergeCell ref="J249:M249"/>
    <mergeCell ref="N249:AF249"/>
    <mergeCell ref="N241:AK241"/>
    <mergeCell ref="A242:M244"/>
    <mergeCell ref="N242:AK242"/>
    <mergeCell ref="N243:AK243"/>
    <mergeCell ref="N244:AK244"/>
    <mergeCell ref="N245:AK245"/>
    <mergeCell ref="A250:A294"/>
    <mergeCell ref="AH250:AI250"/>
    <mergeCell ref="AH251:AI251"/>
    <mergeCell ref="AH252:AI252"/>
    <mergeCell ref="C253:E253"/>
    <mergeCell ref="AA253:AB253"/>
    <mergeCell ref="AH253:AI253"/>
    <mergeCell ref="C254:E254"/>
    <mergeCell ref="AH254:AI254"/>
    <mergeCell ref="B255:E255"/>
    <mergeCell ref="AH258:AI258"/>
    <mergeCell ref="J259:M259"/>
    <mergeCell ref="O259:AF259"/>
    <mergeCell ref="N263:AF263"/>
    <mergeCell ref="AH255:AI255"/>
    <mergeCell ref="U256:V256"/>
    <mergeCell ref="Z256:AA256"/>
    <mergeCell ref="AH256:AI256"/>
    <mergeCell ref="S257:T257"/>
    <mergeCell ref="AH257:AI257"/>
    <mergeCell ref="O264:P264"/>
    <mergeCell ref="Q264:S264"/>
    <mergeCell ref="O265:P265"/>
    <mergeCell ref="W267:X267"/>
    <mergeCell ref="Y267:AE267"/>
    <mergeCell ref="W269:X269"/>
    <mergeCell ref="Y269:AE269"/>
    <mergeCell ref="J258:M258"/>
    <mergeCell ref="U258:AF258"/>
    <mergeCell ref="B274:E274"/>
    <mergeCell ref="AH274:AI274"/>
    <mergeCell ref="P275:Z275"/>
    <mergeCell ref="AD275:AE275"/>
    <mergeCell ref="AH275:AI275"/>
    <mergeCell ref="AH276:AI276"/>
    <mergeCell ref="W271:X271"/>
    <mergeCell ref="Y271:AE271"/>
    <mergeCell ref="AH272:AI272"/>
    <mergeCell ref="C273:E273"/>
    <mergeCell ref="P273:Z273"/>
    <mergeCell ref="AD273:AE273"/>
    <mergeCell ref="AH273:AI273"/>
    <mergeCell ref="T279:U279"/>
    <mergeCell ref="AH279:AI279"/>
    <mergeCell ref="T280:U280"/>
    <mergeCell ref="Y280:AA280"/>
    <mergeCell ref="AD280:AE280"/>
    <mergeCell ref="AH280:AI280"/>
    <mergeCell ref="P277:Z277"/>
    <mergeCell ref="AD277:AE277"/>
    <mergeCell ref="AH277:AI277"/>
    <mergeCell ref="T278:W278"/>
    <mergeCell ref="Y278:AB278"/>
    <mergeCell ref="AH278:AI278"/>
    <mergeCell ref="AJ298:AK299"/>
    <mergeCell ref="J299:M299"/>
    <mergeCell ref="N299:AF299"/>
    <mergeCell ref="O282:W282"/>
    <mergeCell ref="AH282:AI282"/>
    <mergeCell ref="O283:W283"/>
    <mergeCell ref="AH283:AI283"/>
    <mergeCell ref="P292:R292"/>
    <mergeCell ref="O293:AF293"/>
    <mergeCell ref="AH305:AI305"/>
    <mergeCell ref="AH306:AI306"/>
    <mergeCell ref="AH307:AI307"/>
    <mergeCell ref="T308:AE308"/>
    <mergeCell ref="AH308:AI308"/>
    <mergeCell ref="J318:M318"/>
    <mergeCell ref="U294:AE294"/>
    <mergeCell ref="B298:E299"/>
    <mergeCell ref="F298:I299"/>
    <mergeCell ref="J298:AI298"/>
    <mergeCell ref="J313:M313"/>
    <mergeCell ref="AH313:AI313"/>
    <mergeCell ref="AH314:AI314"/>
    <mergeCell ref="AH315:AI315"/>
    <mergeCell ref="AH316:AI316"/>
    <mergeCell ref="AH317:AI317"/>
    <mergeCell ref="AH318:AI318"/>
    <mergeCell ref="A300:A342"/>
    <mergeCell ref="AH300:AI300"/>
    <mergeCell ref="AF301:AF302"/>
    <mergeCell ref="AH301:AI301"/>
    <mergeCell ref="AH302:AI302"/>
    <mergeCell ref="C303:E303"/>
    <mergeCell ref="O303:AE303"/>
    <mergeCell ref="AF303:AF304"/>
    <mergeCell ref="AH303:AI303"/>
    <mergeCell ref="O304:AE304"/>
    <mergeCell ref="T309:AE309"/>
    <mergeCell ref="AH309:AI309"/>
    <mergeCell ref="AH310:AI310"/>
    <mergeCell ref="T311:AE311"/>
    <mergeCell ref="AH311:AI311"/>
    <mergeCell ref="T312:AE312"/>
    <mergeCell ref="AH312:AI312"/>
    <mergeCell ref="T305:AE305"/>
    <mergeCell ref="C323:E323"/>
    <mergeCell ref="AH323:AI323"/>
    <mergeCell ref="C324:E324"/>
    <mergeCell ref="AH324:AI324"/>
    <mergeCell ref="C325:E325"/>
    <mergeCell ref="B326:E326"/>
    <mergeCell ref="AH319:AI319"/>
    <mergeCell ref="AH320:AI320"/>
    <mergeCell ref="AH321:AI321"/>
    <mergeCell ref="AH322:AI322"/>
    <mergeCell ref="AH338:AI338"/>
    <mergeCell ref="AH339:AI339"/>
    <mergeCell ref="AH340:AI340"/>
    <mergeCell ref="J341:M341"/>
    <mergeCell ref="AH341:AI341"/>
    <mergeCell ref="AH342:AI342"/>
    <mergeCell ref="J331:M331"/>
    <mergeCell ref="AH333:AI333"/>
    <mergeCell ref="AH334:AI334"/>
    <mergeCell ref="AH335:AI335"/>
    <mergeCell ref="AH336:AI336"/>
    <mergeCell ref="AH337:AI337"/>
    <mergeCell ref="AH359:AI359"/>
    <mergeCell ref="AH360:AI360"/>
    <mergeCell ref="AH350:AI350"/>
    <mergeCell ref="AH351:AI351"/>
    <mergeCell ref="J352:M355"/>
    <mergeCell ref="AH352:AI352"/>
    <mergeCell ref="AH353:AI353"/>
    <mergeCell ref="AH354:AI354"/>
    <mergeCell ref="Z373:AG373"/>
    <mergeCell ref="AH373:AK373"/>
    <mergeCell ref="N370:AE370"/>
    <mergeCell ref="AH370:AI370"/>
    <mergeCell ref="B346:E347"/>
    <mergeCell ref="F346:I347"/>
    <mergeCell ref="J346:AI346"/>
    <mergeCell ref="AJ346:AK347"/>
    <mergeCell ref="J347:M347"/>
    <mergeCell ref="N347:AF347"/>
    <mergeCell ref="N364:Q364"/>
    <mergeCell ref="AH364:AI364"/>
    <mergeCell ref="AH365:AI365"/>
    <mergeCell ref="AH355:AI355"/>
    <mergeCell ref="AH356:AI356"/>
    <mergeCell ref="AH357:AI357"/>
    <mergeCell ref="AH358:AI358"/>
    <mergeCell ref="A373:D373"/>
    <mergeCell ref="E373:Y373"/>
    <mergeCell ref="A348:A370"/>
    <mergeCell ref="J348:M348"/>
    <mergeCell ref="AH348:AI348"/>
    <mergeCell ref="AH349:AI349"/>
    <mergeCell ref="J361:M361"/>
    <mergeCell ref="N361:Q361"/>
    <mergeCell ref="AH361:AI361"/>
    <mergeCell ref="N362:Q362"/>
    <mergeCell ref="AH362:AI362"/>
    <mergeCell ref="AH363:AI363"/>
    <mergeCell ref="N369:AE369"/>
    <mergeCell ref="AH369:AI369"/>
    <mergeCell ref="F367:I367"/>
    <mergeCell ref="N367:AE367"/>
    <mergeCell ref="AH367:AI367"/>
    <mergeCell ref="AH368:AI368"/>
    <mergeCell ref="F368:I368"/>
    <mergeCell ref="N368:AE368"/>
    <mergeCell ref="AH366:AI366"/>
    <mergeCell ref="Z377:AG377"/>
    <mergeCell ref="AI377:AK377"/>
    <mergeCell ref="A376:D376"/>
    <mergeCell ref="F376:J376"/>
    <mergeCell ref="L376:R376"/>
    <mergeCell ref="T376:X376"/>
    <mergeCell ref="Z376:AG376"/>
    <mergeCell ref="AI376:AK376"/>
    <mergeCell ref="A374:D374"/>
    <mergeCell ref="F374:J374"/>
    <mergeCell ref="L374:R374"/>
    <mergeCell ref="T374:X374"/>
    <mergeCell ref="Z374:AG374"/>
    <mergeCell ref="AI374:AK374"/>
    <mergeCell ref="A375:D375"/>
    <mergeCell ref="F375:J375"/>
    <mergeCell ref="L375:R375"/>
    <mergeCell ref="T375:X375"/>
    <mergeCell ref="Z375:AG375"/>
    <mergeCell ref="AI375:AK375"/>
    <mergeCell ref="A377:D377"/>
    <mergeCell ref="F377:J377"/>
    <mergeCell ref="L377:R377"/>
    <mergeCell ref="T377:X377"/>
    <mergeCell ref="A379:D379"/>
    <mergeCell ref="F379:J379"/>
    <mergeCell ref="L379:R379"/>
    <mergeCell ref="T379:X379"/>
    <mergeCell ref="Z379:AG379"/>
    <mergeCell ref="AI379:AK379"/>
    <mergeCell ref="A378:D378"/>
    <mergeCell ref="F378:J378"/>
    <mergeCell ref="L378:R378"/>
    <mergeCell ref="T378:X378"/>
    <mergeCell ref="Z378:AG378"/>
    <mergeCell ref="AI378:AK378"/>
    <mergeCell ref="A381:D381"/>
    <mergeCell ref="F381:J381"/>
    <mergeCell ref="L381:R381"/>
    <mergeCell ref="T381:X381"/>
    <mergeCell ref="Z381:AG381"/>
    <mergeCell ref="AI381:AK381"/>
    <mergeCell ref="A380:D380"/>
    <mergeCell ref="F380:J380"/>
    <mergeCell ref="L380:R380"/>
    <mergeCell ref="T380:X380"/>
    <mergeCell ref="Z380:AG380"/>
    <mergeCell ref="AI380:AK380"/>
    <mergeCell ref="A383:D383"/>
    <mergeCell ref="F383:J383"/>
    <mergeCell ref="L383:R383"/>
    <mergeCell ref="T383:X383"/>
    <mergeCell ref="Z383:AG383"/>
    <mergeCell ref="AI383:AK383"/>
    <mergeCell ref="A382:D382"/>
    <mergeCell ref="F382:J382"/>
    <mergeCell ref="L382:R382"/>
    <mergeCell ref="T382:X382"/>
    <mergeCell ref="Z382:AG382"/>
    <mergeCell ref="AI382:AK382"/>
    <mergeCell ref="A387:D387"/>
    <mergeCell ref="E387:T387"/>
    <mergeCell ref="U387:AB387"/>
    <mergeCell ref="AC387:AG387"/>
    <mergeCell ref="AH387:AK387"/>
    <mergeCell ref="A388:D388"/>
    <mergeCell ref="E388:T388"/>
    <mergeCell ref="U388:AB388"/>
    <mergeCell ref="AD388:AG388"/>
    <mergeCell ref="AI388:AK388"/>
    <mergeCell ref="A389:D389"/>
    <mergeCell ref="E389:T389"/>
    <mergeCell ref="U389:AB389"/>
    <mergeCell ref="AD389:AG389"/>
    <mergeCell ref="AI389:AK389"/>
    <mergeCell ref="A390:D390"/>
    <mergeCell ref="E390:T390"/>
    <mergeCell ref="U390:AB390"/>
    <mergeCell ref="AD390:AG390"/>
    <mergeCell ref="AI390:AK390"/>
    <mergeCell ref="A391:D391"/>
    <mergeCell ref="E391:T391"/>
    <mergeCell ref="U391:AB391"/>
    <mergeCell ref="AD391:AG391"/>
    <mergeCell ref="AI391:AK391"/>
    <mergeCell ref="A392:D392"/>
    <mergeCell ref="E392:T392"/>
    <mergeCell ref="U392:AB392"/>
    <mergeCell ref="AD392:AG392"/>
    <mergeCell ref="AI392:AK392"/>
    <mergeCell ref="A393:D393"/>
    <mergeCell ref="E393:T393"/>
    <mergeCell ref="U393:AB393"/>
    <mergeCell ref="AD393:AG393"/>
    <mergeCell ref="AI393:AK393"/>
    <mergeCell ref="A394:D394"/>
    <mergeCell ref="E394:T394"/>
    <mergeCell ref="U394:AB394"/>
    <mergeCell ref="AD394:AG394"/>
    <mergeCell ref="AI394:AK394"/>
    <mergeCell ref="A397:D397"/>
    <mergeCell ref="E397:T397"/>
    <mergeCell ref="U397:AB397"/>
    <mergeCell ref="AD397:AG397"/>
    <mergeCell ref="AI397:AK397"/>
    <mergeCell ref="A395:D395"/>
    <mergeCell ref="E395:T395"/>
    <mergeCell ref="U395:AB395"/>
    <mergeCell ref="AD395:AG395"/>
    <mergeCell ref="AI395:AK395"/>
    <mergeCell ref="A396:D396"/>
    <mergeCell ref="E396:T396"/>
    <mergeCell ref="U396:AB396"/>
    <mergeCell ref="AD396:AG396"/>
    <mergeCell ref="AI396:AK396"/>
  </mergeCells>
  <phoneticPr fontId="2"/>
  <conditionalFormatting sqref="A44:AK66 A70:AK86 AK67:AK69 A67:K69">
    <cfRule type="expression" dxfId="12" priority="7">
      <formula>$AM$44=0</formula>
    </cfRule>
  </conditionalFormatting>
  <conditionalFormatting sqref="N301:AF305">
    <cfRule type="expression" dxfId="11" priority="6">
      <formula>$N$300="■"</formula>
    </cfRule>
  </conditionalFormatting>
  <conditionalFormatting sqref="N300:AF304">
    <cfRule type="expression" dxfId="10" priority="5">
      <formula>$N$305="■"</formula>
    </cfRule>
  </conditionalFormatting>
  <conditionalFormatting sqref="N303:AF304">
    <cfRule type="expression" dxfId="9" priority="4">
      <formula>$N$301="■"</formula>
    </cfRule>
  </conditionalFormatting>
  <conditionalFormatting sqref="N301:AF302">
    <cfRule type="expression" dxfId="8" priority="3">
      <formula>OR($N$303="■",$N$304="■")</formula>
    </cfRule>
  </conditionalFormatting>
  <conditionalFormatting sqref="A399:AK417">
    <cfRule type="expression" dxfId="7" priority="2">
      <formula>#REF!=FALSE</formula>
    </cfRule>
  </conditionalFormatting>
  <conditionalFormatting sqref="A36:AK39">
    <cfRule type="expression" dxfId="6" priority="1">
      <formula>#REF!=FALSE</formula>
    </cfRule>
  </conditionalFormatting>
  <conditionalFormatting sqref="A186:AK238">
    <cfRule type="expression" dxfId="5" priority="8">
      <formula>#REF!&lt;&gt;1</formula>
    </cfRule>
  </conditionalFormatting>
  <conditionalFormatting sqref="A240:AK295">
    <cfRule type="expression" dxfId="4" priority="9">
      <formula>SUM(#REF!)=0</formula>
    </cfRule>
  </conditionalFormatting>
  <conditionalFormatting sqref="B300:AF319">
    <cfRule type="expression" dxfId="3" priority="10">
      <formula>#REF!&lt;&gt;1</formula>
    </cfRule>
  </conditionalFormatting>
  <conditionalFormatting sqref="B320:AF332">
    <cfRule type="expression" dxfId="2" priority="11">
      <formula>SUM(#REF!)=0</formula>
    </cfRule>
  </conditionalFormatting>
  <dataValidations count="4">
    <dataValidation type="list" allowBlank="1" showInputMessage="1" showErrorMessage="1" sqref="AA225:AA226 Y225:Y226 N225:N226 V227 V349:V351 O349 AA282:AA283 Y282:Y283 N282:N283 V284" xr:uid="{00000000-0002-0000-0600-000000000000}">
      <formula1>"■,□"</formula1>
    </dataValidation>
    <dataValidation type="list" imeMode="on" allowBlank="1" showInputMessage="1" showErrorMessage="1" sqref="X70 AC70 N62 S62 R165:R167 W217 L95 T95 M165:M167 AG333:AG342 N196 P197:P205 N206:N212 R212:R213 Z212 R215:R216 O218 T218 Y218 N220:N221 S221:S223 Y221 N223:N224 W223 AB223 AG320:AG324 AG272:AG280 N228 N230 O232 O234 P237 S237 AA235 AD235 AG196:AG199 AG208:AG214 AG217:AG218 AG221:AG223 AG225:AG229 AG231:AG232 F300 F304:F305 O302 N333 N337:N339 N341 F329 F314 F316 AG348:AG351 R352 R354 S356:S357 S359:S360 AA359:AA362 AD361:AD362 AA364:AA365 AD364:AD365 R363 R366 AG314:AG318 Z217 AG361:AG364 AG367:AG369 E374:E383 AH374:AH383 K374:K383 S374:S383 AC388:AC397 AH388:AH397 P336 S336 AB336 B303 N320:N331 N250 N252 P253 S253 W253 Z253 N254:N255 T256 Y256 N259 T258 N261:N262 N264:N265 T264:T265 O267 V267 O269 V269 O271 V271 O273 AC273 O275 AC275 O277 AC277 N278 X278 S278:S280 X280 AC280 F327 O286:O287 O289:O290 P294 R294 AG250:AG258 N300:N301 N303:N318 AG300:AG303 F320 F324:F325 N280:N281 AG282:AG284 T39 F39 M39" xr:uid="{00000000-0002-0000-0600-000001000000}">
      <formula1>"□,■"</formula1>
    </dataValidation>
    <dataValidation type="list" imeMode="on" allowBlank="1" showInputMessage="1" sqref="N369:AE370" xr:uid="{00000000-0002-0000-0600-000002000000}">
      <formula1>"　,透湿比抵抗計算を行っている,一次元定常計算を行っている,防湿層が0.082㎡sPa/ng以上の透湿抵抗（1又は2地域以外）,防湿層が0.019㎡Pa/ng以上の透湿抵抗（1又は2地域以外）で断熱層の外側がALC,地域区分が5又は6地域である,地域区分が8地域である"</formula1>
    </dataValidation>
    <dataValidation type="list" imeMode="on" allowBlank="1" showInputMessage="1" sqref="N367:AE368" xr:uid="{00000000-0002-0000-0600-000003000000}">
      <formula1>"　,透湿比抵抗計算を行っている,一次元定常計算を行っている,地域区分が5又は6地域である,地域区分が8地域である,床断熱において、断熱床下が湿気の排出を妨げない構造,土塗壁の外側に断熱層がある"</formula1>
    </dataValidation>
  </dataValidations>
  <pageMargins left="0.74803149606299213" right="0.55118110236220474" top="0.74803149606299213" bottom="0.74803149606299213" header="0.31496062992125984" footer="0.31496062992125984"/>
  <pageSetup paperSize="9" orientation="portrait" r:id="rId1"/>
  <headerFooter>
    <oddFooter>&amp;L&amp;"BIZ UDゴシック,標準"&amp;8 2022/02/20改訂&amp;R&amp;"BIZ UDゴシック,標準"&amp;8一般財団法人ベターリビング</oddFooter>
  </headerFooter>
  <rowBreaks count="9" manualBreakCount="9">
    <brk id="43" max="36" man="1"/>
    <brk id="86" max="36" man="1"/>
    <brk id="120" max="36" man="1"/>
    <brk id="158" max="36" man="1"/>
    <brk id="184" max="36" man="1"/>
    <brk id="238" max="36" man="1"/>
    <brk id="295" max="36" man="1"/>
    <brk id="343" max="36" man="1"/>
    <brk id="398"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Button 1">
              <controlPr defaultSize="0" print="0" autoFill="0" autoPict="0" macro="[0]!ボタン1_Click">
                <anchor moveWithCells="1">
                  <from>
                    <xdr:col>0</xdr:col>
                    <xdr:colOff>9525</xdr:colOff>
                    <xdr:row>0</xdr:row>
                    <xdr:rowOff>9525</xdr:rowOff>
                  </from>
                  <to>
                    <xdr:col>36</xdr:col>
                    <xdr:colOff>152400</xdr:colOff>
                    <xdr:row>1</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tabColor theme="7" tint="0.79998168889431442"/>
  </sheetPr>
  <dimension ref="A1:CH555"/>
  <sheetViews>
    <sheetView showGridLines="0" showZeros="0" zoomScaleNormal="100" zoomScaleSheetLayoutView="100" workbookViewId="0">
      <selection activeCell="CA70" sqref="CA70"/>
    </sheetView>
  </sheetViews>
  <sheetFormatPr defaultColWidth="8.875" defaultRowHeight="12.75"/>
  <cols>
    <col min="1" max="37" width="2.125" style="117" customWidth="1"/>
    <col min="38" max="38" width="2.625" style="587" customWidth="1"/>
    <col min="39" max="39" width="2.625" style="5" hidden="1" customWidth="1"/>
    <col min="40" max="40" width="6.625" style="5" hidden="1" customWidth="1"/>
    <col min="41" max="41" width="12.625" style="5" hidden="1" customWidth="1"/>
    <col min="42" max="51" width="2.625" style="5" hidden="1" customWidth="1"/>
    <col min="52" max="86" width="2.625" style="120" customWidth="1"/>
    <col min="87" max="208" width="2.625" style="117" customWidth="1"/>
    <col min="209" max="16384" width="8.875" style="117"/>
  </cols>
  <sheetData>
    <row r="1" spans="1:40" ht="14.1" customHeight="1">
      <c r="AK1" s="586" t="s">
        <v>1645</v>
      </c>
      <c r="AL1" s="587">
        <v>1</v>
      </c>
      <c r="AM1" s="645" t="e">
        <f>IF(AND(低炭素&lt;&gt;0,旧低炭素建築物申請!C79&lt;&gt;0),0,1)</f>
        <v>#REF!</v>
      </c>
      <c r="AN1" s="553" t="e">
        <f>IF(AM1=1,AL1,0)</f>
        <v>#REF!</v>
      </c>
    </row>
    <row r="2" spans="1:40" ht="14.1" customHeight="1">
      <c r="A2" s="1525" t="s">
        <v>1646</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M2" s="5" t="e">
        <f>AM1</f>
        <v>#REF!</v>
      </c>
      <c r="AN2" s="553">
        <f>IF(AM51=1,AL51,0)</f>
        <v>0</v>
      </c>
    </row>
    <row r="3" spans="1:40" ht="15" customHeight="1">
      <c r="AM3" s="5" t="e">
        <f t="shared" ref="AM3:AM31" si="0">AM2</f>
        <v>#REF!</v>
      </c>
      <c r="AN3" s="553" t="e">
        <f>IF(AM94=1,AL94,0)</f>
        <v>#REF!</v>
      </c>
    </row>
    <row r="4" spans="1:40" ht="15" customHeight="1">
      <c r="AM4" s="5" t="e">
        <f t="shared" si="0"/>
        <v>#REF!</v>
      </c>
      <c r="AN4" s="553">
        <f>IF(AM132=1,AL132,0)</f>
        <v>4</v>
      </c>
    </row>
    <row r="5" spans="1:40" ht="15" customHeight="1">
      <c r="A5" s="119" t="s">
        <v>1647</v>
      </c>
      <c r="B5" s="119"/>
      <c r="C5" s="119"/>
      <c r="D5" s="119"/>
      <c r="E5" s="119"/>
      <c r="F5" s="119"/>
      <c r="G5" s="119"/>
      <c r="H5" s="119"/>
      <c r="I5" s="119"/>
      <c r="J5" s="119"/>
      <c r="K5" s="119"/>
      <c r="L5" s="119"/>
      <c r="M5" s="119"/>
      <c r="N5" s="119"/>
      <c r="O5" s="119"/>
      <c r="P5" s="119"/>
      <c r="Q5" s="119"/>
      <c r="R5" s="119"/>
      <c r="S5" s="119"/>
      <c r="T5" s="119"/>
      <c r="U5" s="119"/>
      <c r="V5" s="119"/>
      <c r="W5" s="119"/>
      <c r="X5" s="1528" t="e">
        <f>#REF!</f>
        <v>#REF!</v>
      </c>
      <c r="Y5" s="1528"/>
      <c r="Z5" s="1528"/>
      <c r="AA5" s="1528"/>
      <c r="AB5" s="119" t="s">
        <v>1648</v>
      </c>
      <c r="AC5" s="1528" t="e">
        <f>#REF!</f>
        <v>#REF!</v>
      </c>
      <c r="AD5" s="1528"/>
      <c r="AE5" s="119" t="s">
        <v>1649</v>
      </c>
      <c r="AF5" s="1528" t="e">
        <f>#REF!</f>
        <v>#REF!</v>
      </c>
      <c r="AG5" s="1528"/>
      <c r="AH5" s="119" t="s">
        <v>1650</v>
      </c>
      <c r="AI5" s="119"/>
      <c r="AJ5" s="119"/>
      <c r="AK5" s="119"/>
      <c r="AM5" s="5" t="e">
        <f t="shared" si="0"/>
        <v>#REF!</v>
      </c>
      <c r="AN5" s="553">
        <f>IF(AM192=1,AL192,0)</f>
        <v>5</v>
      </c>
    </row>
    <row r="6" spans="1:40" ht="15" customHeight="1">
      <c r="A6" s="119"/>
      <c r="B6" s="119"/>
      <c r="C6" s="119" t="s">
        <v>1651</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M6" s="5" t="e">
        <f t="shared" si="0"/>
        <v>#REF!</v>
      </c>
      <c r="AN6" s="553">
        <f>IF(AM249=1,AL249,0)</f>
        <v>6</v>
      </c>
    </row>
    <row r="7" spans="1:40" ht="15" customHeight="1">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M7" s="5" t="e">
        <f t="shared" si="0"/>
        <v>#REF!</v>
      </c>
      <c r="AN7" s="553">
        <f>IF(AM299=1,AL299,0)</f>
        <v>7</v>
      </c>
    </row>
    <row r="8" spans="1:40" ht="15" customHeight="1">
      <c r="A8" s="119"/>
      <c r="B8" s="119"/>
      <c r="C8" s="119"/>
      <c r="D8" s="119"/>
      <c r="E8" s="119"/>
      <c r="F8" s="119"/>
      <c r="G8" s="119"/>
      <c r="H8" s="119"/>
      <c r="I8" s="119"/>
      <c r="J8" s="119"/>
      <c r="K8" s="119"/>
      <c r="L8" s="119"/>
      <c r="M8" s="119"/>
      <c r="N8" s="119"/>
      <c r="O8" s="119"/>
      <c r="P8" s="119"/>
      <c r="Q8" s="119"/>
      <c r="R8" s="119" t="s">
        <v>1652</v>
      </c>
      <c r="S8" s="119"/>
      <c r="T8" s="119"/>
      <c r="U8" s="119"/>
      <c r="V8" s="119"/>
      <c r="W8" s="119"/>
      <c r="X8" s="119"/>
      <c r="Y8" s="119"/>
      <c r="Z8" s="119"/>
      <c r="AA8" s="119"/>
      <c r="AB8" s="119"/>
      <c r="AC8" s="119"/>
      <c r="AD8" s="119"/>
      <c r="AE8" s="119"/>
      <c r="AF8" s="119"/>
      <c r="AG8" s="119"/>
      <c r="AH8" s="119"/>
      <c r="AI8" s="119"/>
      <c r="AJ8" s="119"/>
      <c r="AK8" s="119"/>
      <c r="AM8" s="5" t="e">
        <f t="shared" si="0"/>
        <v>#REF!</v>
      </c>
      <c r="AN8" s="553" t="e">
        <f>IF(AM356=1,AL356,0)</f>
        <v>#REF!</v>
      </c>
    </row>
    <row r="9" spans="1:40" ht="15" customHeight="1">
      <c r="A9" s="119"/>
      <c r="B9" s="119"/>
      <c r="C9" s="119"/>
      <c r="D9" s="119"/>
      <c r="E9" s="119"/>
      <c r="F9" s="119"/>
      <c r="G9" s="119"/>
      <c r="H9" s="119"/>
      <c r="I9" s="119"/>
      <c r="J9" s="119"/>
      <c r="K9" s="119"/>
      <c r="L9" s="119"/>
      <c r="M9" s="119"/>
      <c r="N9" s="119"/>
      <c r="O9" s="119"/>
      <c r="P9" s="119"/>
      <c r="Q9" s="119"/>
      <c r="R9" s="119"/>
      <c r="S9" s="1529" t="e">
        <f>#REF!</f>
        <v>#REF!</v>
      </c>
      <c r="T9" s="1529"/>
      <c r="U9" s="1529"/>
      <c r="V9" s="1529"/>
      <c r="W9" s="1529"/>
      <c r="X9" s="1529"/>
      <c r="Y9" s="1529"/>
      <c r="Z9" s="1529"/>
      <c r="AA9" s="1529"/>
      <c r="AB9" s="1529"/>
      <c r="AC9" s="1529"/>
      <c r="AD9" s="1529"/>
      <c r="AE9" s="1529"/>
      <c r="AF9" s="1529"/>
      <c r="AG9" s="1529"/>
      <c r="AH9" s="1529"/>
      <c r="AI9" s="1529"/>
      <c r="AJ9" s="1529"/>
      <c r="AK9" s="119"/>
      <c r="AM9" s="5" t="e">
        <f t="shared" si="0"/>
        <v>#REF!</v>
      </c>
      <c r="AN9" s="553">
        <f>IF(AM394=1,AL394)</f>
        <v>9</v>
      </c>
    </row>
    <row r="10" spans="1:40" ht="15" customHeight="1">
      <c r="A10" s="119"/>
      <c r="B10" s="119"/>
      <c r="C10" s="119"/>
      <c r="D10" s="119"/>
      <c r="E10" s="119"/>
      <c r="F10" s="119"/>
      <c r="G10" s="119"/>
      <c r="H10" s="119"/>
      <c r="I10" s="119"/>
      <c r="J10" s="119"/>
      <c r="K10" s="119"/>
      <c r="L10" s="119"/>
      <c r="M10" s="119"/>
      <c r="N10" s="119"/>
      <c r="O10" s="119"/>
      <c r="P10" s="119"/>
      <c r="Q10" s="119"/>
      <c r="R10" s="119"/>
      <c r="S10" s="1529"/>
      <c r="T10" s="1529"/>
      <c r="U10" s="1529"/>
      <c r="V10" s="1529"/>
      <c r="W10" s="1529"/>
      <c r="X10" s="1529"/>
      <c r="Y10" s="1529"/>
      <c r="Z10" s="1529"/>
      <c r="AA10" s="1529"/>
      <c r="AB10" s="1529"/>
      <c r="AC10" s="1529"/>
      <c r="AD10" s="1529"/>
      <c r="AE10" s="1529"/>
      <c r="AF10" s="1529"/>
      <c r="AG10" s="1529"/>
      <c r="AH10" s="1529"/>
      <c r="AI10" s="1529"/>
      <c r="AJ10" s="1529"/>
      <c r="AK10" s="119"/>
      <c r="AM10" s="5" t="e">
        <f t="shared" si="0"/>
        <v>#REF!</v>
      </c>
      <c r="AN10" s="553">
        <f>IF(AM430=1,AL430,0)</f>
        <v>10</v>
      </c>
    </row>
    <row r="11" spans="1:40" ht="15" customHeight="1">
      <c r="A11" s="119"/>
      <c r="B11" s="119"/>
      <c r="C11" s="119"/>
      <c r="D11" s="119"/>
      <c r="E11" s="119"/>
      <c r="F11" s="119"/>
      <c r="G11" s="119"/>
      <c r="H11" s="119"/>
      <c r="I11" s="119"/>
      <c r="J11" s="119"/>
      <c r="K11" s="119"/>
      <c r="L11" s="119"/>
      <c r="M11" s="119"/>
      <c r="N11" s="119"/>
      <c r="O11" s="119"/>
      <c r="P11" s="119"/>
      <c r="Q11" s="119"/>
      <c r="R11" s="119"/>
      <c r="S11" s="119" t="s">
        <v>1653</v>
      </c>
      <c r="T11" s="119"/>
      <c r="U11" s="119"/>
      <c r="V11" s="119"/>
      <c r="W11" s="119"/>
      <c r="X11" s="119"/>
      <c r="Y11" s="119"/>
      <c r="Z11" s="119"/>
      <c r="AA11" s="119"/>
      <c r="AB11" s="119"/>
      <c r="AC11" s="119"/>
      <c r="AD11" s="119"/>
      <c r="AE11" s="119"/>
      <c r="AF11" s="119"/>
      <c r="AG11" s="119"/>
      <c r="AH11" s="119"/>
      <c r="AI11" s="119"/>
      <c r="AJ11" s="119"/>
      <c r="AK11" s="119"/>
      <c r="AM11" s="5" t="e">
        <f t="shared" si="0"/>
        <v>#REF!</v>
      </c>
      <c r="AN11" s="553">
        <f>IF(AM449=1,AL449,0)</f>
        <v>11</v>
      </c>
    </row>
    <row r="12" spans="1:40" ht="15" customHeight="1">
      <c r="A12" s="119"/>
      <c r="B12" s="119"/>
      <c r="C12" s="119"/>
      <c r="D12" s="119"/>
      <c r="E12" s="119"/>
      <c r="F12" s="119"/>
      <c r="G12" s="119"/>
      <c r="H12" s="119"/>
      <c r="I12" s="119"/>
      <c r="J12" s="119"/>
      <c r="K12" s="119"/>
      <c r="L12" s="119"/>
      <c r="M12" s="119"/>
      <c r="N12" s="119"/>
      <c r="O12" s="119"/>
      <c r="P12" s="119"/>
      <c r="Q12" s="119"/>
      <c r="R12" s="119"/>
      <c r="S12" s="119"/>
      <c r="T12" s="1398" t="e">
        <f>#REF!</f>
        <v>#REF!</v>
      </c>
      <c r="U12" s="1398"/>
      <c r="V12" s="1398"/>
      <c r="W12" s="1398"/>
      <c r="X12" s="1398"/>
      <c r="Y12" s="1398"/>
      <c r="Z12" s="1398"/>
      <c r="AA12" s="1398"/>
      <c r="AB12" s="1398"/>
      <c r="AC12" s="1398"/>
      <c r="AD12" s="1398"/>
      <c r="AE12" s="1398"/>
      <c r="AF12" s="1398"/>
      <c r="AG12" s="1398"/>
      <c r="AH12" s="1398"/>
      <c r="AI12" s="1398"/>
      <c r="AJ12" s="1398"/>
      <c r="AK12" s="119"/>
      <c r="AM12" s="5" t="e">
        <f t="shared" si="0"/>
        <v>#REF!</v>
      </c>
      <c r="AN12" s="553">
        <f>IF(AM510=1,AL510,0)</f>
        <v>12</v>
      </c>
    </row>
    <row r="13" spans="1:40" ht="15" customHeight="1">
      <c r="A13" s="119"/>
      <c r="B13" s="119"/>
      <c r="C13" s="119"/>
      <c r="D13" s="119"/>
      <c r="E13" s="119"/>
      <c r="F13" s="119"/>
      <c r="G13" s="119"/>
      <c r="H13" s="119"/>
      <c r="I13" s="119"/>
      <c r="J13" s="119"/>
      <c r="K13" s="119"/>
      <c r="L13" s="119"/>
      <c r="M13" s="119"/>
      <c r="N13" s="119"/>
      <c r="O13" s="119"/>
      <c r="P13" s="119"/>
      <c r="Q13" s="119"/>
      <c r="R13" s="119"/>
      <c r="S13" s="119"/>
      <c r="T13" s="1402" t="e">
        <f>#REF!</f>
        <v>#REF!</v>
      </c>
      <c r="U13" s="1402"/>
      <c r="V13" s="1402"/>
      <c r="W13" s="1402"/>
      <c r="X13" s="1402"/>
      <c r="Y13" s="1402"/>
      <c r="Z13" s="1402"/>
      <c r="AA13" s="1402"/>
      <c r="AB13" s="1402"/>
      <c r="AC13" s="1402"/>
      <c r="AD13" s="1402"/>
      <c r="AE13" s="1402"/>
      <c r="AF13" s="1402"/>
      <c r="AG13" s="1402"/>
      <c r="AH13" s="1402"/>
      <c r="AI13" s="1402"/>
      <c r="AJ13" s="1402"/>
      <c r="AK13" s="119"/>
      <c r="AM13" s="5" t="e">
        <f t="shared" si="0"/>
        <v>#REF!</v>
      </c>
      <c r="AN13" s="553">
        <f>IF(AM541=1,AL541,0)</f>
        <v>13</v>
      </c>
    </row>
    <row r="14" spans="1:40" ht="15" customHeight="1">
      <c r="A14" s="119"/>
      <c r="B14" s="119"/>
      <c r="C14" s="119"/>
      <c r="D14" s="119"/>
      <c r="E14" s="119"/>
      <c r="F14" s="119"/>
      <c r="G14" s="119"/>
      <c r="H14" s="119"/>
      <c r="I14" s="119"/>
      <c r="J14" s="119"/>
      <c r="K14" s="119"/>
      <c r="L14" s="119"/>
      <c r="M14" s="119"/>
      <c r="N14" s="119"/>
      <c r="O14" s="119"/>
      <c r="P14" s="119"/>
      <c r="Q14" s="119"/>
      <c r="R14" s="119" t="s">
        <v>1654</v>
      </c>
      <c r="S14" s="119"/>
      <c r="T14" s="119"/>
      <c r="U14" s="119"/>
      <c r="V14" s="119"/>
      <c r="W14" s="119"/>
      <c r="X14" s="119"/>
      <c r="Y14" s="119"/>
      <c r="Z14" s="119"/>
      <c r="AA14" s="119"/>
      <c r="AB14" s="119"/>
      <c r="AC14" s="119"/>
      <c r="AD14" s="119"/>
      <c r="AE14" s="119"/>
      <c r="AF14" s="119"/>
      <c r="AG14" s="119"/>
      <c r="AH14" s="119"/>
      <c r="AI14" s="119"/>
      <c r="AJ14" s="119"/>
      <c r="AK14" s="119"/>
      <c r="AM14" s="5" t="e">
        <f t="shared" si="0"/>
        <v>#REF!</v>
      </c>
    </row>
    <row r="15" spans="1:40" ht="15" customHeight="1">
      <c r="A15" s="119"/>
      <c r="B15" s="119"/>
      <c r="C15" s="119"/>
      <c r="D15" s="119"/>
      <c r="E15" s="119"/>
      <c r="F15" s="119"/>
      <c r="G15" s="119"/>
      <c r="H15" s="119"/>
      <c r="I15" s="119"/>
      <c r="J15" s="119"/>
      <c r="K15" s="119"/>
      <c r="L15" s="119"/>
      <c r="M15" s="119"/>
      <c r="N15" s="119"/>
      <c r="O15" s="119"/>
      <c r="P15" s="119"/>
      <c r="Q15" s="119"/>
      <c r="R15" s="119"/>
      <c r="S15" s="1517" t="e">
        <f>#REF!</f>
        <v>#REF!</v>
      </c>
      <c r="T15" s="1517"/>
      <c r="U15" s="1517"/>
      <c r="V15" s="1517"/>
      <c r="W15" s="1517"/>
      <c r="X15" s="1517"/>
      <c r="Y15" s="1517"/>
      <c r="Z15" s="1517"/>
      <c r="AA15" s="1517"/>
      <c r="AB15" s="1517"/>
      <c r="AC15" s="1517"/>
      <c r="AD15" s="1517"/>
      <c r="AE15" s="1517"/>
      <c r="AF15" s="1517"/>
      <c r="AG15" s="1517"/>
      <c r="AH15" s="1517"/>
      <c r="AI15" s="1517"/>
      <c r="AJ15" s="1517"/>
      <c r="AK15" s="119"/>
      <c r="AM15" s="5" t="e">
        <f t="shared" si="0"/>
        <v>#REF!</v>
      </c>
    </row>
    <row r="16" spans="1:40" ht="15" customHeight="1">
      <c r="A16" s="119"/>
      <c r="B16" s="119"/>
      <c r="C16" s="119"/>
      <c r="D16" s="119"/>
      <c r="E16" s="119"/>
      <c r="F16" s="119"/>
      <c r="G16" s="119"/>
      <c r="H16" s="119"/>
      <c r="I16" s="119"/>
      <c r="J16" s="119"/>
      <c r="K16" s="119"/>
      <c r="L16" s="119"/>
      <c r="M16" s="119"/>
      <c r="N16" s="119"/>
      <c r="O16" s="119"/>
      <c r="P16" s="119"/>
      <c r="Q16" s="119"/>
      <c r="R16" s="119"/>
      <c r="S16" s="1517"/>
      <c r="T16" s="1517"/>
      <c r="U16" s="1517"/>
      <c r="V16" s="1517"/>
      <c r="W16" s="1517"/>
      <c r="X16" s="1517"/>
      <c r="Y16" s="1517"/>
      <c r="Z16" s="1517"/>
      <c r="AA16" s="1517"/>
      <c r="AB16" s="1517"/>
      <c r="AC16" s="1517"/>
      <c r="AD16" s="1517"/>
      <c r="AE16" s="1517"/>
      <c r="AF16" s="1517"/>
      <c r="AG16" s="1517"/>
      <c r="AH16" s="1517"/>
      <c r="AI16" s="1517"/>
      <c r="AJ16" s="1517"/>
      <c r="AK16" s="119"/>
      <c r="AM16" s="5" t="e">
        <f t="shared" si="0"/>
        <v>#REF!</v>
      </c>
    </row>
    <row r="17" spans="1:42" ht="15" customHeight="1">
      <c r="A17" s="119"/>
      <c r="B17" s="119"/>
      <c r="C17" s="119"/>
      <c r="D17" s="119"/>
      <c r="E17" s="119"/>
      <c r="F17" s="119"/>
      <c r="G17" s="119"/>
      <c r="H17" s="119"/>
      <c r="I17" s="119"/>
      <c r="J17" s="119"/>
      <c r="K17" s="119"/>
      <c r="L17" s="119"/>
      <c r="M17" s="119"/>
      <c r="N17" s="119"/>
      <c r="O17" s="119"/>
      <c r="P17" s="119"/>
      <c r="Q17" s="119"/>
      <c r="R17" s="119"/>
      <c r="S17" s="119" t="s">
        <v>1655</v>
      </c>
      <c r="T17" s="119"/>
      <c r="U17" s="119"/>
      <c r="V17" s="119"/>
      <c r="W17" s="119"/>
      <c r="X17" s="119"/>
      <c r="Y17" s="119"/>
      <c r="Z17" s="119"/>
      <c r="AA17" s="119"/>
      <c r="AB17" s="119"/>
      <c r="AC17" s="119"/>
      <c r="AD17" s="119"/>
      <c r="AE17" s="119"/>
      <c r="AF17" s="119"/>
      <c r="AG17" s="119"/>
      <c r="AH17" s="119"/>
      <c r="AI17" s="119"/>
      <c r="AJ17" s="119"/>
      <c r="AK17" s="119"/>
      <c r="AM17" s="5" t="e">
        <f t="shared" si="0"/>
        <v>#REF!</v>
      </c>
    </row>
    <row r="18" spans="1:42" ht="15" customHeight="1">
      <c r="A18" s="119"/>
      <c r="B18" s="119"/>
      <c r="C18" s="119"/>
      <c r="D18" s="119"/>
      <c r="E18" s="119"/>
      <c r="F18" s="119"/>
      <c r="G18" s="119"/>
      <c r="H18" s="119"/>
      <c r="I18" s="119"/>
      <c r="J18" s="119"/>
      <c r="K18" s="119"/>
      <c r="L18" s="119"/>
      <c r="M18" s="119"/>
      <c r="N18" s="119"/>
      <c r="O18" s="119"/>
      <c r="P18" s="119"/>
      <c r="Q18" s="119"/>
      <c r="R18" s="119"/>
      <c r="S18" s="119"/>
      <c r="T18" s="1398" t="e">
        <f>#REF!</f>
        <v>#REF!</v>
      </c>
      <c r="U18" s="1398"/>
      <c r="V18" s="1398"/>
      <c r="W18" s="1398"/>
      <c r="X18" s="1398"/>
      <c r="Y18" s="1398"/>
      <c r="Z18" s="1398"/>
      <c r="AA18" s="1398"/>
      <c r="AB18" s="1398"/>
      <c r="AC18" s="1398"/>
      <c r="AD18" s="1398"/>
      <c r="AE18" s="1398"/>
      <c r="AF18" s="1398"/>
      <c r="AG18" s="1398"/>
      <c r="AH18" s="1398"/>
      <c r="AI18" s="1398"/>
      <c r="AJ18" s="1398"/>
      <c r="AK18" s="119"/>
      <c r="AM18" s="5" t="e">
        <f t="shared" si="0"/>
        <v>#REF!</v>
      </c>
    </row>
    <row r="19" spans="1:42" ht="15" customHeight="1">
      <c r="A19" s="119"/>
      <c r="B19" s="119"/>
      <c r="C19" s="119"/>
      <c r="D19" s="119"/>
      <c r="E19" s="119"/>
      <c r="F19" s="119"/>
      <c r="G19" s="119"/>
      <c r="H19" s="119"/>
      <c r="I19" s="119"/>
      <c r="J19" s="119"/>
      <c r="K19" s="119"/>
      <c r="L19" s="119"/>
      <c r="M19" s="119"/>
      <c r="N19" s="119"/>
      <c r="O19" s="119"/>
      <c r="P19" s="119"/>
      <c r="Q19" s="119"/>
      <c r="R19" s="119"/>
      <c r="S19" s="119"/>
      <c r="T19" s="1402" t="e">
        <f>#REF!</f>
        <v>#REF!</v>
      </c>
      <c r="U19" s="1402"/>
      <c r="V19" s="1402"/>
      <c r="W19" s="1402"/>
      <c r="X19" s="1402"/>
      <c r="Y19" s="1402"/>
      <c r="Z19" s="1402"/>
      <c r="AA19" s="1402"/>
      <c r="AB19" s="1402"/>
      <c r="AC19" s="1402"/>
      <c r="AD19" s="1402"/>
      <c r="AE19" s="1402"/>
      <c r="AF19" s="1402"/>
      <c r="AG19" s="1402"/>
      <c r="AH19" s="1402"/>
      <c r="AI19" s="1402"/>
      <c r="AJ19" s="1402"/>
      <c r="AK19" s="119"/>
      <c r="AM19" s="5" t="e">
        <f t="shared" si="0"/>
        <v>#REF!</v>
      </c>
    </row>
    <row r="20" spans="1:42" ht="15" customHeight="1">
      <c r="B20" s="1529" t="s">
        <v>1656</v>
      </c>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M20" s="5" t="e">
        <f t="shared" si="0"/>
        <v>#REF!</v>
      </c>
    </row>
    <row r="21" spans="1:42" ht="15" customHeight="1">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M21" s="5" t="e">
        <f t="shared" si="0"/>
        <v>#REF!</v>
      </c>
    </row>
    <row r="22" spans="1:42" ht="15" customHeight="1">
      <c r="B22" s="1529"/>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c r="AE22" s="1529"/>
      <c r="AF22" s="1529"/>
      <c r="AG22" s="1529"/>
      <c r="AH22" s="1529"/>
      <c r="AI22" s="1529"/>
      <c r="AJ22" s="1529"/>
      <c r="AM22" s="5" t="e">
        <f t="shared" si="0"/>
        <v>#REF!</v>
      </c>
    </row>
    <row r="23" spans="1:42" ht="15" customHeight="1">
      <c r="A23" s="1504" t="s">
        <v>1657</v>
      </c>
      <c r="B23" s="1504"/>
      <c r="C23" s="1504"/>
      <c r="D23" s="1504"/>
      <c r="E23" s="1504"/>
      <c r="F23" s="1504"/>
      <c r="G23" s="1504"/>
      <c r="H23" s="1504"/>
      <c r="I23" s="1504"/>
      <c r="J23" s="1504"/>
      <c r="K23" s="1504"/>
      <c r="L23" s="1504"/>
      <c r="M23" s="1504"/>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c r="AM23" s="5" t="e">
        <f t="shared" si="0"/>
        <v>#REF!</v>
      </c>
    </row>
    <row r="24" spans="1:42" ht="15" customHeight="1">
      <c r="A24" s="119"/>
      <c r="B24" s="119" t="s">
        <v>1658</v>
      </c>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M24" s="5" t="e">
        <f t="shared" si="0"/>
        <v>#REF!</v>
      </c>
      <c r="AN24" s="5" t="b">
        <v>1</v>
      </c>
      <c r="AO24" s="5" t="s">
        <v>1659</v>
      </c>
      <c r="AP24" s="109">
        <f t="shared" ref="AP24:AP29" si="1">IF(AN24=TRUE,1,0)</f>
        <v>1</v>
      </c>
    </row>
    <row r="25" spans="1:42" ht="15" customHeight="1">
      <c r="D25" s="889" t="s">
        <v>225</v>
      </c>
      <c r="E25" s="120" t="s">
        <v>1659</v>
      </c>
      <c r="F25" s="120"/>
      <c r="AM25" s="5" t="e">
        <f t="shared" si="0"/>
        <v>#REF!</v>
      </c>
      <c r="AN25" s="5" t="b">
        <v>1</v>
      </c>
      <c r="AO25" s="5" t="s">
        <v>1660</v>
      </c>
      <c r="AP25" s="109">
        <f t="shared" si="1"/>
        <v>1</v>
      </c>
    </row>
    <row r="26" spans="1:42" ht="15" customHeight="1">
      <c r="E26" s="889" t="s">
        <v>225</v>
      </c>
      <c r="F26" s="120" t="s">
        <v>1661</v>
      </c>
      <c r="AM26" s="5" t="e">
        <f t="shared" si="0"/>
        <v>#REF!</v>
      </c>
      <c r="AN26" s="5" t="b">
        <v>1</v>
      </c>
      <c r="AO26" s="5" t="s">
        <v>1662</v>
      </c>
      <c r="AP26" s="109">
        <f t="shared" si="1"/>
        <v>1</v>
      </c>
    </row>
    <row r="27" spans="1:42" ht="15" customHeight="1">
      <c r="E27" s="889" t="s">
        <v>225</v>
      </c>
      <c r="F27" s="120" t="s">
        <v>1663</v>
      </c>
      <c r="AM27" s="5" t="e">
        <f t="shared" si="0"/>
        <v>#REF!</v>
      </c>
      <c r="AN27" s="5" t="b">
        <v>1</v>
      </c>
      <c r="AO27" s="5" t="s">
        <v>1664</v>
      </c>
      <c r="AP27" s="109">
        <f t="shared" si="1"/>
        <v>1</v>
      </c>
    </row>
    <row r="28" spans="1:42" ht="15" customHeight="1">
      <c r="E28" s="889" t="s">
        <v>225</v>
      </c>
      <c r="F28" s="120" t="s">
        <v>1665</v>
      </c>
      <c r="AM28" s="5" t="e">
        <f t="shared" si="0"/>
        <v>#REF!</v>
      </c>
      <c r="AN28" s="5" t="b">
        <v>1</v>
      </c>
      <c r="AO28" s="5" t="s">
        <v>1666</v>
      </c>
      <c r="AP28" s="109">
        <f t="shared" si="1"/>
        <v>1</v>
      </c>
    </row>
    <row r="29" spans="1:42" ht="15" customHeight="1">
      <c r="D29" s="889" t="s">
        <v>225</v>
      </c>
      <c r="E29" s="120" t="s">
        <v>1667</v>
      </c>
      <c r="F29" s="120"/>
      <c r="AM29" s="5" t="e">
        <f t="shared" si="0"/>
        <v>#REF!</v>
      </c>
      <c r="AN29" s="5" t="b">
        <v>1</v>
      </c>
      <c r="AO29" s="5" t="s">
        <v>1668</v>
      </c>
      <c r="AP29" s="109">
        <f t="shared" si="1"/>
        <v>1</v>
      </c>
    </row>
    <row r="30" spans="1:42" ht="15" customHeight="1">
      <c r="D30" s="889" t="s">
        <v>225</v>
      </c>
      <c r="E30" s="120" t="s">
        <v>1669</v>
      </c>
      <c r="F30" s="120"/>
      <c r="AM30" s="5" t="e">
        <f t="shared" si="0"/>
        <v>#REF!</v>
      </c>
    </row>
    <row r="31" spans="1:42" ht="15" customHeight="1">
      <c r="A31" s="119"/>
      <c r="B31" s="119" t="s">
        <v>1670</v>
      </c>
      <c r="C31" s="119"/>
      <c r="D31" s="119"/>
      <c r="E31" s="119"/>
      <c r="F31" s="119"/>
      <c r="G31" s="119"/>
      <c r="H31" s="119"/>
      <c r="I31" s="119"/>
      <c r="J31" s="119"/>
      <c r="K31" s="119"/>
      <c r="L31" s="119"/>
      <c r="M31" s="119"/>
      <c r="N31" s="1398" t="e">
        <f>#REF!</f>
        <v>#REF!</v>
      </c>
      <c r="O31" s="1398"/>
      <c r="P31" s="1398"/>
      <c r="Q31" s="1398"/>
      <c r="R31" s="1398"/>
      <c r="S31" s="1398"/>
      <c r="T31" s="1398"/>
      <c r="U31" s="1398"/>
      <c r="V31" s="1398"/>
      <c r="W31" s="1398"/>
      <c r="X31" s="1398"/>
      <c r="Y31" s="1398"/>
      <c r="Z31" s="1398"/>
      <c r="AA31" s="1398"/>
      <c r="AB31" s="1398"/>
      <c r="AC31" s="1398"/>
      <c r="AD31" s="1398"/>
      <c r="AE31" s="1398"/>
      <c r="AF31" s="1398"/>
      <c r="AG31" s="1398"/>
      <c r="AH31" s="1398"/>
      <c r="AI31" s="1398"/>
      <c r="AJ31" s="1398"/>
      <c r="AK31" s="1398"/>
      <c r="AM31" s="5" t="e">
        <f t="shared" si="0"/>
        <v>#REF!</v>
      </c>
    </row>
    <row r="32" spans="1:42" ht="15" customHeight="1">
      <c r="A32" s="119"/>
      <c r="B32" s="119"/>
      <c r="C32" s="119"/>
      <c r="D32" s="119"/>
      <c r="E32" s="119"/>
      <c r="F32" s="119"/>
      <c r="G32" s="119"/>
      <c r="H32" s="119"/>
      <c r="I32" s="119"/>
      <c r="J32" s="119"/>
      <c r="K32" s="119"/>
      <c r="L32" s="119"/>
      <c r="M32" s="119"/>
      <c r="N32" s="1398" t="e">
        <f>#REF!</f>
        <v>#REF!</v>
      </c>
      <c r="O32" s="1398"/>
      <c r="P32" s="1398"/>
      <c r="Q32" s="1398"/>
      <c r="R32" s="1398"/>
      <c r="S32" s="1398"/>
      <c r="T32" s="1398"/>
      <c r="U32" s="1398"/>
      <c r="V32" s="1398"/>
      <c r="W32" s="1398"/>
      <c r="X32" s="1398"/>
      <c r="Y32" s="1398"/>
      <c r="Z32" s="1398"/>
      <c r="AA32" s="1398"/>
      <c r="AB32" s="1398"/>
      <c r="AC32" s="1398"/>
      <c r="AD32" s="1398"/>
      <c r="AE32" s="1398"/>
      <c r="AF32" s="1398"/>
      <c r="AG32" s="1398"/>
      <c r="AH32" s="1398"/>
      <c r="AI32" s="1398"/>
      <c r="AJ32" s="1398"/>
      <c r="AK32" s="1398"/>
      <c r="AM32" s="553" t="e">
        <f>IF(建築物地名地番2&lt;&gt;"",1,0)</f>
        <v>#REF!</v>
      </c>
      <c r="AN32" s="5" t="s">
        <v>1671</v>
      </c>
    </row>
    <row r="33" spans="1:42" ht="15" customHeight="1">
      <c r="A33" s="119"/>
      <c r="B33" s="119"/>
      <c r="C33" s="119"/>
      <c r="D33" s="119"/>
      <c r="E33" s="119"/>
      <c r="F33" s="119"/>
      <c r="G33" s="119"/>
      <c r="H33" s="119"/>
      <c r="I33" s="119"/>
      <c r="J33" s="119"/>
      <c r="K33" s="119"/>
      <c r="L33" s="119"/>
      <c r="M33" s="119"/>
      <c r="N33" s="1398" t="e">
        <f>#REF!</f>
        <v>#REF!</v>
      </c>
      <c r="O33" s="1398"/>
      <c r="P33" s="1398"/>
      <c r="Q33" s="1398"/>
      <c r="R33" s="1398"/>
      <c r="S33" s="1398"/>
      <c r="T33" s="1398"/>
      <c r="U33" s="1398"/>
      <c r="V33" s="1398"/>
      <c r="W33" s="1398"/>
      <c r="X33" s="1398"/>
      <c r="Y33" s="1398"/>
      <c r="Z33" s="1398"/>
      <c r="AA33" s="1398"/>
      <c r="AB33" s="1398"/>
      <c r="AC33" s="1398"/>
      <c r="AD33" s="1398"/>
      <c r="AE33" s="1398"/>
      <c r="AF33" s="1398"/>
      <c r="AG33" s="1398"/>
      <c r="AH33" s="1398"/>
      <c r="AI33" s="1398"/>
      <c r="AJ33" s="1398"/>
      <c r="AK33" s="1398"/>
      <c r="AM33" s="553" t="e">
        <f>IF(建築物地名地番3&lt;&gt;"",1,0)</f>
        <v>#REF!</v>
      </c>
      <c r="AN33" s="5" t="s">
        <v>1671</v>
      </c>
    </row>
    <row r="34" spans="1:42" ht="15" customHeight="1">
      <c r="A34" s="119"/>
      <c r="B34" s="119" t="s">
        <v>1672</v>
      </c>
      <c r="C34" s="119"/>
      <c r="D34" s="119"/>
      <c r="E34" s="119"/>
      <c r="F34" s="119"/>
      <c r="G34" s="119"/>
      <c r="H34" s="119"/>
      <c r="I34" s="119"/>
      <c r="J34" s="119"/>
      <c r="K34" s="119"/>
      <c r="L34" s="119"/>
      <c r="M34" s="119"/>
      <c r="N34" s="1402" t="e">
        <f>#REF!</f>
        <v>#REF!</v>
      </c>
      <c r="O34" s="1402"/>
      <c r="P34" s="1402"/>
      <c r="Q34" s="1402"/>
      <c r="R34" s="1402"/>
      <c r="S34" s="1402"/>
      <c r="T34" s="1402"/>
      <c r="U34" s="1402"/>
      <c r="V34" s="1402"/>
      <c r="W34" s="1402"/>
      <c r="X34" s="1402"/>
      <c r="Y34" s="1402"/>
      <c r="Z34" s="1402"/>
      <c r="AA34" s="1402"/>
      <c r="AB34" s="1402"/>
      <c r="AC34" s="1402"/>
      <c r="AD34" s="1402"/>
      <c r="AE34" s="1402"/>
      <c r="AF34" s="1402"/>
      <c r="AG34" s="1402"/>
      <c r="AH34" s="1402"/>
      <c r="AI34" s="1402"/>
      <c r="AJ34" s="1402"/>
      <c r="AK34" s="1402"/>
      <c r="AM34" s="5" t="e">
        <f>AM31</f>
        <v>#REF!</v>
      </c>
      <c r="AN34" s="555" t="e">
        <f>IF(#REF!=TRUE,1,0)</f>
        <v>#REF!</v>
      </c>
      <c r="AO34" s="105" t="s">
        <v>11</v>
      </c>
    </row>
    <row r="35" spans="1:42" ht="15" customHeight="1">
      <c r="A35" s="119"/>
      <c r="B35" s="119" t="s">
        <v>1673</v>
      </c>
      <c r="C35" s="119"/>
      <c r="D35" s="119"/>
      <c r="E35" s="119"/>
      <c r="F35" s="119"/>
      <c r="G35" s="119"/>
      <c r="H35" s="119"/>
      <c r="I35" s="119"/>
      <c r="J35" s="119"/>
      <c r="K35" s="867" t="e">
        <f>IF(AN34=1,"■","□")</f>
        <v>#REF!</v>
      </c>
      <c r="L35" s="120" t="s">
        <v>1674</v>
      </c>
      <c r="M35" s="120"/>
      <c r="N35" s="120"/>
      <c r="O35" s="120"/>
      <c r="P35" s="120"/>
      <c r="Q35" s="120"/>
      <c r="R35" s="120"/>
      <c r="S35" s="120"/>
      <c r="T35" s="120"/>
      <c r="U35" s="120"/>
      <c r="V35" s="120"/>
      <c r="W35" s="120"/>
      <c r="X35" s="120"/>
      <c r="Y35" s="120"/>
      <c r="Z35" s="120"/>
      <c r="AA35" s="120"/>
      <c r="AB35" s="120"/>
      <c r="AC35" s="120"/>
      <c r="AD35" s="120"/>
      <c r="AE35" s="120"/>
      <c r="AF35" s="120"/>
      <c r="AM35" s="5" t="e">
        <f>AM34</f>
        <v>#REF!</v>
      </c>
      <c r="AN35" s="555" t="e">
        <f>#REF!</f>
        <v>#REF!</v>
      </c>
      <c r="AO35" s="105" t="s">
        <v>22</v>
      </c>
    </row>
    <row r="36" spans="1:42" ht="15" customHeight="1">
      <c r="A36" s="119"/>
      <c r="B36" s="119"/>
      <c r="C36" s="119"/>
      <c r="D36" s="119"/>
      <c r="E36" s="119"/>
      <c r="F36" s="119"/>
      <c r="G36" s="119"/>
      <c r="H36" s="119"/>
      <c r="I36" s="119"/>
      <c r="J36" s="119"/>
      <c r="K36" s="867" t="e">
        <f>IF(AN35=1,"■","□")</f>
        <v>#REF!</v>
      </c>
      <c r="L36" s="1489" t="s">
        <v>15</v>
      </c>
      <c r="M36" s="1489"/>
      <c r="N36" s="1489"/>
      <c r="O36" s="1489"/>
      <c r="P36" s="1489"/>
      <c r="Q36" s="1489"/>
      <c r="R36" s="1489"/>
      <c r="S36" s="1489"/>
      <c r="T36" s="1489"/>
      <c r="U36" s="1489"/>
      <c r="V36" s="1489"/>
      <c r="W36" s="1489"/>
      <c r="X36" s="1489"/>
      <c r="Y36" s="1489"/>
      <c r="Z36" s="1489"/>
      <c r="AA36" s="1489"/>
      <c r="AB36" s="1489"/>
      <c r="AC36" s="1489"/>
      <c r="AD36" s="1489"/>
      <c r="AE36" s="1489"/>
      <c r="AF36" s="1489"/>
      <c r="AG36" s="1489"/>
      <c r="AH36" s="1489"/>
      <c r="AI36" s="1489"/>
      <c r="AJ36" s="1489"/>
      <c r="AK36" s="1489"/>
      <c r="AM36" s="5" t="e">
        <f t="shared" ref="AM36:AM50" si="2">AM35</f>
        <v>#REF!</v>
      </c>
      <c r="AO36" s="1"/>
    </row>
    <row r="37" spans="1:42" ht="15" customHeight="1">
      <c r="A37" s="119"/>
      <c r="B37" s="119" t="s">
        <v>1675</v>
      </c>
      <c r="C37" s="119"/>
      <c r="D37" s="119"/>
      <c r="E37" s="119"/>
      <c r="F37" s="119"/>
      <c r="G37" s="119"/>
      <c r="H37" s="119"/>
      <c r="I37" s="119"/>
      <c r="J37" s="119"/>
      <c r="K37" s="867" t="e">
        <f>IF(旧低炭素建築物申請!AN37&lt;&gt;0,"■","□")</f>
        <v>#REF!</v>
      </c>
      <c r="L37" s="120" t="s">
        <v>247</v>
      </c>
      <c r="M37" s="120"/>
      <c r="N37" s="120"/>
      <c r="O37" s="120"/>
      <c r="P37" s="120"/>
      <c r="Q37" s="120"/>
      <c r="R37" s="120"/>
      <c r="S37" s="867" t="e">
        <f>IF(AN38&lt;&gt;0,"■","□")</f>
        <v>#REF!</v>
      </c>
      <c r="T37" s="120" t="s">
        <v>1676</v>
      </c>
      <c r="U37" s="120"/>
      <c r="V37" s="120"/>
      <c r="W37" s="120"/>
      <c r="X37" s="120"/>
      <c r="Y37" s="120"/>
      <c r="Z37" s="867" t="e">
        <f>IF(AN39&lt;&gt;0,"■","□")</f>
        <v>#REF!</v>
      </c>
      <c r="AA37" s="120" t="s">
        <v>248</v>
      </c>
      <c r="AB37" s="120"/>
      <c r="AC37" s="120"/>
      <c r="AD37" s="120"/>
      <c r="AE37" s="120"/>
      <c r="AF37" s="867" t="e">
        <f>IF(AN40&lt;&gt;0,"■","□")</f>
        <v>#REF!</v>
      </c>
      <c r="AG37" s="120" t="s">
        <v>1677</v>
      </c>
      <c r="AI37" s="120"/>
      <c r="AJ37" s="120"/>
      <c r="AK37" s="120"/>
      <c r="AM37" s="5" t="e">
        <f t="shared" si="2"/>
        <v>#REF!</v>
      </c>
      <c r="AN37" s="555" t="e">
        <f>#REF!</f>
        <v>#REF!</v>
      </c>
      <c r="AO37" s="105" t="s">
        <v>29</v>
      </c>
    </row>
    <row r="38" spans="1:42" ht="15" customHeight="1">
      <c r="A38" s="119"/>
      <c r="B38" s="119" t="s">
        <v>1678</v>
      </c>
      <c r="C38" s="119"/>
      <c r="D38" s="119"/>
      <c r="E38" s="119"/>
      <c r="F38" s="119"/>
      <c r="G38" s="119"/>
      <c r="H38" s="119"/>
      <c r="I38" s="119"/>
      <c r="J38" s="119"/>
      <c r="K38" s="889" t="s">
        <v>225</v>
      </c>
      <c r="L38" s="120" t="s">
        <v>1434</v>
      </c>
      <c r="M38" s="120"/>
      <c r="N38" s="120"/>
      <c r="O38" s="120"/>
      <c r="P38" s="120"/>
      <c r="Q38" s="889" t="s">
        <v>73</v>
      </c>
      <c r="R38" s="120" t="s">
        <v>1679</v>
      </c>
      <c r="S38" s="120"/>
      <c r="T38" s="120"/>
      <c r="U38" s="120"/>
      <c r="V38" s="120"/>
      <c r="W38" s="889" t="s">
        <v>73</v>
      </c>
      <c r="X38" s="120" t="s">
        <v>1680</v>
      </c>
      <c r="Y38" s="120"/>
      <c r="Z38" s="120"/>
      <c r="AA38" s="120"/>
      <c r="AB38" s="120"/>
      <c r="AC38" s="889" t="s">
        <v>73</v>
      </c>
      <c r="AD38" s="120" t="s">
        <v>1681</v>
      </c>
      <c r="AE38" s="120"/>
      <c r="AF38" s="120"/>
      <c r="AM38" s="5" t="e">
        <f t="shared" si="2"/>
        <v>#REF!</v>
      </c>
      <c r="AN38" s="555" t="e">
        <f>#REF!</f>
        <v>#REF!</v>
      </c>
      <c r="AO38" s="105" t="s">
        <v>30</v>
      </c>
    </row>
    <row r="39" spans="1:42" ht="15" customHeight="1">
      <c r="A39" s="119"/>
      <c r="B39" s="119"/>
      <c r="C39" s="119"/>
      <c r="D39" s="119"/>
      <c r="E39" s="119"/>
      <c r="F39" s="119"/>
      <c r="G39" s="119"/>
      <c r="H39" s="119"/>
      <c r="I39" s="119"/>
      <c r="J39" s="119"/>
      <c r="K39" s="889" t="s">
        <v>73</v>
      </c>
      <c r="L39" s="120" t="s">
        <v>1682</v>
      </c>
      <c r="M39" s="120"/>
      <c r="N39" s="120"/>
      <c r="O39" s="120"/>
      <c r="P39" s="120"/>
      <c r="Q39" s="120"/>
      <c r="R39" s="120"/>
      <c r="S39" s="120"/>
      <c r="T39" s="120"/>
      <c r="U39" s="120"/>
      <c r="V39" s="120"/>
      <c r="W39" s="887" t="s">
        <v>73</v>
      </c>
      <c r="X39" s="120" t="s">
        <v>1683</v>
      </c>
      <c r="Y39" s="120"/>
      <c r="Z39" s="120"/>
      <c r="AA39" s="120"/>
      <c r="AB39" s="120"/>
      <c r="AC39" s="120"/>
      <c r="AD39" s="120"/>
      <c r="AE39" s="120"/>
      <c r="AF39" s="120"/>
      <c r="AM39" s="5" t="e">
        <f t="shared" si="2"/>
        <v>#REF!</v>
      </c>
      <c r="AN39" s="555" t="e">
        <f>#REF!</f>
        <v>#REF!</v>
      </c>
      <c r="AO39" s="105" t="s">
        <v>31</v>
      </c>
    </row>
    <row r="40" spans="1:42" ht="15" customHeight="1">
      <c r="A40" s="119"/>
      <c r="B40" s="119" t="s">
        <v>1684</v>
      </c>
      <c r="C40" s="119"/>
      <c r="D40" s="119"/>
      <c r="E40" s="119"/>
      <c r="F40" s="119"/>
      <c r="G40" s="119"/>
      <c r="H40" s="119"/>
      <c r="I40" s="119"/>
      <c r="J40" s="119"/>
      <c r="M40" s="889" t="s">
        <v>225</v>
      </c>
      <c r="N40" s="120" t="s">
        <v>1685</v>
      </c>
      <c r="O40" s="120"/>
      <c r="P40" s="120"/>
      <c r="Q40" s="120"/>
      <c r="R40" s="120"/>
      <c r="S40" s="120"/>
      <c r="T40" s="889" t="s">
        <v>73</v>
      </c>
      <c r="U40" s="120" t="s">
        <v>1686</v>
      </c>
      <c r="V40" s="120"/>
      <c r="W40" s="120"/>
      <c r="X40" s="120"/>
      <c r="Y40" s="120"/>
      <c r="Z40" s="120"/>
      <c r="AA40" s="120"/>
      <c r="AB40" s="889" t="s">
        <v>73</v>
      </c>
      <c r="AC40" s="120" t="s">
        <v>1687</v>
      </c>
      <c r="AE40" s="120"/>
      <c r="AF40" s="120"/>
      <c r="AG40" s="120"/>
      <c r="AM40" s="5" t="e">
        <f t="shared" si="2"/>
        <v>#REF!</v>
      </c>
      <c r="AN40" s="555" t="e">
        <f>#REF!</f>
        <v>#REF!</v>
      </c>
      <c r="AO40" s="105" t="s">
        <v>32</v>
      </c>
    </row>
    <row r="41" spans="1:42" ht="15" customHeight="1">
      <c r="A41" s="119"/>
      <c r="B41" s="119" t="s">
        <v>1688</v>
      </c>
      <c r="C41" s="119"/>
      <c r="D41" s="119"/>
      <c r="E41" s="119"/>
      <c r="F41" s="119"/>
      <c r="G41" s="119"/>
      <c r="H41" s="119"/>
      <c r="I41" s="119"/>
      <c r="J41" s="119"/>
      <c r="O41" s="1402" t="e">
        <f>#REF!</f>
        <v>#REF!</v>
      </c>
      <c r="P41" s="1402"/>
      <c r="Q41" s="1402"/>
      <c r="R41" s="1402"/>
      <c r="S41" s="1402"/>
      <c r="T41" s="1402"/>
      <c r="U41" s="1402"/>
      <c r="V41" s="1402"/>
      <c r="W41" s="1402"/>
      <c r="X41" s="1402"/>
      <c r="Y41" s="1402"/>
      <c r="Z41" s="1402"/>
      <c r="AA41" s="1402"/>
      <c r="AB41" s="1402"/>
      <c r="AC41" s="1402"/>
      <c r="AD41" s="1402"/>
      <c r="AE41" s="1402"/>
      <c r="AF41" s="1402"/>
      <c r="AG41" s="1402"/>
      <c r="AH41" s="1402"/>
      <c r="AI41" s="1402"/>
      <c r="AJ41" s="1402"/>
      <c r="AM41" s="5" t="e">
        <f t="shared" si="2"/>
        <v>#REF!</v>
      </c>
      <c r="AO41" s="1"/>
    </row>
    <row r="42" spans="1:42" ht="15" customHeight="1">
      <c r="A42" s="119"/>
      <c r="B42" s="119" t="s">
        <v>1689</v>
      </c>
      <c r="C42" s="119"/>
      <c r="D42" s="119"/>
      <c r="E42" s="119"/>
      <c r="F42" s="119"/>
      <c r="G42" s="119"/>
      <c r="H42" s="119"/>
      <c r="I42" s="119"/>
      <c r="J42" s="119"/>
      <c r="L42" s="1528" t="e">
        <f>#REF!</f>
        <v>#REF!</v>
      </c>
      <c r="M42" s="1528"/>
      <c r="N42" s="1528"/>
      <c r="O42" s="1528"/>
      <c r="P42" s="119" t="s">
        <v>1648</v>
      </c>
      <c r="Q42" s="1528" t="e">
        <f>#REF!</f>
        <v>#REF!</v>
      </c>
      <c r="R42" s="1528"/>
      <c r="S42" s="119" t="s">
        <v>1649</v>
      </c>
      <c r="T42" s="1528" t="e">
        <f>#REF!</f>
        <v>#REF!</v>
      </c>
      <c r="U42" s="1528"/>
      <c r="V42" s="119" t="s">
        <v>1650</v>
      </c>
      <c r="AM42" s="5" t="e">
        <f t="shared" si="2"/>
        <v>#REF!</v>
      </c>
      <c r="AN42" s="890" t="b">
        <f>IF(K38="■",TRUE,FALSE)</f>
        <v>1</v>
      </c>
      <c r="AO42" s="5" t="s">
        <v>1434</v>
      </c>
      <c r="AP42" s="109">
        <f t="shared" ref="AP42:AP50" si="3">IF(AN42=TRUE,1,0)</f>
        <v>1</v>
      </c>
    </row>
    <row r="43" spans="1:42" ht="15" customHeight="1">
      <c r="A43" s="119"/>
      <c r="B43" s="119" t="s">
        <v>1690</v>
      </c>
      <c r="C43" s="119"/>
      <c r="D43" s="119"/>
      <c r="E43" s="119"/>
      <c r="F43" s="119"/>
      <c r="G43" s="119"/>
      <c r="H43" s="119"/>
      <c r="I43" s="119"/>
      <c r="J43" s="119"/>
      <c r="L43" s="589" t="s">
        <v>73</v>
      </c>
      <c r="M43" s="120" t="s">
        <v>3</v>
      </c>
      <c r="N43" s="120"/>
      <c r="O43" s="120"/>
      <c r="P43" s="120"/>
      <c r="Q43" s="120"/>
      <c r="R43" s="120"/>
      <c r="S43" s="120"/>
      <c r="T43" s="120"/>
      <c r="U43" s="120"/>
      <c r="V43" s="120"/>
      <c r="W43" s="589" t="s">
        <v>73</v>
      </c>
      <c r="X43" s="120" t="s">
        <v>1691</v>
      </c>
      <c r="AA43" s="120"/>
      <c r="AB43" s="120"/>
      <c r="AM43" s="5" t="e">
        <f t="shared" si="2"/>
        <v>#REF!</v>
      </c>
      <c r="AN43" s="890" t="b">
        <f>IF(Q38="■",TRUE,FALSE)</f>
        <v>0</v>
      </c>
      <c r="AO43" s="5" t="s">
        <v>1679</v>
      </c>
      <c r="AP43" s="109">
        <f t="shared" si="3"/>
        <v>0</v>
      </c>
    </row>
    <row r="44" spans="1:42" ht="14.1" customHeight="1">
      <c r="AM44" s="5" t="e">
        <f t="shared" si="2"/>
        <v>#REF!</v>
      </c>
      <c r="AN44" s="890" t="b">
        <f>IF(W38="■",TRUE,FALSE)</f>
        <v>0</v>
      </c>
      <c r="AO44" s="5" t="s">
        <v>1680</v>
      </c>
      <c r="AP44" s="109">
        <f t="shared" si="3"/>
        <v>0</v>
      </c>
    </row>
    <row r="45" spans="1:42" ht="20.100000000000001" customHeight="1">
      <c r="B45" s="228" t="s">
        <v>1692</v>
      </c>
      <c r="C45" s="124"/>
      <c r="D45" s="124"/>
      <c r="E45" s="124"/>
      <c r="F45" s="124"/>
      <c r="G45" s="124"/>
      <c r="H45" s="124"/>
      <c r="I45" s="124"/>
      <c r="J45" s="124"/>
      <c r="K45" s="124"/>
      <c r="L45" s="124"/>
      <c r="M45" s="124"/>
      <c r="N45" s="124"/>
      <c r="O45" s="228" t="s">
        <v>1693</v>
      </c>
      <c r="P45" s="124"/>
      <c r="Q45" s="124"/>
      <c r="R45" s="124"/>
      <c r="S45" s="124"/>
      <c r="T45" s="124"/>
      <c r="U45" s="124"/>
      <c r="V45" s="124"/>
      <c r="W45" s="124"/>
      <c r="X45" s="124"/>
      <c r="Y45" s="124"/>
      <c r="Z45" s="124"/>
      <c r="AA45" s="124"/>
      <c r="AB45" s="124"/>
      <c r="AC45" s="124"/>
      <c r="AD45" s="124"/>
      <c r="AE45" s="124"/>
      <c r="AF45" s="124"/>
      <c r="AG45" s="124"/>
      <c r="AH45" s="124"/>
      <c r="AI45" s="124"/>
      <c r="AJ45" s="125"/>
      <c r="AM45" s="5" t="e">
        <f t="shared" si="2"/>
        <v>#REF!</v>
      </c>
      <c r="AN45" s="890" t="b">
        <f>IF(AC38="■",TRUE,FALSE)</f>
        <v>0</v>
      </c>
      <c r="AO45" s="5" t="s">
        <v>1681</v>
      </c>
      <c r="AP45" s="109">
        <f t="shared" si="3"/>
        <v>0</v>
      </c>
    </row>
    <row r="46" spans="1:42" ht="20.100000000000001" customHeight="1">
      <c r="B46" s="121"/>
      <c r="C46" s="1925"/>
      <c r="D46" s="1925"/>
      <c r="E46" s="1925"/>
      <c r="F46" s="1925"/>
      <c r="G46" s="122" t="s">
        <v>1648</v>
      </c>
      <c r="H46" s="1925"/>
      <c r="I46" s="1925"/>
      <c r="J46" s="122" t="s">
        <v>1649</v>
      </c>
      <c r="K46" s="1925"/>
      <c r="L46" s="1925"/>
      <c r="M46" s="122" t="s">
        <v>1650</v>
      </c>
      <c r="N46" s="123"/>
      <c r="O46" s="1926"/>
      <c r="P46" s="1927"/>
      <c r="Q46" s="1927"/>
      <c r="R46" s="1927"/>
      <c r="S46" s="1927"/>
      <c r="T46" s="1927"/>
      <c r="U46" s="1927"/>
      <c r="V46" s="1927"/>
      <c r="W46" s="1927"/>
      <c r="X46" s="1927"/>
      <c r="Y46" s="1927"/>
      <c r="Z46" s="1927"/>
      <c r="AA46" s="1927"/>
      <c r="AB46" s="1927"/>
      <c r="AC46" s="1927"/>
      <c r="AD46" s="1927"/>
      <c r="AE46" s="1927"/>
      <c r="AF46" s="1927"/>
      <c r="AG46" s="1927"/>
      <c r="AH46" s="1927"/>
      <c r="AI46" s="1927"/>
      <c r="AJ46" s="1928"/>
      <c r="AM46" s="5" t="e">
        <f t="shared" si="2"/>
        <v>#REF!</v>
      </c>
      <c r="AN46" s="890" t="b">
        <f>IF(K39="■",TRUE,FALSE)</f>
        <v>0</v>
      </c>
      <c r="AO46" s="5" t="s">
        <v>1682</v>
      </c>
      <c r="AP46" s="109">
        <f t="shared" si="3"/>
        <v>0</v>
      </c>
    </row>
    <row r="47" spans="1:42" ht="20.100000000000001" customHeight="1">
      <c r="B47" s="121"/>
      <c r="C47" s="122" t="s">
        <v>113</v>
      </c>
      <c r="D47" s="2106"/>
      <c r="E47" s="2106"/>
      <c r="F47" s="2106"/>
      <c r="G47" s="2106"/>
      <c r="H47" s="2106"/>
      <c r="I47" s="2106"/>
      <c r="J47" s="2106"/>
      <c r="K47" s="2106"/>
      <c r="L47" s="2106"/>
      <c r="M47" s="122" t="s">
        <v>1694</v>
      </c>
      <c r="N47" s="123"/>
      <c r="O47" s="1926"/>
      <c r="P47" s="1927"/>
      <c r="Q47" s="1927"/>
      <c r="R47" s="1927"/>
      <c r="S47" s="1927"/>
      <c r="T47" s="1927"/>
      <c r="U47" s="1927"/>
      <c r="V47" s="1927"/>
      <c r="W47" s="1927"/>
      <c r="X47" s="1927"/>
      <c r="Y47" s="1927"/>
      <c r="Z47" s="1927"/>
      <c r="AA47" s="1927"/>
      <c r="AB47" s="1927"/>
      <c r="AC47" s="1927"/>
      <c r="AD47" s="1927"/>
      <c r="AE47" s="1927"/>
      <c r="AF47" s="1927"/>
      <c r="AG47" s="1927"/>
      <c r="AH47" s="1927"/>
      <c r="AI47" s="1927"/>
      <c r="AJ47" s="1928"/>
      <c r="AM47" s="5" t="e">
        <f t="shared" si="2"/>
        <v>#REF!</v>
      </c>
      <c r="AN47" s="890" t="b">
        <f>IF(W39="■",TRUE,FALSE)</f>
        <v>0</v>
      </c>
      <c r="AO47" s="5" t="s">
        <v>1683</v>
      </c>
      <c r="AP47" s="109">
        <f t="shared" si="3"/>
        <v>0</v>
      </c>
    </row>
    <row r="48" spans="1:42" ht="20.100000000000001" customHeight="1">
      <c r="B48" s="191" t="s">
        <v>1695</v>
      </c>
      <c r="C48" s="134"/>
      <c r="D48" s="134"/>
      <c r="E48" s="134"/>
      <c r="F48" s="134"/>
      <c r="G48" s="1933"/>
      <c r="H48" s="1933"/>
      <c r="I48" s="1933"/>
      <c r="J48" s="1933"/>
      <c r="K48" s="1933"/>
      <c r="L48" s="1933"/>
      <c r="M48" s="1933"/>
      <c r="N48" s="1934"/>
      <c r="O48" s="1929"/>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1"/>
      <c r="AM48" s="5" t="e">
        <f t="shared" si="2"/>
        <v>#REF!</v>
      </c>
      <c r="AN48" s="890" t="b">
        <f>IF(M40="■",TRUE,FALSE)</f>
        <v>1</v>
      </c>
      <c r="AO48" s="5" t="s">
        <v>1685</v>
      </c>
      <c r="AP48" s="109">
        <f t="shared" si="3"/>
        <v>1</v>
      </c>
    </row>
    <row r="49" spans="1:42" ht="14.1" customHeight="1">
      <c r="AM49" s="5" t="e">
        <f t="shared" si="2"/>
        <v>#REF!</v>
      </c>
      <c r="AN49" s="890" t="b">
        <f>IF(T40="■",TRUE,FALSE)</f>
        <v>0</v>
      </c>
      <c r="AO49" s="5" t="s">
        <v>1686</v>
      </c>
      <c r="AP49" s="109">
        <f t="shared" si="3"/>
        <v>0</v>
      </c>
    </row>
    <row r="50" spans="1:42" ht="14.1" customHeight="1">
      <c r="AM50" s="5" t="e">
        <f t="shared" si="2"/>
        <v>#REF!</v>
      </c>
      <c r="AN50" s="890" t="b">
        <f>IF(AB40="■",TRUE,FALSE)</f>
        <v>0</v>
      </c>
      <c r="AO50" s="5" t="s">
        <v>1687</v>
      </c>
      <c r="AP50" s="109">
        <f t="shared" si="3"/>
        <v>0</v>
      </c>
    </row>
    <row r="51" spans="1:42">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872" t="s">
        <v>1696</v>
      </c>
      <c r="AL51" s="587">
        <v>2</v>
      </c>
      <c r="AM51" s="645">
        <f>IF(C79&lt;&gt;"",1,0)</f>
        <v>0</v>
      </c>
    </row>
    <row r="52" spans="1:42" ht="12.75" customHeight="1">
      <c r="A52" s="1525" t="s">
        <v>1697</v>
      </c>
      <c r="B52" s="1525"/>
      <c r="C52" s="1525"/>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M52" s="5">
        <f>AM51</f>
        <v>0</v>
      </c>
      <c r="AN52" s="890" t="b">
        <f>IF(L43="■",TRUE,FALSE)</f>
        <v>0</v>
      </c>
      <c r="AO52" s="5" t="s">
        <v>79</v>
      </c>
      <c r="AP52" s="109">
        <f>IF(AN52=TRUE,1,0)</f>
        <v>0</v>
      </c>
    </row>
    <row r="53" spans="1:42">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M53" s="5">
        <f t="shared" ref="AM53:AM93" si="4">AM52</f>
        <v>0</v>
      </c>
      <c r="AN53" s="890" t="b">
        <f>IF(W43="■",TRUE,FALSE)</f>
        <v>0</v>
      </c>
      <c r="AO53" s="5" t="s">
        <v>1698</v>
      </c>
      <c r="AP53" s="109">
        <f>IF(AN53=TRUE,1,0)</f>
        <v>0</v>
      </c>
    </row>
    <row r="54" spans="1:42">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M54" s="5">
        <f t="shared" si="4"/>
        <v>0</v>
      </c>
    </row>
    <row r="55" spans="1:42">
      <c r="A55" s="119" t="s">
        <v>1647</v>
      </c>
      <c r="B55" s="119"/>
      <c r="C55" s="119"/>
      <c r="D55" s="119"/>
      <c r="E55" s="119"/>
      <c r="F55" s="119"/>
      <c r="G55" s="119"/>
      <c r="H55" s="119"/>
      <c r="I55" s="119"/>
      <c r="J55" s="119"/>
      <c r="K55" s="119"/>
      <c r="L55" s="119"/>
      <c r="M55" s="119"/>
      <c r="N55" s="119"/>
      <c r="O55" s="119"/>
      <c r="P55" s="119"/>
      <c r="Q55" s="119"/>
      <c r="R55" s="119"/>
      <c r="S55" s="119"/>
      <c r="T55" s="119"/>
      <c r="U55" s="119"/>
      <c r="V55" s="119"/>
      <c r="W55" s="119"/>
      <c r="X55" s="2102"/>
      <c r="Y55" s="2102"/>
      <c r="Z55" s="2102"/>
      <c r="AA55" s="2102"/>
      <c r="AB55" s="119" t="s">
        <v>1648</v>
      </c>
      <c r="AC55" s="2102"/>
      <c r="AD55" s="2102"/>
      <c r="AE55" s="119" t="s">
        <v>1649</v>
      </c>
      <c r="AF55" s="2102"/>
      <c r="AG55" s="2102"/>
      <c r="AH55" s="119" t="s">
        <v>1650</v>
      </c>
      <c r="AI55" s="119"/>
      <c r="AJ55" s="119"/>
      <c r="AK55" s="119"/>
      <c r="AM55" s="5">
        <f t="shared" si="4"/>
        <v>0</v>
      </c>
    </row>
    <row r="56" spans="1:42">
      <c r="A56" s="119"/>
      <c r="B56" s="119"/>
      <c r="C56" s="119" t="s">
        <v>1651</v>
      </c>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M56" s="5">
        <f t="shared" si="4"/>
        <v>0</v>
      </c>
    </row>
    <row r="57" spans="1:42">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M57" s="5">
        <f t="shared" si="4"/>
        <v>0</v>
      </c>
    </row>
    <row r="58" spans="1:42">
      <c r="A58" s="119"/>
      <c r="B58" s="119"/>
      <c r="C58" s="119"/>
      <c r="D58" s="119"/>
      <c r="E58" s="119"/>
      <c r="F58" s="119"/>
      <c r="G58" s="119"/>
      <c r="H58" s="119"/>
      <c r="I58" s="119"/>
      <c r="J58" s="119"/>
      <c r="K58" s="119"/>
      <c r="L58" s="119"/>
      <c r="M58" s="119"/>
      <c r="N58" s="119"/>
      <c r="O58" s="119"/>
      <c r="P58" s="119"/>
      <c r="Q58" s="119"/>
      <c r="R58" s="119" t="s">
        <v>1652</v>
      </c>
      <c r="S58" s="119"/>
      <c r="T58" s="119"/>
      <c r="U58" s="119"/>
      <c r="V58" s="119"/>
      <c r="W58" s="119"/>
      <c r="X58" s="119"/>
      <c r="Y58" s="119"/>
      <c r="Z58" s="119"/>
      <c r="AA58" s="119"/>
      <c r="AB58" s="119"/>
      <c r="AC58" s="119"/>
      <c r="AD58" s="119"/>
      <c r="AE58" s="119"/>
      <c r="AF58" s="119"/>
      <c r="AG58" s="119"/>
      <c r="AH58" s="119"/>
      <c r="AI58" s="119"/>
      <c r="AJ58" s="119"/>
      <c r="AK58" s="119"/>
      <c r="AM58" s="5">
        <f t="shared" si="4"/>
        <v>0</v>
      </c>
    </row>
    <row r="59" spans="1:42">
      <c r="A59" s="119"/>
      <c r="B59" s="119"/>
      <c r="C59" s="119"/>
      <c r="D59" s="119"/>
      <c r="E59" s="119"/>
      <c r="F59" s="119"/>
      <c r="G59" s="119"/>
      <c r="H59" s="119"/>
      <c r="I59" s="119"/>
      <c r="J59" s="119"/>
      <c r="K59" s="119"/>
      <c r="L59" s="119"/>
      <c r="M59" s="119"/>
      <c r="N59" s="119"/>
      <c r="O59" s="119"/>
      <c r="P59" s="119"/>
      <c r="Q59" s="119"/>
      <c r="R59" s="119"/>
      <c r="S59" s="2105"/>
      <c r="T59" s="2105"/>
      <c r="U59" s="2105"/>
      <c r="V59" s="2105"/>
      <c r="W59" s="2105"/>
      <c r="X59" s="2105"/>
      <c r="Y59" s="2105"/>
      <c r="Z59" s="2105"/>
      <c r="AA59" s="2105"/>
      <c r="AB59" s="2105"/>
      <c r="AC59" s="2105"/>
      <c r="AD59" s="2105"/>
      <c r="AE59" s="2105"/>
      <c r="AF59" s="2105"/>
      <c r="AG59" s="2105"/>
      <c r="AH59" s="2105"/>
      <c r="AI59" s="2105"/>
      <c r="AJ59" s="2105"/>
      <c r="AK59" s="119"/>
      <c r="AM59" s="5">
        <f t="shared" si="4"/>
        <v>0</v>
      </c>
    </row>
    <row r="60" spans="1:42">
      <c r="A60" s="119"/>
      <c r="B60" s="119"/>
      <c r="C60" s="119"/>
      <c r="D60" s="119"/>
      <c r="E60" s="119"/>
      <c r="F60" s="119"/>
      <c r="G60" s="119"/>
      <c r="H60" s="119"/>
      <c r="I60" s="119"/>
      <c r="J60" s="119"/>
      <c r="K60" s="119"/>
      <c r="L60" s="119"/>
      <c r="M60" s="119"/>
      <c r="N60" s="119"/>
      <c r="O60" s="119"/>
      <c r="P60" s="119"/>
      <c r="Q60" s="119"/>
      <c r="R60" s="119"/>
      <c r="S60" s="2105"/>
      <c r="T60" s="2105"/>
      <c r="U60" s="2105"/>
      <c r="V60" s="2105"/>
      <c r="W60" s="2105"/>
      <c r="X60" s="2105"/>
      <c r="Y60" s="2105"/>
      <c r="Z60" s="2105"/>
      <c r="AA60" s="2105"/>
      <c r="AB60" s="2105"/>
      <c r="AC60" s="2105"/>
      <c r="AD60" s="2105"/>
      <c r="AE60" s="2105"/>
      <c r="AF60" s="2105"/>
      <c r="AG60" s="2105"/>
      <c r="AH60" s="2105"/>
      <c r="AI60" s="2105"/>
      <c r="AJ60" s="2105"/>
      <c r="AK60" s="119"/>
      <c r="AM60" s="5">
        <f t="shared" si="4"/>
        <v>0</v>
      </c>
    </row>
    <row r="61" spans="1:42">
      <c r="A61" s="119"/>
      <c r="B61" s="119"/>
      <c r="C61" s="119"/>
      <c r="D61" s="119"/>
      <c r="E61" s="119"/>
      <c r="F61" s="119"/>
      <c r="G61" s="119"/>
      <c r="H61" s="119"/>
      <c r="I61" s="119"/>
      <c r="J61" s="119"/>
      <c r="K61" s="119"/>
      <c r="L61" s="119"/>
      <c r="M61" s="119"/>
      <c r="N61" s="119"/>
      <c r="O61" s="119"/>
      <c r="P61" s="119"/>
      <c r="Q61" s="119"/>
      <c r="R61" s="119"/>
      <c r="S61" s="119" t="s">
        <v>1653</v>
      </c>
      <c r="T61" s="119"/>
      <c r="U61" s="119"/>
      <c r="V61" s="119"/>
      <c r="W61" s="119"/>
      <c r="X61" s="119"/>
      <c r="Y61" s="119"/>
      <c r="Z61" s="119"/>
      <c r="AA61" s="119"/>
      <c r="AB61" s="119"/>
      <c r="AC61" s="119"/>
      <c r="AD61" s="119"/>
      <c r="AE61" s="119"/>
      <c r="AF61" s="119"/>
      <c r="AG61" s="119"/>
      <c r="AH61" s="119"/>
      <c r="AI61" s="119"/>
      <c r="AJ61" s="119"/>
      <c r="AK61" s="119"/>
      <c r="AM61" s="5">
        <f t="shared" si="4"/>
        <v>0</v>
      </c>
    </row>
    <row r="62" spans="1:42">
      <c r="A62" s="119"/>
      <c r="B62" s="119"/>
      <c r="C62" s="119"/>
      <c r="D62" s="119"/>
      <c r="E62" s="119"/>
      <c r="F62" s="119"/>
      <c r="G62" s="119"/>
      <c r="H62" s="119"/>
      <c r="I62" s="119"/>
      <c r="J62" s="119"/>
      <c r="K62" s="119"/>
      <c r="L62" s="119"/>
      <c r="M62" s="119"/>
      <c r="N62" s="119"/>
      <c r="O62" s="119"/>
      <c r="P62" s="119"/>
      <c r="Q62" s="119"/>
      <c r="R62" s="119"/>
      <c r="S62" s="119"/>
      <c r="T62" s="2104"/>
      <c r="U62" s="2104"/>
      <c r="V62" s="2104"/>
      <c r="W62" s="2104"/>
      <c r="X62" s="2104"/>
      <c r="Y62" s="2104"/>
      <c r="Z62" s="2104"/>
      <c r="AA62" s="2104"/>
      <c r="AB62" s="2104"/>
      <c r="AC62" s="2104"/>
      <c r="AD62" s="2104"/>
      <c r="AE62" s="2104"/>
      <c r="AF62" s="2104"/>
      <c r="AG62" s="2104"/>
      <c r="AH62" s="2104"/>
      <c r="AI62" s="2104"/>
      <c r="AJ62" s="2104"/>
      <c r="AK62" s="119"/>
      <c r="AM62" s="5">
        <f t="shared" si="4"/>
        <v>0</v>
      </c>
    </row>
    <row r="63" spans="1:42">
      <c r="A63" s="119"/>
      <c r="B63" s="119"/>
      <c r="C63" s="119"/>
      <c r="D63" s="119"/>
      <c r="E63" s="119"/>
      <c r="F63" s="119"/>
      <c r="G63" s="119"/>
      <c r="H63" s="119"/>
      <c r="I63" s="119"/>
      <c r="J63" s="119"/>
      <c r="K63" s="119"/>
      <c r="L63" s="119"/>
      <c r="M63" s="119"/>
      <c r="N63" s="119"/>
      <c r="O63" s="119"/>
      <c r="P63" s="119"/>
      <c r="Q63" s="119"/>
      <c r="R63" s="119"/>
      <c r="S63" s="119"/>
      <c r="T63" s="2104"/>
      <c r="U63" s="2104"/>
      <c r="V63" s="2104"/>
      <c r="W63" s="2104"/>
      <c r="X63" s="2104"/>
      <c r="Y63" s="2104"/>
      <c r="Z63" s="2104"/>
      <c r="AA63" s="2104"/>
      <c r="AB63" s="2104"/>
      <c r="AC63" s="2104"/>
      <c r="AD63" s="2104"/>
      <c r="AE63" s="2104"/>
      <c r="AF63" s="2104"/>
      <c r="AG63" s="2104"/>
      <c r="AH63" s="2104"/>
      <c r="AI63" s="2104"/>
      <c r="AJ63" s="2104"/>
      <c r="AK63" s="119"/>
      <c r="AM63" s="5">
        <f t="shared" si="4"/>
        <v>0</v>
      </c>
    </row>
    <row r="64" spans="1:42">
      <c r="A64" s="119"/>
      <c r="B64" s="119"/>
      <c r="C64" s="119"/>
      <c r="D64" s="119"/>
      <c r="E64" s="119"/>
      <c r="F64" s="119"/>
      <c r="G64" s="119"/>
      <c r="H64" s="119"/>
      <c r="I64" s="119"/>
      <c r="J64" s="119"/>
      <c r="K64" s="119"/>
      <c r="L64" s="119"/>
      <c r="M64" s="119"/>
      <c r="N64" s="119"/>
      <c r="O64" s="119"/>
      <c r="P64" s="119"/>
      <c r="Q64" s="119"/>
      <c r="R64" s="119" t="s">
        <v>1654</v>
      </c>
      <c r="S64" s="119"/>
      <c r="T64" s="119"/>
      <c r="U64" s="119"/>
      <c r="V64" s="119"/>
      <c r="W64" s="119"/>
      <c r="X64" s="119"/>
      <c r="Y64" s="119"/>
      <c r="Z64" s="119"/>
      <c r="AA64" s="119"/>
      <c r="AB64" s="119"/>
      <c r="AC64" s="119"/>
      <c r="AD64" s="119"/>
      <c r="AE64" s="119"/>
      <c r="AF64" s="119"/>
      <c r="AG64" s="119"/>
      <c r="AH64" s="119"/>
      <c r="AI64" s="119"/>
      <c r="AJ64" s="119"/>
      <c r="AK64" s="119"/>
      <c r="AM64" s="5">
        <f t="shared" si="4"/>
        <v>0</v>
      </c>
    </row>
    <row r="65" spans="1:39">
      <c r="A65" s="119"/>
      <c r="B65" s="119"/>
      <c r="C65" s="119"/>
      <c r="D65" s="119"/>
      <c r="E65" s="119"/>
      <c r="F65" s="119"/>
      <c r="G65" s="119"/>
      <c r="H65" s="119"/>
      <c r="I65" s="119"/>
      <c r="J65" s="119"/>
      <c r="K65" s="119"/>
      <c r="L65" s="119"/>
      <c r="M65" s="119"/>
      <c r="N65" s="119"/>
      <c r="O65" s="119"/>
      <c r="P65" s="119"/>
      <c r="Q65" s="119"/>
      <c r="R65" s="119"/>
      <c r="S65" s="2103"/>
      <c r="T65" s="2103"/>
      <c r="U65" s="2103"/>
      <c r="V65" s="2103"/>
      <c r="W65" s="2103"/>
      <c r="X65" s="2103"/>
      <c r="Y65" s="2103"/>
      <c r="Z65" s="2103"/>
      <c r="AA65" s="2103"/>
      <c r="AB65" s="2103"/>
      <c r="AC65" s="2103"/>
      <c r="AD65" s="2103"/>
      <c r="AE65" s="2103"/>
      <c r="AF65" s="2103"/>
      <c r="AG65" s="2103"/>
      <c r="AH65" s="2103"/>
      <c r="AI65" s="2103"/>
      <c r="AJ65" s="2103"/>
      <c r="AK65" s="119"/>
      <c r="AM65" s="5">
        <f t="shared" si="4"/>
        <v>0</v>
      </c>
    </row>
    <row r="66" spans="1:39">
      <c r="A66" s="119"/>
      <c r="B66" s="119"/>
      <c r="C66" s="119"/>
      <c r="D66" s="119"/>
      <c r="E66" s="119"/>
      <c r="F66" s="119"/>
      <c r="G66" s="119"/>
      <c r="H66" s="119"/>
      <c r="I66" s="119"/>
      <c r="J66" s="119"/>
      <c r="K66" s="119"/>
      <c r="L66" s="119"/>
      <c r="M66" s="119"/>
      <c r="N66" s="119"/>
      <c r="O66" s="119"/>
      <c r="P66" s="119"/>
      <c r="Q66" s="119"/>
      <c r="R66" s="119"/>
      <c r="S66" s="2103"/>
      <c r="T66" s="2103"/>
      <c r="U66" s="2103"/>
      <c r="V66" s="2103"/>
      <c r="W66" s="2103"/>
      <c r="X66" s="2103"/>
      <c r="Y66" s="2103"/>
      <c r="Z66" s="2103"/>
      <c r="AA66" s="2103"/>
      <c r="AB66" s="2103"/>
      <c r="AC66" s="2103"/>
      <c r="AD66" s="2103"/>
      <c r="AE66" s="2103"/>
      <c r="AF66" s="2103"/>
      <c r="AG66" s="2103"/>
      <c r="AH66" s="2103"/>
      <c r="AI66" s="2103"/>
      <c r="AJ66" s="2103"/>
      <c r="AK66" s="119"/>
      <c r="AM66" s="5">
        <f t="shared" si="4"/>
        <v>0</v>
      </c>
    </row>
    <row r="67" spans="1:39">
      <c r="A67" s="119"/>
      <c r="B67" s="119"/>
      <c r="C67" s="119"/>
      <c r="D67" s="119"/>
      <c r="E67" s="119"/>
      <c r="F67" s="119"/>
      <c r="G67" s="119"/>
      <c r="H67" s="119"/>
      <c r="I67" s="119"/>
      <c r="J67" s="119"/>
      <c r="K67" s="119"/>
      <c r="L67" s="119"/>
      <c r="M67" s="119"/>
      <c r="N67" s="119"/>
      <c r="O67" s="119"/>
      <c r="P67" s="119"/>
      <c r="Q67" s="119"/>
      <c r="R67" s="119"/>
      <c r="S67" s="119" t="s">
        <v>1655</v>
      </c>
      <c r="T67" s="119"/>
      <c r="U67" s="119"/>
      <c r="V67" s="119"/>
      <c r="W67" s="119"/>
      <c r="X67" s="119"/>
      <c r="Y67" s="119"/>
      <c r="Z67" s="119"/>
      <c r="AA67" s="119"/>
      <c r="AB67" s="119"/>
      <c r="AC67" s="119"/>
      <c r="AD67" s="119"/>
      <c r="AE67" s="119"/>
      <c r="AF67" s="119"/>
      <c r="AG67" s="119"/>
      <c r="AH67" s="119"/>
      <c r="AI67" s="119"/>
      <c r="AJ67" s="119"/>
      <c r="AK67" s="119"/>
      <c r="AM67" s="5">
        <f t="shared" si="4"/>
        <v>0</v>
      </c>
    </row>
    <row r="68" spans="1:39">
      <c r="A68" s="119"/>
      <c r="B68" s="119"/>
      <c r="C68" s="119"/>
      <c r="D68" s="119"/>
      <c r="E68" s="119"/>
      <c r="F68" s="119"/>
      <c r="G68" s="119"/>
      <c r="H68" s="119"/>
      <c r="I68" s="119"/>
      <c r="J68" s="119"/>
      <c r="K68" s="119"/>
      <c r="L68" s="119"/>
      <c r="M68" s="119"/>
      <c r="N68" s="119"/>
      <c r="O68" s="119"/>
      <c r="P68" s="119"/>
      <c r="Q68" s="119"/>
      <c r="R68" s="119"/>
      <c r="S68" s="119"/>
      <c r="T68" s="2104"/>
      <c r="U68" s="2104"/>
      <c r="V68" s="2104"/>
      <c r="W68" s="2104"/>
      <c r="X68" s="2104"/>
      <c r="Y68" s="2104"/>
      <c r="Z68" s="2104"/>
      <c r="AA68" s="2104"/>
      <c r="AB68" s="2104"/>
      <c r="AC68" s="2104"/>
      <c r="AD68" s="2104"/>
      <c r="AE68" s="2104"/>
      <c r="AF68" s="2104"/>
      <c r="AG68" s="2104"/>
      <c r="AH68" s="2104"/>
      <c r="AI68" s="2104"/>
      <c r="AJ68" s="2104"/>
      <c r="AK68" s="119"/>
      <c r="AM68" s="5">
        <f t="shared" si="4"/>
        <v>0</v>
      </c>
    </row>
    <row r="69" spans="1:39">
      <c r="A69" s="119"/>
      <c r="B69" s="119"/>
      <c r="C69" s="119"/>
      <c r="D69" s="119"/>
      <c r="E69" s="119"/>
      <c r="F69" s="119"/>
      <c r="G69" s="119"/>
      <c r="H69" s="119"/>
      <c r="I69" s="119"/>
      <c r="J69" s="119"/>
      <c r="K69" s="119"/>
      <c r="L69" s="119"/>
      <c r="M69" s="119"/>
      <c r="N69" s="119"/>
      <c r="O69" s="119"/>
      <c r="P69" s="119"/>
      <c r="Q69" s="119"/>
      <c r="R69" s="119"/>
      <c r="S69" s="119"/>
      <c r="T69" s="2104"/>
      <c r="U69" s="2104"/>
      <c r="V69" s="2104"/>
      <c r="W69" s="2104"/>
      <c r="X69" s="2104"/>
      <c r="Y69" s="2104"/>
      <c r="Z69" s="2104"/>
      <c r="AA69" s="2104"/>
      <c r="AB69" s="2104"/>
      <c r="AC69" s="2104"/>
      <c r="AD69" s="2104"/>
      <c r="AE69" s="2104"/>
      <c r="AF69" s="2104"/>
      <c r="AG69" s="2104"/>
      <c r="AH69" s="2104"/>
      <c r="AI69" s="2104"/>
      <c r="AJ69" s="2104"/>
      <c r="AK69" s="119"/>
      <c r="AM69" s="5">
        <f t="shared" si="4"/>
        <v>0</v>
      </c>
    </row>
    <row r="70" spans="1:39">
      <c r="A70" s="119"/>
      <c r="B70" s="1529" t="s">
        <v>1699</v>
      </c>
      <c r="C70" s="1529"/>
      <c r="D70" s="1529"/>
      <c r="E70" s="1529"/>
      <c r="F70" s="1529"/>
      <c r="G70" s="1529"/>
      <c r="H70" s="1529"/>
      <c r="I70" s="1529"/>
      <c r="J70" s="1529"/>
      <c r="K70" s="1529"/>
      <c r="L70" s="1529"/>
      <c r="M70" s="1529"/>
      <c r="N70" s="1529"/>
      <c r="O70" s="1529"/>
      <c r="P70" s="1529"/>
      <c r="Q70" s="1529"/>
      <c r="R70" s="1529"/>
      <c r="S70" s="1529"/>
      <c r="T70" s="1529"/>
      <c r="U70" s="1529"/>
      <c r="V70" s="1529"/>
      <c r="W70" s="1529"/>
      <c r="X70" s="1529"/>
      <c r="Y70" s="1529"/>
      <c r="Z70" s="1529"/>
      <c r="AA70" s="1529"/>
      <c r="AB70" s="1529"/>
      <c r="AC70" s="1529"/>
      <c r="AD70" s="1529"/>
      <c r="AE70" s="1529"/>
      <c r="AF70" s="1529"/>
      <c r="AG70" s="1529"/>
      <c r="AH70" s="1529"/>
      <c r="AI70" s="1529"/>
      <c r="AJ70" s="1529"/>
      <c r="AK70" s="119"/>
      <c r="AM70" s="5">
        <f t="shared" si="4"/>
        <v>0</v>
      </c>
    </row>
    <row r="71" spans="1:39">
      <c r="A71" s="119"/>
      <c r="B71" s="1529"/>
      <c r="C71" s="1529"/>
      <c r="D71" s="1529"/>
      <c r="E71" s="1529"/>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1529"/>
      <c r="AB71" s="1529"/>
      <c r="AC71" s="1529"/>
      <c r="AD71" s="1529"/>
      <c r="AE71" s="1529"/>
      <c r="AF71" s="1529"/>
      <c r="AG71" s="1529"/>
      <c r="AH71" s="1529"/>
      <c r="AI71" s="1529"/>
      <c r="AJ71" s="1529"/>
      <c r="AK71" s="119"/>
      <c r="AM71" s="5">
        <f t="shared" si="4"/>
        <v>0</v>
      </c>
    </row>
    <row r="72" spans="1:39">
      <c r="A72" s="119"/>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19"/>
      <c r="AM72" s="5">
        <f t="shared" si="4"/>
        <v>0</v>
      </c>
    </row>
    <row r="73" spans="1:39" ht="12.75" customHeight="1">
      <c r="A73" s="1504" t="s">
        <v>1657</v>
      </c>
      <c r="B73" s="1504"/>
      <c r="C73" s="1504"/>
      <c r="D73" s="1504"/>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1504"/>
      <c r="AB73" s="1504"/>
      <c r="AC73" s="1504"/>
      <c r="AD73" s="1504"/>
      <c r="AE73" s="1504"/>
      <c r="AF73" s="1504"/>
      <c r="AG73" s="1504"/>
      <c r="AH73" s="1504"/>
      <c r="AI73" s="1504"/>
      <c r="AJ73" s="1504"/>
      <c r="AK73" s="1504"/>
      <c r="AM73" s="5">
        <f t="shared" si="4"/>
        <v>0</v>
      </c>
    </row>
    <row r="74" spans="1:39">
      <c r="A74" s="119"/>
      <c r="B74" s="119" t="s">
        <v>1700</v>
      </c>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M74" s="5">
        <f t="shared" si="4"/>
        <v>0</v>
      </c>
    </row>
    <row r="75" spans="1:39">
      <c r="A75" s="119"/>
      <c r="B75" s="590" t="s">
        <v>1701</v>
      </c>
      <c r="C75" s="119"/>
      <c r="D75" s="119"/>
      <c r="E75" s="119"/>
      <c r="F75" s="119"/>
      <c r="G75" s="119"/>
      <c r="H75" s="119"/>
      <c r="I75" s="119"/>
      <c r="J75" s="119"/>
      <c r="K75" s="119"/>
      <c r="L75" s="119" t="s">
        <v>1702</v>
      </c>
      <c r="M75" s="2057"/>
      <c r="N75" s="2057"/>
      <c r="O75" s="2057"/>
      <c r="P75" s="2057"/>
      <c r="Q75" s="2057"/>
      <c r="R75" s="2057"/>
      <c r="S75" s="2057"/>
      <c r="T75" s="2057"/>
      <c r="U75" s="2057"/>
      <c r="V75" s="2057"/>
      <c r="W75" s="2057"/>
      <c r="X75" s="2057"/>
      <c r="Y75" s="2057"/>
      <c r="Z75" s="2057"/>
      <c r="AA75" s="2057"/>
      <c r="AB75" s="2057"/>
      <c r="AC75" s="2057"/>
      <c r="AD75" s="119" t="s">
        <v>1703</v>
      </c>
      <c r="AE75" s="119"/>
      <c r="AF75" s="119"/>
      <c r="AG75" s="119"/>
      <c r="AH75" s="119"/>
      <c r="AI75" s="119"/>
      <c r="AJ75" s="119"/>
      <c r="AK75" s="119"/>
      <c r="AM75" s="5">
        <f t="shared" si="4"/>
        <v>0</v>
      </c>
    </row>
    <row r="76" spans="1:39">
      <c r="A76" s="119"/>
      <c r="B76" s="590" t="s">
        <v>1704</v>
      </c>
      <c r="C76" s="119"/>
      <c r="D76" s="119"/>
      <c r="E76" s="119"/>
      <c r="F76" s="119"/>
      <c r="G76" s="119"/>
      <c r="H76" s="119"/>
      <c r="I76" s="119"/>
      <c r="J76" s="119"/>
      <c r="K76" s="119"/>
      <c r="L76" s="119"/>
      <c r="M76" s="2104"/>
      <c r="N76" s="2104"/>
      <c r="O76" s="2104"/>
      <c r="P76" s="2104"/>
      <c r="Q76" s="119" t="s">
        <v>1705</v>
      </c>
      <c r="R76" s="2104"/>
      <c r="S76" s="2104"/>
      <c r="T76" s="2104"/>
      <c r="U76" s="119" t="s">
        <v>1706</v>
      </c>
      <c r="V76" s="2104"/>
      <c r="W76" s="2104"/>
      <c r="X76" s="2104"/>
      <c r="Y76" s="119" t="s">
        <v>1707</v>
      </c>
      <c r="Z76" s="119"/>
      <c r="AA76" s="119"/>
      <c r="AB76" s="119"/>
      <c r="AC76" s="119"/>
      <c r="AD76" s="119"/>
      <c r="AE76" s="119"/>
      <c r="AF76" s="119"/>
      <c r="AG76" s="119"/>
      <c r="AH76" s="119"/>
      <c r="AI76" s="119"/>
      <c r="AJ76" s="119"/>
      <c r="AK76" s="119"/>
      <c r="AM76" s="5">
        <f t="shared" si="4"/>
        <v>0</v>
      </c>
    </row>
    <row r="77" spans="1:39">
      <c r="A77" s="119"/>
      <c r="B77" s="590" t="s">
        <v>1708</v>
      </c>
      <c r="C77" s="119"/>
      <c r="D77" s="119"/>
      <c r="E77" s="119"/>
      <c r="F77" s="119"/>
      <c r="G77" s="119"/>
      <c r="H77" s="119"/>
      <c r="I77" s="119"/>
      <c r="J77" s="119"/>
      <c r="K77" s="119"/>
      <c r="L77" s="1504" t="s">
        <v>1709</v>
      </c>
      <c r="M77" s="1504"/>
      <c r="N77" s="1504"/>
      <c r="O77" s="1504"/>
      <c r="P77" s="1504"/>
      <c r="Q77" s="1504"/>
      <c r="R77" s="1504"/>
      <c r="S77" s="1504"/>
      <c r="T77" s="1504"/>
      <c r="U77" s="1504"/>
      <c r="V77" s="1504"/>
      <c r="W77" s="1504"/>
      <c r="X77" s="1504"/>
      <c r="Y77" s="1504"/>
      <c r="Z77" s="1504"/>
      <c r="AA77" s="1504"/>
      <c r="AB77" s="1504"/>
      <c r="AC77" s="1504"/>
      <c r="AD77" s="1504"/>
      <c r="AE77" s="119"/>
      <c r="AF77" s="119"/>
      <c r="AG77" s="119"/>
      <c r="AH77" s="119"/>
      <c r="AI77" s="119"/>
      <c r="AJ77" s="119"/>
      <c r="AK77" s="119"/>
      <c r="AM77" s="5">
        <f t="shared" si="4"/>
        <v>0</v>
      </c>
    </row>
    <row r="78" spans="1:39">
      <c r="A78" s="119"/>
      <c r="B78" s="590" t="s">
        <v>1710</v>
      </c>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M78" s="5">
        <f t="shared" si="4"/>
        <v>0</v>
      </c>
    </row>
    <row r="79" spans="1:39">
      <c r="A79" s="119"/>
      <c r="B79" s="119"/>
      <c r="C79" s="2051"/>
      <c r="D79" s="2051"/>
      <c r="E79" s="2051"/>
      <c r="F79" s="2051"/>
      <c r="G79" s="2051"/>
      <c r="H79" s="2051"/>
      <c r="I79" s="2051"/>
      <c r="J79" s="2051"/>
      <c r="K79" s="2051"/>
      <c r="L79" s="2051"/>
      <c r="M79" s="2051"/>
      <c r="N79" s="2051"/>
      <c r="O79" s="2051"/>
      <c r="P79" s="2051"/>
      <c r="Q79" s="2051"/>
      <c r="R79" s="2051"/>
      <c r="S79" s="2051"/>
      <c r="T79" s="2051"/>
      <c r="U79" s="2051"/>
      <c r="V79" s="2051"/>
      <c r="W79" s="2051"/>
      <c r="X79" s="2051"/>
      <c r="Y79" s="2051"/>
      <c r="Z79" s="2051"/>
      <c r="AA79" s="2051"/>
      <c r="AB79" s="2051"/>
      <c r="AC79" s="2051"/>
      <c r="AD79" s="2051"/>
      <c r="AE79" s="2051"/>
      <c r="AF79" s="2051"/>
      <c r="AG79" s="2051"/>
      <c r="AH79" s="2051"/>
      <c r="AI79" s="2051"/>
      <c r="AJ79" s="2051"/>
      <c r="AK79" s="119"/>
      <c r="AM79" s="5">
        <f t="shared" si="4"/>
        <v>0</v>
      </c>
    </row>
    <row r="80" spans="1:39">
      <c r="A80" s="119"/>
      <c r="B80" s="119"/>
      <c r="C80" s="2051"/>
      <c r="D80" s="2051"/>
      <c r="E80" s="2051"/>
      <c r="F80" s="2051"/>
      <c r="G80" s="2051"/>
      <c r="H80" s="2051"/>
      <c r="I80" s="2051"/>
      <c r="J80" s="2051"/>
      <c r="K80" s="2051"/>
      <c r="L80" s="2051"/>
      <c r="M80" s="2051"/>
      <c r="N80" s="2051"/>
      <c r="O80" s="2051"/>
      <c r="P80" s="2051"/>
      <c r="Q80" s="2051"/>
      <c r="R80" s="2051"/>
      <c r="S80" s="2051"/>
      <c r="T80" s="2051"/>
      <c r="U80" s="2051"/>
      <c r="V80" s="2051"/>
      <c r="W80" s="2051"/>
      <c r="X80" s="2051"/>
      <c r="Y80" s="2051"/>
      <c r="Z80" s="2051"/>
      <c r="AA80" s="2051"/>
      <c r="AB80" s="2051"/>
      <c r="AC80" s="2051"/>
      <c r="AD80" s="2051"/>
      <c r="AE80" s="2051"/>
      <c r="AF80" s="2051"/>
      <c r="AG80" s="2051"/>
      <c r="AH80" s="2051"/>
      <c r="AI80" s="2051"/>
      <c r="AJ80" s="2051"/>
      <c r="AK80" s="119"/>
      <c r="AM80" s="5">
        <f t="shared" si="4"/>
        <v>0</v>
      </c>
    </row>
    <row r="81" spans="1:86">
      <c r="A81" s="119"/>
      <c r="B81" s="119"/>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1"/>
      <c r="Z81" s="2051"/>
      <c r="AA81" s="2051"/>
      <c r="AB81" s="2051"/>
      <c r="AC81" s="2051"/>
      <c r="AD81" s="2051"/>
      <c r="AE81" s="2051"/>
      <c r="AF81" s="2051"/>
      <c r="AG81" s="2051"/>
      <c r="AH81" s="2051"/>
      <c r="AI81" s="2051"/>
      <c r="AJ81" s="2051"/>
      <c r="AK81" s="119"/>
      <c r="AM81" s="5">
        <f t="shared" si="4"/>
        <v>0</v>
      </c>
    </row>
    <row r="82" spans="1:86">
      <c r="A82" s="119"/>
      <c r="B82" s="119"/>
      <c r="C82" s="2051"/>
      <c r="D82" s="2051"/>
      <c r="E82" s="2051"/>
      <c r="F82" s="2051"/>
      <c r="G82" s="2051"/>
      <c r="H82" s="2051"/>
      <c r="I82" s="2051"/>
      <c r="J82" s="2051"/>
      <c r="K82" s="2051"/>
      <c r="L82" s="2051"/>
      <c r="M82" s="2051"/>
      <c r="N82" s="2051"/>
      <c r="O82" s="2051"/>
      <c r="P82" s="2051"/>
      <c r="Q82" s="2051"/>
      <c r="R82" s="2051"/>
      <c r="S82" s="2051"/>
      <c r="T82" s="2051"/>
      <c r="U82" s="2051"/>
      <c r="V82" s="2051"/>
      <c r="W82" s="2051"/>
      <c r="X82" s="2051"/>
      <c r="Y82" s="2051"/>
      <c r="Z82" s="2051"/>
      <c r="AA82" s="2051"/>
      <c r="AB82" s="2051"/>
      <c r="AC82" s="2051"/>
      <c r="AD82" s="2051"/>
      <c r="AE82" s="2051"/>
      <c r="AF82" s="2051"/>
      <c r="AG82" s="2051"/>
      <c r="AH82" s="2051"/>
      <c r="AI82" s="2051"/>
      <c r="AJ82" s="2051"/>
      <c r="AK82" s="119"/>
      <c r="AM82" s="5">
        <f t="shared" si="4"/>
        <v>0</v>
      </c>
    </row>
    <row r="83" spans="1:86">
      <c r="A83" s="119"/>
      <c r="B83" s="590" t="s">
        <v>1711</v>
      </c>
      <c r="C83" s="137"/>
      <c r="D83" s="137"/>
      <c r="E83" s="137"/>
      <c r="F83" s="137"/>
      <c r="G83" s="137"/>
      <c r="H83" s="137"/>
      <c r="I83" s="137"/>
      <c r="J83" s="137"/>
      <c r="K83" s="137"/>
      <c r="L83" s="137"/>
      <c r="M83" s="137"/>
      <c r="N83" s="137"/>
      <c r="O83" s="137"/>
      <c r="P83" s="137"/>
      <c r="Q83" s="2102"/>
      <c r="R83" s="2102"/>
      <c r="S83" s="2102"/>
      <c r="T83" s="2102"/>
      <c r="U83" s="119" t="s">
        <v>1648</v>
      </c>
      <c r="V83" s="2102"/>
      <c r="W83" s="2102"/>
      <c r="X83" s="119" t="s">
        <v>1649</v>
      </c>
      <c r="Y83" s="2102"/>
      <c r="Z83" s="2102"/>
      <c r="AA83" s="119" t="s">
        <v>1650</v>
      </c>
      <c r="AB83" s="137"/>
      <c r="AC83" s="137"/>
      <c r="AD83" s="137"/>
      <c r="AE83" s="137"/>
      <c r="AF83" s="137"/>
      <c r="AG83" s="137"/>
      <c r="AH83" s="137"/>
      <c r="AI83" s="137"/>
      <c r="AJ83" s="137"/>
      <c r="AK83" s="119"/>
      <c r="AM83" s="5">
        <f t="shared" si="4"/>
        <v>0</v>
      </c>
    </row>
    <row r="84" spans="1:86">
      <c r="A84" s="119"/>
      <c r="B84" s="119"/>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19"/>
      <c r="AM84" s="5">
        <f t="shared" si="4"/>
        <v>0</v>
      </c>
    </row>
    <row r="85" spans="1:86">
      <c r="AM85" s="5">
        <f t="shared" si="4"/>
        <v>0</v>
      </c>
    </row>
    <row r="86" spans="1:86">
      <c r="AM86" s="5">
        <f t="shared" si="4"/>
        <v>0</v>
      </c>
    </row>
    <row r="87" spans="1:86">
      <c r="AM87" s="5">
        <f t="shared" si="4"/>
        <v>0</v>
      </c>
    </row>
    <row r="88" spans="1:86" ht="20.100000000000001" customHeight="1">
      <c r="B88" s="591" t="s">
        <v>1692</v>
      </c>
      <c r="C88" s="592"/>
      <c r="D88" s="592"/>
      <c r="E88" s="592"/>
      <c r="F88" s="592"/>
      <c r="G88" s="592"/>
      <c r="H88" s="592"/>
      <c r="I88" s="592"/>
      <c r="J88" s="592"/>
      <c r="K88" s="592"/>
      <c r="L88" s="592"/>
      <c r="M88" s="592"/>
      <c r="N88" s="592"/>
      <c r="O88" s="591" t="s">
        <v>1693</v>
      </c>
      <c r="P88" s="592"/>
      <c r="Q88" s="592"/>
      <c r="R88" s="592"/>
      <c r="S88" s="592"/>
      <c r="T88" s="592"/>
      <c r="U88" s="592"/>
      <c r="V88" s="592"/>
      <c r="W88" s="592"/>
      <c r="X88" s="592"/>
      <c r="Y88" s="592"/>
      <c r="Z88" s="592"/>
      <c r="AA88" s="592"/>
      <c r="AB88" s="592"/>
      <c r="AC88" s="592"/>
      <c r="AD88" s="592"/>
      <c r="AE88" s="592"/>
      <c r="AF88" s="592"/>
      <c r="AG88" s="592"/>
      <c r="AH88" s="592"/>
      <c r="AI88" s="592"/>
      <c r="AJ88" s="593"/>
      <c r="AM88" s="5">
        <f t="shared" si="4"/>
        <v>0</v>
      </c>
    </row>
    <row r="89" spans="1:86" ht="20.100000000000001" customHeight="1">
      <c r="B89" s="594"/>
      <c r="C89" s="1992"/>
      <c r="D89" s="1992"/>
      <c r="E89" s="1992"/>
      <c r="F89" s="1992"/>
      <c r="G89" s="595" t="s">
        <v>1648</v>
      </c>
      <c r="H89" s="1992"/>
      <c r="I89" s="1992"/>
      <c r="J89" s="595" t="s">
        <v>1649</v>
      </c>
      <c r="K89" s="1992"/>
      <c r="L89" s="1992"/>
      <c r="M89" s="595" t="s">
        <v>1650</v>
      </c>
      <c r="N89" s="596"/>
      <c r="O89" s="1993"/>
      <c r="P89" s="1994"/>
      <c r="Q89" s="1994"/>
      <c r="R89" s="1994"/>
      <c r="S89" s="1994"/>
      <c r="T89" s="1994"/>
      <c r="U89" s="1994"/>
      <c r="V89" s="1994"/>
      <c r="W89" s="1994"/>
      <c r="X89" s="1994"/>
      <c r="Y89" s="1994"/>
      <c r="Z89" s="1994"/>
      <c r="AA89" s="1994"/>
      <c r="AB89" s="1994"/>
      <c r="AC89" s="1994"/>
      <c r="AD89" s="1994"/>
      <c r="AE89" s="1994"/>
      <c r="AF89" s="1994"/>
      <c r="AG89" s="1994"/>
      <c r="AH89" s="1994"/>
      <c r="AI89" s="1994"/>
      <c r="AJ89" s="1995"/>
      <c r="AM89" s="5">
        <f t="shared" si="4"/>
        <v>0</v>
      </c>
    </row>
    <row r="90" spans="1:86" ht="20.100000000000001" customHeight="1">
      <c r="B90" s="594"/>
      <c r="C90" s="595" t="s">
        <v>113</v>
      </c>
      <c r="D90" s="2101"/>
      <c r="E90" s="2101"/>
      <c r="F90" s="2101"/>
      <c r="G90" s="2101"/>
      <c r="H90" s="2101"/>
      <c r="I90" s="2101"/>
      <c r="J90" s="2101"/>
      <c r="K90" s="2101"/>
      <c r="L90" s="2101"/>
      <c r="M90" s="595" t="s">
        <v>1694</v>
      </c>
      <c r="N90" s="596"/>
      <c r="O90" s="1993"/>
      <c r="P90" s="1994"/>
      <c r="Q90" s="1994"/>
      <c r="R90" s="1994"/>
      <c r="S90" s="1994"/>
      <c r="T90" s="1994"/>
      <c r="U90" s="1994"/>
      <c r="V90" s="1994"/>
      <c r="W90" s="1994"/>
      <c r="X90" s="1994"/>
      <c r="Y90" s="1994"/>
      <c r="Z90" s="1994"/>
      <c r="AA90" s="1994"/>
      <c r="AB90" s="1994"/>
      <c r="AC90" s="1994"/>
      <c r="AD90" s="1994"/>
      <c r="AE90" s="1994"/>
      <c r="AF90" s="1994"/>
      <c r="AG90" s="1994"/>
      <c r="AH90" s="1994"/>
      <c r="AI90" s="1994"/>
      <c r="AJ90" s="1995"/>
      <c r="AM90" s="5">
        <f t="shared" si="4"/>
        <v>0</v>
      </c>
    </row>
    <row r="91" spans="1:86" ht="20.100000000000001" customHeight="1">
      <c r="B91" s="597" t="s">
        <v>1695</v>
      </c>
      <c r="C91" s="598"/>
      <c r="D91" s="598"/>
      <c r="E91" s="598"/>
      <c r="F91" s="598"/>
      <c r="G91" s="2000"/>
      <c r="H91" s="2000"/>
      <c r="I91" s="2000"/>
      <c r="J91" s="2000"/>
      <c r="K91" s="2000"/>
      <c r="L91" s="2000"/>
      <c r="M91" s="2000"/>
      <c r="N91" s="2001"/>
      <c r="O91" s="1996"/>
      <c r="P91" s="1997"/>
      <c r="Q91" s="1997"/>
      <c r="R91" s="1997"/>
      <c r="S91" s="1997"/>
      <c r="T91" s="1997"/>
      <c r="U91" s="1997"/>
      <c r="V91" s="1997"/>
      <c r="W91" s="1997"/>
      <c r="X91" s="1997"/>
      <c r="Y91" s="1997"/>
      <c r="Z91" s="1997"/>
      <c r="AA91" s="1997"/>
      <c r="AB91" s="1997"/>
      <c r="AC91" s="1997"/>
      <c r="AD91" s="1997"/>
      <c r="AE91" s="1997"/>
      <c r="AF91" s="1997"/>
      <c r="AG91" s="1997"/>
      <c r="AH91" s="1997"/>
      <c r="AI91" s="1997"/>
      <c r="AJ91" s="1998"/>
      <c r="AM91" s="5">
        <f t="shared" si="4"/>
        <v>0</v>
      </c>
    </row>
    <row r="92" spans="1:86">
      <c r="AM92" s="5">
        <f t="shared" si="4"/>
        <v>0</v>
      </c>
    </row>
    <row r="93" spans="1:86">
      <c r="AM93" s="5">
        <f t="shared" si="4"/>
        <v>0</v>
      </c>
    </row>
    <row r="94" spans="1:86" s="127" customFormat="1" ht="20.100000000000001" customHeight="1">
      <c r="A94" s="1504" t="s">
        <v>165</v>
      </c>
      <c r="B94" s="1504"/>
      <c r="C94" s="1504"/>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599">
        <v>3</v>
      </c>
      <c r="AM94" s="645" t="e">
        <f>IF(申請者2名称&lt;&gt;"",1,0)</f>
        <v>#REF!</v>
      </c>
      <c r="AN94" s="5"/>
      <c r="AO94" s="5"/>
      <c r="AP94" s="5"/>
      <c r="AQ94" s="108"/>
      <c r="AR94" s="108"/>
      <c r="AS94" s="108"/>
      <c r="AT94" s="108"/>
      <c r="AU94" s="108"/>
      <c r="AV94" s="108"/>
      <c r="AW94" s="108"/>
      <c r="AX94" s="108"/>
      <c r="AY94" s="108"/>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row>
    <row r="95" spans="1:86" ht="18" customHeight="1">
      <c r="A95" s="119" t="s">
        <v>1712</v>
      </c>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M95" s="5" t="e">
        <f>AM94</f>
        <v>#REF!</v>
      </c>
      <c r="AN95" s="1"/>
      <c r="AO95" s="1"/>
      <c r="AP95" s="1"/>
    </row>
    <row r="96" spans="1:86" ht="18" customHeight="1">
      <c r="A96" s="141" t="s">
        <v>1713</v>
      </c>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M96" s="5" t="e">
        <f t="shared" ref="AM96:AM131" si="5">AM95</f>
        <v>#REF!</v>
      </c>
      <c r="AN96" s="1"/>
      <c r="AO96" s="1"/>
      <c r="AP96" s="1"/>
    </row>
    <row r="97" spans="1:39" ht="18" customHeight="1">
      <c r="A97" s="119" t="s">
        <v>139</v>
      </c>
      <c r="B97" s="119"/>
      <c r="C97" s="119"/>
      <c r="D97" s="119"/>
      <c r="E97" s="119"/>
      <c r="F97" s="119"/>
      <c r="G97" s="119"/>
      <c r="H97" s="119"/>
      <c r="I97" s="119"/>
      <c r="J97" s="119"/>
      <c r="K97" s="119"/>
      <c r="L97" s="119"/>
      <c r="M97" s="119"/>
      <c r="N97" s="119"/>
      <c r="O97" s="1431" t="e">
        <f>PHONETIC(#REF!)</f>
        <v>#REF!</v>
      </c>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M97" s="5" t="e">
        <f t="shared" si="5"/>
        <v>#REF!</v>
      </c>
    </row>
    <row r="98" spans="1:39" ht="18" customHeight="1">
      <c r="A98" s="119" t="s">
        <v>140</v>
      </c>
      <c r="B98" s="119"/>
      <c r="C98" s="119"/>
      <c r="D98" s="119"/>
      <c r="E98" s="119"/>
      <c r="F98" s="119"/>
      <c r="G98" s="119"/>
      <c r="H98" s="119"/>
      <c r="I98" s="119"/>
      <c r="J98" s="119"/>
      <c r="K98" s="119"/>
      <c r="L98" s="119"/>
      <c r="M98" s="119"/>
      <c r="N98" s="119"/>
      <c r="O98" s="2053" t="e">
        <f>#REF!</f>
        <v>#REF!</v>
      </c>
      <c r="P98" s="2053"/>
      <c r="Q98" s="2053"/>
      <c r="R98" s="2053"/>
      <c r="S98" s="2053"/>
      <c r="T98" s="2053"/>
      <c r="U98" s="2053"/>
      <c r="V98" s="2053"/>
      <c r="W98" s="2053"/>
      <c r="X98" s="2053"/>
      <c r="Y98" s="2053"/>
      <c r="Z98" s="2053"/>
      <c r="AA98" s="2053"/>
      <c r="AB98" s="2053"/>
      <c r="AC98" s="2053"/>
      <c r="AD98" s="2053"/>
      <c r="AE98" s="2053"/>
      <c r="AF98" s="2053"/>
      <c r="AG98" s="2053"/>
      <c r="AH98" s="2053"/>
      <c r="AI98" s="2053"/>
      <c r="AJ98" s="2053"/>
      <c r="AK98" s="2053"/>
      <c r="AM98" s="5" t="e">
        <f t="shared" si="5"/>
        <v>#REF!</v>
      </c>
    </row>
    <row r="99" spans="1:39" ht="18" customHeight="1">
      <c r="A99" s="119" t="s">
        <v>141</v>
      </c>
      <c r="B99" s="119"/>
      <c r="C99" s="119"/>
      <c r="D99" s="119"/>
      <c r="E99" s="119"/>
      <c r="F99" s="119"/>
      <c r="G99" s="119"/>
      <c r="H99" s="119"/>
      <c r="I99" s="119"/>
      <c r="J99" s="119"/>
      <c r="K99" s="119"/>
      <c r="L99" s="119"/>
      <c r="M99" s="119"/>
      <c r="N99" s="119"/>
      <c r="O99" s="2053" t="e">
        <f>#REF!</f>
        <v>#REF!</v>
      </c>
      <c r="P99" s="2053"/>
      <c r="Q99" s="2053"/>
      <c r="R99" s="2053"/>
      <c r="S99" s="2053"/>
      <c r="T99" s="2053"/>
      <c r="U99" s="2053"/>
      <c r="V99" s="2053"/>
      <c r="W99" s="119"/>
      <c r="X99" s="119"/>
      <c r="Y99" s="119"/>
      <c r="Z99" s="119"/>
      <c r="AA99" s="119"/>
      <c r="AB99" s="119"/>
      <c r="AC99" s="119"/>
      <c r="AD99" s="119"/>
      <c r="AE99" s="119"/>
      <c r="AF99" s="119"/>
      <c r="AG99" s="119"/>
      <c r="AH99" s="119"/>
      <c r="AI99" s="119"/>
      <c r="AJ99" s="119"/>
      <c r="AK99" s="119"/>
      <c r="AM99" s="5" t="e">
        <f t="shared" si="5"/>
        <v>#REF!</v>
      </c>
    </row>
    <row r="100" spans="1:39" ht="18" customHeight="1">
      <c r="A100" s="119" t="s">
        <v>142</v>
      </c>
      <c r="B100" s="119"/>
      <c r="C100" s="119"/>
      <c r="D100" s="119"/>
      <c r="E100" s="119"/>
      <c r="F100" s="119"/>
      <c r="G100" s="119"/>
      <c r="H100" s="119"/>
      <c r="I100" s="119"/>
      <c r="J100" s="119"/>
      <c r="K100" s="119"/>
      <c r="L100" s="119"/>
      <c r="M100" s="119"/>
      <c r="N100" s="119"/>
      <c r="O100" s="2053" t="e">
        <f>#REF!</f>
        <v>#REF!</v>
      </c>
      <c r="P100" s="2053"/>
      <c r="Q100" s="2053"/>
      <c r="R100" s="2053"/>
      <c r="S100" s="2053"/>
      <c r="T100" s="2053"/>
      <c r="U100" s="2053"/>
      <c r="V100" s="2053"/>
      <c r="W100" s="2053"/>
      <c r="X100" s="2053"/>
      <c r="Y100" s="2053"/>
      <c r="Z100" s="2053"/>
      <c r="AA100" s="2053"/>
      <c r="AB100" s="2053"/>
      <c r="AC100" s="2053"/>
      <c r="AD100" s="2053"/>
      <c r="AE100" s="2053"/>
      <c r="AF100" s="2053"/>
      <c r="AG100" s="2053"/>
      <c r="AH100" s="2053"/>
      <c r="AI100" s="2053"/>
      <c r="AJ100" s="2053"/>
      <c r="AK100" s="2053"/>
      <c r="AM100" s="5" t="e">
        <f t="shared" si="5"/>
        <v>#REF!</v>
      </c>
    </row>
    <row r="101" spans="1:39" ht="18" customHeight="1">
      <c r="A101" s="138" t="s">
        <v>143</v>
      </c>
      <c r="B101" s="138"/>
      <c r="C101" s="138"/>
      <c r="D101" s="138"/>
      <c r="E101" s="138"/>
      <c r="F101" s="138"/>
      <c r="G101" s="138"/>
      <c r="H101" s="138"/>
      <c r="I101" s="138"/>
      <c r="J101" s="138"/>
      <c r="K101" s="138"/>
      <c r="L101" s="138"/>
      <c r="M101" s="138"/>
      <c r="N101" s="138"/>
      <c r="O101" s="2054" t="e">
        <f>#REF!</f>
        <v>#REF!</v>
      </c>
      <c r="P101" s="2054"/>
      <c r="Q101" s="2054"/>
      <c r="R101" s="2054"/>
      <c r="S101" s="2054"/>
      <c r="T101" s="2054"/>
      <c r="U101" s="2054"/>
      <c r="V101" s="2054"/>
      <c r="W101" s="2054"/>
      <c r="X101" s="2054"/>
      <c r="Y101" s="2054"/>
      <c r="Z101" s="2054"/>
      <c r="AA101" s="2054"/>
      <c r="AB101" s="2054"/>
      <c r="AC101" s="138"/>
      <c r="AD101" s="138"/>
      <c r="AE101" s="138"/>
      <c r="AF101" s="138"/>
      <c r="AG101" s="138"/>
      <c r="AH101" s="138"/>
      <c r="AI101" s="138"/>
      <c r="AJ101" s="138"/>
      <c r="AK101" s="138"/>
      <c r="AM101" s="5" t="e">
        <f t="shared" si="5"/>
        <v>#REF!</v>
      </c>
    </row>
    <row r="102" spans="1:39" ht="18" customHeight="1">
      <c r="A102" s="119" t="s">
        <v>1714</v>
      </c>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M102" s="5" t="e">
        <f t="shared" si="5"/>
        <v>#REF!</v>
      </c>
    </row>
    <row r="103" spans="1:39" ht="18" customHeight="1">
      <c r="A103" s="119" t="s">
        <v>139</v>
      </c>
      <c r="B103" s="119"/>
      <c r="C103" s="119"/>
      <c r="D103" s="119"/>
      <c r="E103" s="119"/>
      <c r="F103" s="119"/>
      <c r="G103" s="119"/>
      <c r="H103" s="119"/>
      <c r="I103" s="119"/>
      <c r="J103" s="119"/>
      <c r="K103" s="119"/>
      <c r="L103" s="119"/>
      <c r="M103" s="119"/>
      <c r="N103" s="119"/>
      <c r="O103" s="1431" t="e">
        <f>PHONETIC(#REF!)</f>
        <v>#REF!</v>
      </c>
      <c r="P103" s="1431"/>
      <c r="Q103" s="1431"/>
      <c r="R103" s="1431"/>
      <c r="S103" s="1431"/>
      <c r="T103" s="1431"/>
      <c r="U103" s="1431"/>
      <c r="V103" s="1431"/>
      <c r="W103" s="1431"/>
      <c r="X103" s="1431"/>
      <c r="Y103" s="1431"/>
      <c r="Z103" s="1431"/>
      <c r="AA103" s="1431"/>
      <c r="AB103" s="1431"/>
      <c r="AC103" s="1431"/>
      <c r="AD103" s="1431"/>
      <c r="AE103" s="1431"/>
      <c r="AF103" s="1431"/>
      <c r="AG103" s="1431"/>
      <c r="AH103" s="1431"/>
      <c r="AI103" s="1431"/>
      <c r="AJ103" s="1431"/>
      <c r="AK103" s="1431"/>
      <c r="AM103" s="5" t="e">
        <f t="shared" si="5"/>
        <v>#REF!</v>
      </c>
    </row>
    <row r="104" spans="1:39" ht="18" customHeight="1">
      <c r="A104" s="119" t="s">
        <v>140</v>
      </c>
      <c r="B104" s="119"/>
      <c r="C104" s="119"/>
      <c r="D104" s="119"/>
      <c r="E104" s="119"/>
      <c r="F104" s="119"/>
      <c r="G104" s="119"/>
      <c r="H104" s="119"/>
      <c r="I104" s="119"/>
      <c r="J104" s="119"/>
      <c r="K104" s="119"/>
      <c r="L104" s="119"/>
      <c r="M104" s="119"/>
      <c r="N104" s="119"/>
      <c r="O104" s="2053" t="e">
        <f>#REF!</f>
        <v>#REF!</v>
      </c>
      <c r="P104" s="2053"/>
      <c r="Q104" s="2053"/>
      <c r="R104" s="2053"/>
      <c r="S104" s="2053"/>
      <c r="T104" s="2053"/>
      <c r="U104" s="2053"/>
      <c r="V104" s="2053"/>
      <c r="W104" s="2053"/>
      <c r="X104" s="2053"/>
      <c r="Y104" s="2053"/>
      <c r="Z104" s="2053"/>
      <c r="AA104" s="2053"/>
      <c r="AB104" s="2053"/>
      <c r="AC104" s="2053"/>
      <c r="AD104" s="2053"/>
      <c r="AE104" s="2053"/>
      <c r="AF104" s="2053"/>
      <c r="AG104" s="2053"/>
      <c r="AH104" s="2053"/>
      <c r="AI104" s="2053"/>
      <c r="AJ104" s="2053"/>
      <c r="AK104" s="2053"/>
      <c r="AM104" s="5" t="e">
        <f t="shared" si="5"/>
        <v>#REF!</v>
      </c>
    </row>
    <row r="105" spans="1:39" ht="18" customHeight="1">
      <c r="A105" s="119" t="s">
        <v>141</v>
      </c>
      <c r="B105" s="119"/>
      <c r="C105" s="119"/>
      <c r="D105" s="119"/>
      <c r="E105" s="119"/>
      <c r="F105" s="119"/>
      <c r="G105" s="119"/>
      <c r="H105" s="119"/>
      <c r="I105" s="119"/>
      <c r="J105" s="119"/>
      <c r="K105" s="119"/>
      <c r="L105" s="119"/>
      <c r="M105" s="119"/>
      <c r="N105" s="119"/>
      <c r="O105" s="2053" t="e">
        <f>#REF!</f>
        <v>#REF!</v>
      </c>
      <c r="P105" s="2053"/>
      <c r="Q105" s="2053"/>
      <c r="R105" s="2053"/>
      <c r="S105" s="2053"/>
      <c r="T105" s="2053"/>
      <c r="U105" s="2053"/>
      <c r="V105" s="2053"/>
      <c r="W105" s="119"/>
      <c r="X105" s="119"/>
      <c r="Y105" s="119"/>
      <c r="Z105" s="119"/>
      <c r="AA105" s="119"/>
      <c r="AB105" s="119"/>
      <c r="AC105" s="119"/>
      <c r="AD105" s="119"/>
      <c r="AE105" s="119"/>
      <c r="AF105" s="119"/>
      <c r="AG105" s="119"/>
      <c r="AH105" s="119"/>
      <c r="AI105" s="119"/>
      <c r="AJ105" s="119"/>
      <c r="AK105" s="119"/>
      <c r="AM105" s="5" t="e">
        <f t="shared" si="5"/>
        <v>#REF!</v>
      </c>
    </row>
    <row r="106" spans="1:39" ht="18" customHeight="1">
      <c r="A106" s="119" t="s">
        <v>142</v>
      </c>
      <c r="B106" s="119"/>
      <c r="C106" s="119"/>
      <c r="D106" s="119"/>
      <c r="E106" s="119"/>
      <c r="F106" s="119"/>
      <c r="G106" s="119"/>
      <c r="H106" s="119"/>
      <c r="I106" s="119"/>
      <c r="J106" s="119"/>
      <c r="K106" s="119"/>
      <c r="L106" s="119"/>
      <c r="M106" s="119"/>
      <c r="N106" s="119"/>
      <c r="O106" s="2053" t="e">
        <f>#REF!</f>
        <v>#REF!</v>
      </c>
      <c r="P106" s="2053"/>
      <c r="Q106" s="2053"/>
      <c r="R106" s="2053"/>
      <c r="S106" s="2053"/>
      <c r="T106" s="2053"/>
      <c r="U106" s="2053"/>
      <c r="V106" s="2053"/>
      <c r="W106" s="2053"/>
      <c r="X106" s="2053"/>
      <c r="Y106" s="2053"/>
      <c r="Z106" s="2053"/>
      <c r="AA106" s="2053"/>
      <c r="AB106" s="2053"/>
      <c r="AC106" s="2053"/>
      <c r="AD106" s="2053"/>
      <c r="AE106" s="2053"/>
      <c r="AF106" s="2053"/>
      <c r="AG106" s="2053"/>
      <c r="AH106" s="2053"/>
      <c r="AI106" s="2053"/>
      <c r="AJ106" s="2053"/>
      <c r="AK106" s="2053"/>
      <c r="AM106" s="5" t="e">
        <f t="shared" si="5"/>
        <v>#REF!</v>
      </c>
    </row>
    <row r="107" spans="1:39" ht="18" customHeight="1">
      <c r="A107" s="119" t="s">
        <v>143</v>
      </c>
      <c r="B107" s="119"/>
      <c r="C107" s="119"/>
      <c r="D107" s="119"/>
      <c r="E107" s="119"/>
      <c r="F107" s="119"/>
      <c r="G107" s="119"/>
      <c r="H107" s="119"/>
      <c r="I107" s="119"/>
      <c r="J107" s="119"/>
      <c r="K107" s="119"/>
      <c r="L107" s="119"/>
      <c r="M107" s="119"/>
      <c r="N107" s="119"/>
      <c r="O107" s="2053" t="e">
        <f>#REF!</f>
        <v>#REF!</v>
      </c>
      <c r="P107" s="2053"/>
      <c r="Q107" s="2053"/>
      <c r="R107" s="2053"/>
      <c r="S107" s="2053"/>
      <c r="T107" s="2053"/>
      <c r="U107" s="2053"/>
      <c r="V107" s="2053"/>
      <c r="W107" s="2053"/>
      <c r="X107" s="2053"/>
      <c r="Y107" s="2053"/>
      <c r="Z107" s="2053"/>
      <c r="AA107" s="2053"/>
      <c r="AB107" s="2053"/>
      <c r="AC107" s="119"/>
      <c r="AD107" s="119"/>
      <c r="AE107" s="119"/>
      <c r="AF107" s="119"/>
      <c r="AG107" s="119"/>
      <c r="AH107" s="119"/>
      <c r="AI107" s="119"/>
      <c r="AJ107" s="119"/>
      <c r="AK107" s="119"/>
      <c r="AM107" s="5" t="e">
        <f t="shared" si="5"/>
        <v>#REF!</v>
      </c>
    </row>
    <row r="108" spans="1:39" ht="18" customHeight="1">
      <c r="A108" s="141" t="s">
        <v>1715</v>
      </c>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M108" s="5" t="e">
        <f t="shared" si="5"/>
        <v>#REF!</v>
      </c>
    </row>
    <row r="109" spans="1:39" ht="18" customHeight="1">
      <c r="A109" s="119" t="s">
        <v>139</v>
      </c>
      <c r="B109" s="119"/>
      <c r="C109" s="119"/>
      <c r="D109" s="119"/>
      <c r="E109" s="119"/>
      <c r="F109" s="119"/>
      <c r="G109" s="119"/>
      <c r="H109" s="119"/>
      <c r="I109" s="119"/>
      <c r="J109" s="119"/>
      <c r="K109" s="119"/>
      <c r="L109" s="119"/>
      <c r="M109" s="119"/>
      <c r="N109" s="119"/>
      <c r="O109" s="1431" t="e">
        <f>PHONETIC(#REF!)</f>
        <v>#REF!</v>
      </c>
      <c r="P109" s="1431"/>
      <c r="Q109" s="1431"/>
      <c r="R109" s="1431"/>
      <c r="S109" s="1431"/>
      <c r="T109" s="1431"/>
      <c r="U109" s="1431"/>
      <c r="V109" s="1431"/>
      <c r="W109" s="1431"/>
      <c r="X109" s="1431"/>
      <c r="Y109" s="1431"/>
      <c r="Z109" s="1431"/>
      <c r="AA109" s="1431"/>
      <c r="AB109" s="1431"/>
      <c r="AC109" s="1431"/>
      <c r="AD109" s="1431"/>
      <c r="AE109" s="1431"/>
      <c r="AF109" s="1431"/>
      <c r="AG109" s="1431"/>
      <c r="AH109" s="1431"/>
      <c r="AI109" s="1431"/>
      <c r="AJ109" s="1431"/>
      <c r="AK109" s="1431"/>
      <c r="AM109" s="5" t="e">
        <f t="shared" si="5"/>
        <v>#REF!</v>
      </c>
    </row>
    <row r="110" spans="1:39" ht="18" customHeight="1">
      <c r="A110" s="119" t="s">
        <v>140</v>
      </c>
      <c r="B110" s="119"/>
      <c r="C110" s="119"/>
      <c r="D110" s="119"/>
      <c r="E110" s="119"/>
      <c r="F110" s="119"/>
      <c r="G110" s="119"/>
      <c r="H110" s="119"/>
      <c r="I110" s="119"/>
      <c r="J110" s="119"/>
      <c r="K110" s="119"/>
      <c r="L110" s="119"/>
      <c r="M110" s="119"/>
      <c r="N110" s="119"/>
      <c r="O110" s="2053" t="e">
        <f>#REF!</f>
        <v>#REF!</v>
      </c>
      <c r="P110" s="2053"/>
      <c r="Q110" s="2053"/>
      <c r="R110" s="2053"/>
      <c r="S110" s="2053"/>
      <c r="T110" s="2053"/>
      <c r="U110" s="2053"/>
      <c r="V110" s="2053"/>
      <c r="W110" s="2053"/>
      <c r="X110" s="2053"/>
      <c r="Y110" s="2053"/>
      <c r="Z110" s="2053"/>
      <c r="AA110" s="2053"/>
      <c r="AB110" s="2053"/>
      <c r="AC110" s="2053"/>
      <c r="AD110" s="2053"/>
      <c r="AE110" s="2053"/>
      <c r="AF110" s="2053"/>
      <c r="AG110" s="2053"/>
      <c r="AH110" s="2053"/>
      <c r="AI110" s="2053"/>
      <c r="AJ110" s="2053"/>
      <c r="AK110" s="2053"/>
      <c r="AM110" s="5" t="e">
        <f t="shared" si="5"/>
        <v>#REF!</v>
      </c>
    </row>
    <row r="111" spans="1:39" ht="18" customHeight="1">
      <c r="A111" s="119" t="s">
        <v>141</v>
      </c>
      <c r="B111" s="119"/>
      <c r="C111" s="119"/>
      <c r="D111" s="119"/>
      <c r="E111" s="119"/>
      <c r="F111" s="119"/>
      <c r="G111" s="119"/>
      <c r="H111" s="119"/>
      <c r="I111" s="119"/>
      <c r="J111" s="119"/>
      <c r="K111" s="119"/>
      <c r="L111" s="119"/>
      <c r="M111" s="119"/>
      <c r="N111" s="119"/>
      <c r="O111" s="2053" t="e">
        <f>#REF!</f>
        <v>#REF!</v>
      </c>
      <c r="P111" s="2053"/>
      <c r="Q111" s="2053"/>
      <c r="R111" s="2053"/>
      <c r="S111" s="2053"/>
      <c r="T111" s="2053"/>
      <c r="U111" s="2053"/>
      <c r="V111" s="2053"/>
      <c r="W111" s="119"/>
      <c r="X111" s="119"/>
      <c r="Y111" s="119"/>
      <c r="Z111" s="119"/>
      <c r="AA111" s="119"/>
      <c r="AB111" s="119"/>
      <c r="AC111" s="119"/>
      <c r="AD111" s="119"/>
      <c r="AE111" s="119"/>
      <c r="AF111" s="119"/>
      <c r="AG111" s="119"/>
      <c r="AH111" s="119"/>
      <c r="AI111" s="119"/>
      <c r="AJ111" s="119"/>
      <c r="AK111" s="119"/>
      <c r="AM111" s="5" t="e">
        <f t="shared" si="5"/>
        <v>#REF!</v>
      </c>
    </row>
    <row r="112" spans="1:39" ht="18" customHeight="1">
      <c r="A112" s="119" t="s">
        <v>142</v>
      </c>
      <c r="B112" s="119"/>
      <c r="C112" s="119"/>
      <c r="D112" s="119"/>
      <c r="E112" s="119"/>
      <c r="F112" s="119"/>
      <c r="G112" s="119"/>
      <c r="H112" s="119"/>
      <c r="I112" s="119"/>
      <c r="J112" s="119"/>
      <c r="K112" s="119"/>
      <c r="L112" s="119"/>
      <c r="M112" s="119"/>
      <c r="N112" s="119"/>
      <c r="O112" s="2053" t="e">
        <f>#REF!</f>
        <v>#REF!</v>
      </c>
      <c r="P112" s="2053"/>
      <c r="Q112" s="2053"/>
      <c r="R112" s="2053"/>
      <c r="S112" s="2053"/>
      <c r="T112" s="2053"/>
      <c r="U112" s="2053"/>
      <c r="V112" s="2053"/>
      <c r="W112" s="2053"/>
      <c r="X112" s="2053"/>
      <c r="Y112" s="2053"/>
      <c r="Z112" s="2053"/>
      <c r="AA112" s="2053"/>
      <c r="AB112" s="2053"/>
      <c r="AC112" s="2053"/>
      <c r="AD112" s="2053"/>
      <c r="AE112" s="2053"/>
      <c r="AF112" s="2053"/>
      <c r="AG112" s="2053"/>
      <c r="AH112" s="2053"/>
      <c r="AI112" s="2053"/>
      <c r="AJ112" s="2053"/>
      <c r="AK112" s="2053"/>
      <c r="AM112" s="5" t="e">
        <f t="shared" si="5"/>
        <v>#REF!</v>
      </c>
    </row>
    <row r="113" spans="1:39" ht="18" customHeight="1">
      <c r="A113" s="119" t="s">
        <v>143</v>
      </c>
      <c r="B113" s="119"/>
      <c r="C113" s="119"/>
      <c r="D113" s="119"/>
      <c r="E113" s="119"/>
      <c r="F113" s="119"/>
      <c r="G113" s="119"/>
      <c r="H113" s="119"/>
      <c r="I113" s="119"/>
      <c r="J113" s="119"/>
      <c r="K113" s="119"/>
      <c r="L113" s="119"/>
      <c r="M113" s="119"/>
      <c r="N113" s="119"/>
      <c r="O113" s="2054" t="e">
        <f>#REF!</f>
        <v>#REF!</v>
      </c>
      <c r="P113" s="2054"/>
      <c r="Q113" s="2054"/>
      <c r="R113" s="2054"/>
      <c r="S113" s="2054"/>
      <c r="T113" s="2054"/>
      <c r="U113" s="2054"/>
      <c r="V113" s="2054"/>
      <c r="W113" s="2054"/>
      <c r="X113" s="2054"/>
      <c r="Y113" s="2054"/>
      <c r="Z113" s="2054"/>
      <c r="AA113" s="2054"/>
      <c r="AB113" s="2054"/>
      <c r="AC113" s="119"/>
      <c r="AD113" s="119"/>
      <c r="AE113" s="119"/>
      <c r="AF113" s="119"/>
      <c r="AG113" s="119"/>
      <c r="AH113" s="119"/>
      <c r="AI113" s="119"/>
      <c r="AJ113" s="119"/>
      <c r="AK113" s="119"/>
      <c r="AM113" s="5" t="e">
        <f t="shared" si="5"/>
        <v>#REF!</v>
      </c>
    </row>
    <row r="114" spans="1:39" ht="18" customHeight="1">
      <c r="A114" s="141" t="s">
        <v>1716</v>
      </c>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M114" s="5" t="e">
        <f t="shared" si="5"/>
        <v>#REF!</v>
      </c>
    </row>
    <row r="115" spans="1:39" ht="18" customHeight="1">
      <c r="A115" s="119" t="s">
        <v>139</v>
      </c>
      <c r="B115" s="119"/>
      <c r="C115" s="119"/>
      <c r="D115" s="119"/>
      <c r="E115" s="119"/>
      <c r="F115" s="119"/>
      <c r="G115" s="119"/>
      <c r="H115" s="119"/>
      <c r="I115" s="119"/>
      <c r="J115" s="119"/>
      <c r="K115" s="119"/>
      <c r="L115" s="119"/>
      <c r="M115" s="119"/>
      <c r="N115" s="119"/>
      <c r="O115" s="2052" t="e">
        <f>PHONETIC(#REF!)</f>
        <v>#REF!</v>
      </c>
      <c r="P115" s="2052"/>
      <c r="Q115" s="2052"/>
      <c r="R115" s="2052"/>
      <c r="S115" s="2052"/>
      <c r="T115" s="2052"/>
      <c r="U115" s="2052"/>
      <c r="V115" s="2052"/>
      <c r="W115" s="2052"/>
      <c r="X115" s="2052"/>
      <c r="Y115" s="2052"/>
      <c r="Z115" s="2052"/>
      <c r="AA115" s="2052"/>
      <c r="AB115" s="2052"/>
      <c r="AC115" s="2052"/>
      <c r="AD115" s="2052"/>
      <c r="AE115" s="2052"/>
      <c r="AF115" s="2052"/>
      <c r="AG115" s="2052"/>
      <c r="AH115" s="2052"/>
      <c r="AI115" s="2052"/>
      <c r="AJ115" s="2052"/>
      <c r="AK115" s="2052"/>
      <c r="AM115" s="5" t="e">
        <f t="shared" si="5"/>
        <v>#REF!</v>
      </c>
    </row>
    <row r="116" spans="1:39" ht="18" customHeight="1">
      <c r="A116" s="119" t="s">
        <v>140</v>
      </c>
      <c r="B116" s="119"/>
      <c r="C116" s="119"/>
      <c r="D116" s="119"/>
      <c r="E116" s="119"/>
      <c r="F116" s="119"/>
      <c r="G116" s="119"/>
      <c r="H116" s="119"/>
      <c r="I116" s="119"/>
      <c r="J116" s="119"/>
      <c r="K116" s="119"/>
      <c r="L116" s="119"/>
      <c r="M116" s="119"/>
      <c r="N116" s="119"/>
      <c r="O116" s="2051" t="e">
        <f>#REF!</f>
        <v>#REF!</v>
      </c>
      <c r="P116" s="2051"/>
      <c r="Q116" s="2051"/>
      <c r="R116" s="2051"/>
      <c r="S116" s="2051"/>
      <c r="T116" s="2051"/>
      <c r="U116" s="2051"/>
      <c r="V116" s="2051"/>
      <c r="W116" s="2051"/>
      <c r="X116" s="2051"/>
      <c r="Y116" s="2051"/>
      <c r="Z116" s="2051"/>
      <c r="AA116" s="2051"/>
      <c r="AB116" s="2051"/>
      <c r="AC116" s="2051"/>
      <c r="AD116" s="2051"/>
      <c r="AE116" s="2051"/>
      <c r="AF116" s="2051"/>
      <c r="AG116" s="2051"/>
      <c r="AH116" s="2051"/>
      <c r="AI116" s="2051"/>
      <c r="AJ116" s="2051"/>
      <c r="AK116" s="2051"/>
      <c r="AM116" s="5" t="e">
        <f t="shared" si="5"/>
        <v>#REF!</v>
      </c>
    </row>
    <row r="117" spans="1:39" ht="18" customHeight="1">
      <c r="A117" s="119" t="s">
        <v>141</v>
      </c>
      <c r="B117" s="119"/>
      <c r="C117" s="119"/>
      <c r="D117" s="119"/>
      <c r="E117" s="119"/>
      <c r="F117" s="119"/>
      <c r="G117" s="119"/>
      <c r="H117" s="119"/>
      <c r="I117" s="119"/>
      <c r="J117" s="119"/>
      <c r="K117" s="119"/>
      <c r="L117" s="119"/>
      <c r="M117" s="119"/>
      <c r="N117" s="119"/>
      <c r="O117" s="2051" t="e">
        <f>#REF!</f>
        <v>#REF!</v>
      </c>
      <c r="P117" s="2051"/>
      <c r="Q117" s="2051"/>
      <c r="R117" s="2051"/>
      <c r="S117" s="2051"/>
      <c r="T117" s="2051"/>
      <c r="U117" s="2051"/>
      <c r="V117" s="2051"/>
      <c r="W117" s="119"/>
      <c r="X117" s="119"/>
      <c r="Y117" s="119"/>
      <c r="Z117" s="119"/>
      <c r="AA117" s="119"/>
      <c r="AB117" s="119"/>
      <c r="AC117" s="119"/>
      <c r="AD117" s="119"/>
      <c r="AE117" s="119"/>
      <c r="AF117" s="119"/>
      <c r="AG117" s="119"/>
      <c r="AH117" s="119"/>
      <c r="AI117" s="119"/>
      <c r="AJ117" s="119"/>
      <c r="AK117" s="119"/>
      <c r="AM117" s="5" t="e">
        <f t="shared" si="5"/>
        <v>#REF!</v>
      </c>
    </row>
    <row r="118" spans="1:39" ht="18" customHeight="1">
      <c r="A118" s="119" t="s">
        <v>142</v>
      </c>
      <c r="B118" s="119"/>
      <c r="C118" s="119"/>
      <c r="D118" s="119"/>
      <c r="E118" s="119"/>
      <c r="F118" s="119"/>
      <c r="G118" s="119"/>
      <c r="H118" s="119"/>
      <c r="I118" s="119"/>
      <c r="J118" s="119"/>
      <c r="K118" s="119"/>
      <c r="L118" s="119"/>
      <c r="M118" s="119"/>
      <c r="N118" s="119"/>
      <c r="O118" s="2051" t="e">
        <f>#REF!</f>
        <v>#REF!</v>
      </c>
      <c r="P118" s="2051"/>
      <c r="Q118" s="2051"/>
      <c r="R118" s="2051"/>
      <c r="S118" s="2051"/>
      <c r="T118" s="2051"/>
      <c r="U118" s="2051"/>
      <c r="V118" s="2051"/>
      <c r="W118" s="2051"/>
      <c r="X118" s="2051"/>
      <c r="Y118" s="2051"/>
      <c r="Z118" s="2051"/>
      <c r="AA118" s="2051"/>
      <c r="AB118" s="2051"/>
      <c r="AC118" s="2051"/>
      <c r="AD118" s="2051"/>
      <c r="AE118" s="2051"/>
      <c r="AF118" s="2051"/>
      <c r="AG118" s="2051"/>
      <c r="AH118" s="2051"/>
      <c r="AI118" s="2051"/>
      <c r="AJ118" s="2051"/>
      <c r="AK118" s="2051"/>
      <c r="AM118" s="5" t="e">
        <f t="shared" si="5"/>
        <v>#REF!</v>
      </c>
    </row>
    <row r="119" spans="1:39" ht="18" customHeight="1">
      <c r="A119" s="119" t="s">
        <v>143</v>
      </c>
      <c r="B119" s="119"/>
      <c r="C119" s="119"/>
      <c r="D119" s="119"/>
      <c r="E119" s="119"/>
      <c r="F119" s="119"/>
      <c r="G119" s="119"/>
      <c r="H119" s="119"/>
      <c r="I119" s="119"/>
      <c r="J119" s="119"/>
      <c r="K119" s="119"/>
      <c r="L119" s="119"/>
      <c r="M119" s="119"/>
      <c r="N119" s="119"/>
      <c r="O119" s="2051" t="e">
        <f>#REF!</f>
        <v>#REF!</v>
      </c>
      <c r="P119" s="2051"/>
      <c r="Q119" s="2051"/>
      <c r="R119" s="2051"/>
      <c r="S119" s="2051"/>
      <c r="T119" s="2051"/>
      <c r="U119" s="2051"/>
      <c r="V119" s="2051"/>
      <c r="W119" s="2051"/>
      <c r="X119" s="2051"/>
      <c r="Y119" s="2051"/>
      <c r="Z119" s="2051"/>
      <c r="AA119" s="2051"/>
      <c r="AB119" s="2051"/>
      <c r="AC119" s="119"/>
      <c r="AD119" s="119"/>
      <c r="AE119" s="119"/>
      <c r="AF119" s="119"/>
      <c r="AG119" s="119"/>
      <c r="AH119" s="119"/>
      <c r="AI119" s="119"/>
      <c r="AJ119" s="119"/>
      <c r="AK119" s="119"/>
      <c r="AM119" s="5" t="e">
        <f t="shared" si="5"/>
        <v>#REF!</v>
      </c>
    </row>
    <row r="120" spans="1:39" ht="18" customHeight="1">
      <c r="A120" s="141" t="s">
        <v>1717</v>
      </c>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M120" s="5" t="e">
        <f t="shared" si="5"/>
        <v>#REF!</v>
      </c>
    </row>
    <row r="121" spans="1:39" ht="18" customHeight="1">
      <c r="A121" s="119" t="s">
        <v>139</v>
      </c>
      <c r="B121" s="119"/>
      <c r="C121" s="119"/>
      <c r="D121" s="119"/>
      <c r="E121" s="119"/>
      <c r="F121" s="119"/>
      <c r="G121" s="119"/>
      <c r="H121" s="119"/>
      <c r="I121" s="119"/>
      <c r="J121" s="119"/>
      <c r="K121" s="119"/>
      <c r="L121" s="119"/>
      <c r="M121" s="119"/>
      <c r="N121" s="119"/>
      <c r="O121" s="2052" t="e">
        <f>PHONETIC(#REF!)</f>
        <v>#REF!</v>
      </c>
      <c r="P121" s="2052"/>
      <c r="Q121" s="2052"/>
      <c r="R121" s="2052"/>
      <c r="S121" s="2052"/>
      <c r="T121" s="2052"/>
      <c r="U121" s="2052"/>
      <c r="V121" s="2052"/>
      <c r="W121" s="2052"/>
      <c r="X121" s="2052"/>
      <c r="Y121" s="2052"/>
      <c r="Z121" s="2052"/>
      <c r="AA121" s="2052"/>
      <c r="AB121" s="2052"/>
      <c r="AC121" s="2052"/>
      <c r="AD121" s="2052"/>
      <c r="AE121" s="2052"/>
      <c r="AF121" s="2052"/>
      <c r="AG121" s="2052"/>
      <c r="AH121" s="2052"/>
      <c r="AI121" s="2052"/>
      <c r="AJ121" s="2052"/>
      <c r="AK121" s="2052"/>
      <c r="AM121" s="5" t="e">
        <f t="shared" si="5"/>
        <v>#REF!</v>
      </c>
    </row>
    <row r="122" spans="1:39" ht="18" customHeight="1">
      <c r="A122" s="119" t="s">
        <v>140</v>
      </c>
      <c r="B122" s="119"/>
      <c r="C122" s="119"/>
      <c r="D122" s="119"/>
      <c r="E122" s="119"/>
      <c r="F122" s="119"/>
      <c r="G122" s="119"/>
      <c r="H122" s="119"/>
      <c r="I122" s="119"/>
      <c r="J122" s="119"/>
      <c r="K122" s="119"/>
      <c r="L122" s="119"/>
      <c r="M122" s="119"/>
      <c r="N122" s="119"/>
      <c r="O122" s="2051" t="e">
        <f>#REF!</f>
        <v>#REF!</v>
      </c>
      <c r="P122" s="2051"/>
      <c r="Q122" s="2051"/>
      <c r="R122" s="2051"/>
      <c r="S122" s="2051"/>
      <c r="T122" s="2051"/>
      <c r="U122" s="2051"/>
      <c r="V122" s="2051"/>
      <c r="W122" s="2051"/>
      <c r="X122" s="2051"/>
      <c r="Y122" s="2051"/>
      <c r="Z122" s="2051"/>
      <c r="AA122" s="2051"/>
      <c r="AB122" s="2051"/>
      <c r="AC122" s="2051"/>
      <c r="AD122" s="2051"/>
      <c r="AE122" s="2051"/>
      <c r="AF122" s="2051"/>
      <c r="AG122" s="2051"/>
      <c r="AH122" s="2051"/>
      <c r="AI122" s="2051"/>
      <c r="AJ122" s="2051"/>
      <c r="AK122" s="2051"/>
      <c r="AM122" s="5" t="e">
        <f t="shared" si="5"/>
        <v>#REF!</v>
      </c>
    </row>
    <row r="123" spans="1:39" ht="18" customHeight="1">
      <c r="A123" s="119" t="s">
        <v>141</v>
      </c>
      <c r="B123" s="119"/>
      <c r="C123" s="119"/>
      <c r="D123" s="119"/>
      <c r="E123" s="119"/>
      <c r="F123" s="119"/>
      <c r="G123" s="119"/>
      <c r="H123" s="119"/>
      <c r="I123" s="119"/>
      <c r="J123" s="119"/>
      <c r="K123" s="119"/>
      <c r="L123" s="119"/>
      <c r="M123" s="119"/>
      <c r="N123" s="119"/>
      <c r="O123" s="2051" t="e">
        <f>#REF!</f>
        <v>#REF!</v>
      </c>
      <c r="P123" s="2051"/>
      <c r="Q123" s="2051"/>
      <c r="R123" s="2051"/>
      <c r="S123" s="2051"/>
      <c r="T123" s="2051"/>
      <c r="U123" s="2051"/>
      <c r="V123" s="2051"/>
      <c r="W123" s="119"/>
      <c r="X123" s="119"/>
      <c r="Y123" s="119"/>
      <c r="Z123" s="119"/>
      <c r="AA123" s="119"/>
      <c r="AB123" s="119"/>
      <c r="AC123" s="119"/>
      <c r="AD123" s="119"/>
      <c r="AE123" s="119"/>
      <c r="AF123" s="119"/>
      <c r="AG123" s="119"/>
      <c r="AH123" s="119"/>
      <c r="AI123" s="119"/>
      <c r="AJ123" s="119"/>
      <c r="AK123" s="119"/>
      <c r="AM123" s="5" t="e">
        <f t="shared" si="5"/>
        <v>#REF!</v>
      </c>
    </row>
    <row r="124" spans="1:39" ht="18" customHeight="1">
      <c r="A124" s="119" t="s">
        <v>142</v>
      </c>
      <c r="B124" s="119"/>
      <c r="C124" s="119"/>
      <c r="D124" s="119"/>
      <c r="E124" s="119"/>
      <c r="F124" s="119"/>
      <c r="G124" s="119"/>
      <c r="H124" s="119"/>
      <c r="I124" s="119"/>
      <c r="J124" s="119"/>
      <c r="K124" s="119"/>
      <c r="L124" s="119"/>
      <c r="M124" s="119"/>
      <c r="N124" s="119"/>
      <c r="O124" s="2051" t="e">
        <f>#REF!</f>
        <v>#REF!</v>
      </c>
      <c r="P124" s="2051"/>
      <c r="Q124" s="2051"/>
      <c r="R124" s="2051"/>
      <c r="S124" s="2051"/>
      <c r="T124" s="2051"/>
      <c r="U124" s="2051"/>
      <c r="V124" s="2051"/>
      <c r="W124" s="2051"/>
      <c r="X124" s="2051"/>
      <c r="Y124" s="2051"/>
      <c r="Z124" s="2051"/>
      <c r="AA124" s="2051"/>
      <c r="AB124" s="2051"/>
      <c r="AC124" s="2051"/>
      <c r="AD124" s="2051"/>
      <c r="AE124" s="2051"/>
      <c r="AF124" s="2051"/>
      <c r="AG124" s="2051"/>
      <c r="AH124" s="2051"/>
      <c r="AI124" s="2051"/>
      <c r="AJ124" s="2051"/>
      <c r="AK124" s="2051"/>
      <c r="AM124" s="5" t="e">
        <f t="shared" si="5"/>
        <v>#REF!</v>
      </c>
    </row>
    <row r="125" spans="1:39" ht="18" customHeight="1">
      <c r="A125" s="119" t="s">
        <v>143</v>
      </c>
      <c r="B125" s="119"/>
      <c r="C125" s="119"/>
      <c r="D125" s="119"/>
      <c r="E125" s="119"/>
      <c r="F125" s="119"/>
      <c r="G125" s="119"/>
      <c r="H125" s="119"/>
      <c r="I125" s="119"/>
      <c r="J125" s="119"/>
      <c r="K125" s="119"/>
      <c r="L125" s="119"/>
      <c r="M125" s="119"/>
      <c r="N125" s="119"/>
      <c r="O125" s="2047" t="e">
        <f>#REF!</f>
        <v>#REF!</v>
      </c>
      <c r="P125" s="2047"/>
      <c r="Q125" s="2047"/>
      <c r="R125" s="2047"/>
      <c r="S125" s="2047"/>
      <c r="T125" s="2047"/>
      <c r="U125" s="2047"/>
      <c r="V125" s="2047"/>
      <c r="W125" s="2047"/>
      <c r="X125" s="2047"/>
      <c r="Y125" s="2047"/>
      <c r="Z125" s="2047"/>
      <c r="AA125" s="2047"/>
      <c r="AB125" s="2047"/>
      <c r="AC125" s="119"/>
      <c r="AD125" s="119"/>
      <c r="AE125" s="119"/>
      <c r="AF125" s="119"/>
      <c r="AG125" s="119"/>
      <c r="AH125" s="119"/>
      <c r="AI125" s="119"/>
      <c r="AJ125" s="119"/>
      <c r="AK125" s="119"/>
      <c r="AM125" s="5" t="e">
        <f t="shared" si="5"/>
        <v>#REF!</v>
      </c>
    </row>
    <row r="126" spans="1:39" ht="18" customHeight="1">
      <c r="A126" s="141" t="s">
        <v>1718</v>
      </c>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M126" s="5" t="e">
        <f t="shared" si="5"/>
        <v>#REF!</v>
      </c>
    </row>
    <row r="127" spans="1:39" ht="18" customHeight="1">
      <c r="A127" s="119" t="s">
        <v>139</v>
      </c>
      <c r="B127" s="119"/>
      <c r="C127" s="119"/>
      <c r="D127" s="119"/>
      <c r="E127" s="119"/>
      <c r="F127" s="119"/>
      <c r="G127" s="119"/>
      <c r="H127" s="119"/>
      <c r="I127" s="119"/>
      <c r="J127" s="119"/>
      <c r="K127" s="119"/>
      <c r="L127" s="119"/>
      <c r="M127" s="119"/>
      <c r="N127" s="119"/>
      <c r="O127" s="2052" t="e">
        <f>PHONETIC(#REF!)</f>
        <v>#REF!</v>
      </c>
      <c r="P127" s="2052"/>
      <c r="Q127" s="2052"/>
      <c r="R127" s="2052"/>
      <c r="S127" s="2052"/>
      <c r="T127" s="2052"/>
      <c r="U127" s="2052"/>
      <c r="V127" s="2052"/>
      <c r="W127" s="2052"/>
      <c r="X127" s="2052"/>
      <c r="Y127" s="2052"/>
      <c r="Z127" s="2052"/>
      <c r="AA127" s="2052"/>
      <c r="AB127" s="2052"/>
      <c r="AC127" s="2052"/>
      <c r="AD127" s="2052"/>
      <c r="AE127" s="2052"/>
      <c r="AF127" s="2052"/>
      <c r="AG127" s="2052"/>
      <c r="AH127" s="2052"/>
      <c r="AI127" s="2052"/>
      <c r="AJ127" s="2052"/>
      <c r="AK127" s="2052"/>
      <c r="AM127" s="5" t="e">
        <f t="shared" si="5"/>
        <v>#REF!</v>
      </c>
    </row>
    <row r="128" spans="1:39" ht="18" customHeight="1">
      <c r="A128" s="119" t="s">
        <v>140</v>
      </c>
      <c r="B128" s="119"/>
      <c r="C128" s="119"/>
      <c r="D128" s="119"/>
      <c r="E128" s="119"/>
      <c r="F128" s="119"/>
      <c r="G128" s="119"/>
      <c r="H128" s="119"/>
      <c r="I128" s="119"/>
      <c r="J128" s="119"/>
      <c r="K128" s="119"/>
      <c r="L128" s="119"/>
      <c r="M128" s="119"/>
      <c r="N128" s="119"/>
      <c r="O128" s="2051" t="e">
        <f>#REF!</f>
        <v>#REF!</v>
      </c>
      <c r="P128" s="2051"/>
      <c r="Q128" s="2051"/>
      <c r="R128" s="2051"/>
      <c r="S128" s="2051"/>
      <c r="T128" s="2051"/>
      <c r="U128" s="2051"/>
      <c r="V128" s="2051"/>
      <c r="W128" s="2051"/>
      <c r="X128" s="2051"/>
      <c r="Y128" s="2051"/>
      <c r="Z128" s="2051"/>
      <c r="AA128" s="2051"/>
      <c r="AB128" s="2051"/>
      <c r="AC128" s="2051"/>
      <c r="AD128" s="2051"/>
      <c r="AE128" s="2051"/>
      <c r="AF128" s="2051"/>
      <c r="AG128" s="2051"/>
      <c r="AH128" s="2051"/>
      <c r="AI128" s="2051"/>
      <c r="AJ128" s="2051"/>
      <c r="AK128" s="2051"/>
      <c r="AM128" s="5" t="e">
        <f t="shared" si="5"/>
        <v>#REF!</v>
      </c>
    </row>
    <row r="129" spans="1:41" ht="18" customHeight="1">
      <c r="A129" s="119" t="s">
        <v>141</v>
      </c>
      <c r="B129" s="119"/>
      <c r="C129" s="119"/>
      <c r="D129" s="119"/>
      <c r="E129" s="119"/>
      <c r="F129" s="119"/>
      <c r="G129" s="119"/>
      <c r="H129" s="119"/>
      <c r="I129" s="119"/>
      <c r="J129" s="119"/>
      <c r="K129" s="119"/>
      <c r="L129" s="119"/>
      <c r="M129" s="119"/>
      <c r="N129" s="119"/>
      <c r="O129" s="2051" t="e">
        <f>#REF!</f>
        <v>#REF!</v>
      </c>
      <c r="P129" s="2051"/>
      <c r="Q129" s="2051"/>
      <c r="R129" s="2051"/>
      <c r="S129" s="2051"/>
      <c r="T129" s="2051"/>
      <c r="U129" s="2051"/>
      <c r="V129" s="2051"/>
      <c r="W129" s="119"/>
      <c r="X129" s="119"/>
      <c r="Y129" s="119"/>
      <c r="Z129" s="119"/>
      <c r="AA129" s="119"/>
      <c r="AB129" s="119"/>
      <c r="AC129" s="119"/>
      <c r="AD129" s="119"/>
      <c r="AE129" s="119"/>
      <c r="AF129" s="119"/>
      <c r="AG129" s="119"/>
      <c r="AH129" s="119"/>
      <c r="AI129" s="119"/>
      <c r="AJ129" s="119"/>
      <c r="AK129" s="119"/>
      <c r="AM129" s="5" t="e">
        <f t="shared" si="5"/>
        <v>#REF!</v>
      </c>
    </row>
    <row r="130" spans="1:41" ht="18" customHeight="1">
      <c r="A130" s="119" t="s">
        <v>142</v>
      </c>
      <c r="B130" s="119"/>
      <c r="C130" s="119"/>
      <c r="D130" s="119"/>
      <c r="E130" s="119"/>
      <c r="F130" s="119"/>
      <c r="G130" s="119"/>
      <c r="H130" s="119"/>
      <c r="I130" s="119"/>
      <c r="J130" s="119"/>
      <c r="K130" s="119"/>
      <c r="L130" s="119"/>
      <c r="M130" s="119"/>
      <c r="N130" s="119"/>
      <c r="O130" s="2051" t="e">
        <f>#REF!</f>
        <v>#REF!</v>
      </c>
      <c r="P130" s="2051"/>
      <c r="Q130" s="2051"/>
      <c r="R130" s="2051"/>
      <c r="S130" s="2051"/>
      <c r="T130" s="2051"/>
      <c r="U130" s="2051"/>
      <c r="V130" s="2051"/>
      <c r="W130" s="2051"/>
      <c r="X130" s="2051"/>
      <c r="Y130" s="2051"/>
      <c r="Z130" s="2051"/>
      <c r="AA130" s="2051"/>
      <c r="AB130" s="2051"/>
      <c r="AC130" s="2051"/>
      <c r="AD130" s="2051"/>
      <c r="AE130" s="2051"/>
      <c r="AF130" s="2051"/>
      <c r="AG130" s="2051"/>
      <c r="AH130" s="2051"/>
      <c r="AI130" s="2051"/>
      <c r="AJ130" s="2051"/>
      <c r="AK130" s="2051"/>
      <c r="AM130" s="5" t="e">
        <f t="shared" si="5"/>
        <v>#REF!</v>
      </c>
    </row>
    <row r="131" spans="1:41" ht="18" customHeight="1">
      <c r="A131" s="138" t="s">
        <v>143</v>
      </c>
      <c r="B131" s="138"/>
      <c r="C131" s="138"/>
      <c r="D131" s="138"/>
      <c r="E131" s="138"/>
      <c r="F131" s="138"/>
      <c r="G131" s="138"/>
      <c r="H131" s="138"/>
      <c r="I131" s="138"/>
      <c r="J131" s="138"/>
      <c r="K131" s="138"/>
      <c r="L131" s="138"/>
      <c r="M131" s="138"/>
      <c r="N131" s="138"/>
      <c r="O131" s="2047" t="e">
        <f>#REF!</f>
        <v>#REF!</v>
      </c>
      <c r="P131" s="2047"/>
      <c r="Q131" s="2047"/>
      <c r="R131" s="2047"/>
      <c r="S131" s="2047"/>
      <c r="T131" s="2047"/>
      <c r="U131" s="2047"/>
      <c r="V131" s="2047"/>
      <c r="W131" s="2047"/>
      <c r="X131" s="2047"/>
      <c r="Y131" s="2047"/>
      <c r="Z131" s="2047"/>
      <c r="AA131" s="2047"/>
      <c r="AB131" s="2047"/>
      <c r="AC131" s="138"/>
      <c r="AD131" s="138"/>
      <c r="AE131" s="138"/>
      <c r="AF131" s="138"/>
      <c r="AG131" s="138"/>
      <c r="AH131" s="138"/>
      <c r="AI131" s="138"/>
      <c r="AJ131" s="138"/>
      <c r="AK131" s="138"/>
      <c r="AM131" s="5" t="e">
        <f t="shared" si="5"/>
        <v>#REF!</v>
      </c>
    </row>
    <row r="132" spans="1:41" ht="20.100000000000001" customHeight="1" thickBot="1">
      <c r="A132" s="600" t="s">
        <v>1719</v>
      </c>
      <c r="AK132" s="601" t="s">
        <v>1720</v>
      </c>
      <c r="AL132" s="587">
        <v>4</v>
      </c>
      <c r="AM132" s="5">
        <v>1</v>
      </c>
    </row>
    <row r="133" spans="1:41" ht="12.95" customHeight="1">
      <c r="A133" s="330" t="s">
        <v>1508</v>
      </c>
      <c r="B133" s="602"/>
      <c r="C133" s="602"/>
      <c r="D133" s="602"/>
      <c r="E133" s="602"/>
      <c r="F133" s="602"/>
      <c r="G133" s="602"/>
      <c r="H133" s="602"/>
      <c r="I133" s="1953" t="e">
        <f>#REF!</f>
        <v>#REF!</v>
      </c>
      <c r="J133" s="1954"/>
      <c r="K133" s="1954"/>
      <c r="L133" s="1954"/>
      <c r="M133" s="1954"/>
      <c r="N133" s="1954"/>
      <c r="O133" s="1954"/>
      <c r="P133" s="1954"/>
      <c r="Q133" s="1954"/>
      <c r="R133" s="1954"/>
      <c r="S133" s="1954"/>
      <c r="T133" s="1954"/>
      <c r="U133" s="1954"/>
      <c r="V133" s="1954"/>
      <c r="W133" s="1954"/>
      <c r="X133" s="1954"/>
      <c r="Y133" s="1954"/>
      <c r="Z133" s="1954"/>
      <c r="AA133" s="1954"/>
      <c r="AB133" s="1954"/>
      <c r="AC133" s="1954"/>
      <c r="AD133" s="1954"/>
      <c r="AE133" s="1954"/>
      <c r="AF133" s="1954"/>
      <c r="AG133" s="1954"/>
      <c r="AH133" s="1954"/>
      <c r="AI133" s="1954"/>
      <c r="AJ133" s="1954"/>
      <c r="AK133" s="1955"/>
      <c r="AM133" s="5">
        <f>AM132</f>
        <v>1</v>
      </c>
    </row>
    <row r="134" spans="1:41" ht="30" customHeight="1">
      <c r="A134" s="1547" t="s">
        <v>1721</v>
      </c>
      <c r="B134" s="1548"/>
      <c r="C134" s="1548"/>
      <c r="D134" s="1548"/>
      <c r="E134" s="1548"/>
      <c r="F134" s="1548"/>
      <c r="G134" s="1548"/>
      <c r="H134" s="1549"/>
      <c r="I134" s="2092" t="e">
        <f>#REF!&amp;CHAR(10)&amp;#REF!&amp;CHAR(10)&amp;#REF!</f>
        <v>#REF!</v>
      </c>
      <c r="J134" s="2093"/>
      <c r="K134" s="2093"/>
      <c r="L134" s="2093"/>
      <c r="M134" s="2093"/>
      <c r="N134" s="2093"/>
      <c r="O134" s="2093"/>
      <c r="P134" s="2093"/>
      <c r="Q134" s="2093"/>
      <c r="R134" s="2093"/>
      <c r="S134" s="2093"/>
      <c r="T134" s="2093"/>
      <c r="U134" s="2093"/>
      <c r="V134" s="2093"/>
      <c r="W134" s="2093"/>
      <c r="X134" s="2093"/>
      <c r="Y134" s="2093"/>
      <c r="Z134" s="2093"/>
      <c r="AA134" s="2093"/>
      <c r="AB134" s="2093"/>
      <c r="AC134" s="2093"/>
      <c r="AD134" s="2093"/>
      <c r="AE134" s="2093"/>
      <c r="AF134" s="2093"/>
      <c r="AG134" s="2093"/>
      <c r="AH134" s="2093"/>
      <c r="AI134" s="2093"/>
      <c r="AJ134" s="2093"/>
      <c r="AK134" s="2094"/>
      <c r="AM134" s="5">
        <f t="shared" ref="AM134:AM191" si="6">AM133</f>
        <v>1</v>
      </c>
    </row>
    <row r="135" spans="1:41" ht="12.95" customHeight="1">
      <c r="A135" s="603" t="s">
        <v>1722</v>
      </c>
      <c r="B135" s="604"/>
      <c r="C135" s="604"/>
      <c r="D135" s="604"/>
      <c r="E135" s="604"/>
      <c r="F135" s="604"/>
      <c r="G135" s="604"/>
      <c r="H135" s="604"/>
      <c r="I135" s="2095" t="e">
        <f>#REF!</f>
        <v>#REF!</v>
      </c>
      <c r="J135" s="2096"/>
      <c r="K135" s="2096"/>
      <c r="L135" s="2096"/>
      <c r="M135" s="2096"/>
      <c r="N135" s="2096"/>
      <c r="O135" s="2096"/>
      <c r="P135" s="2096"/>
      <c r="Q135" s="2096"/>
      <c r="R135" s="2096"/>
      <c r="S135" s="2096"/>
      <c r="T135" s="2096"/>
      <c r="U135" s="2096"/>
      <c r="V135" s="2096"/>
      <c r="W135" s="2096"/>
      <c r="X135" s="2096"/>
      <c r="Y135" s="2096"/>
      <c r="Z135" s="2096"/>
      <c r="AA135" s="2096"/>
      <c r="AB135" s="2096"/>
      <c r="AC135" s="2096"/>
      <c r="AD135" s="2096"/>
      <c r="AE135" s="2096"/>
      <c r="AF135" s="2096"/>
      <c r="AG135" s="2096"/>
      <c r="AH135" s="2096"/>
      <c r="AI135" s="2096"/>
      <c r="AJ135" s="2096"/>
      <c r="AK135" s="2097"/>
      <c r="AM135" s="5">
        <f t="shared" si="6"/>
        <v>1</v>
      </c>
    </row>
    <row r="136" spans="1:41" ht="12.95" customHeight="1" thickBot="1">
      <c r="A136" s="331" t="s">
        <v>1511</v>
      </c>
      <c r="B136" s="161"/>
      <c r="C136" s="161"/>
      <c r="D136" s="161"/>
      <c r="E136" s="161"/>
      <c r="F136" s="161"/>
      <c r="G136" s="161"/>
      <c r="H136" s="161"/>
      <c r="I136" s="2098"/>
      <c r="J136" s="2099"/>
      <c r="K136" s="2099"/>
      <c r="L136" s="2099"/>
      <c r="M136" s="2099"/>
      <c r="N136" s="2099"/>
      <c r="O136" s="2099"/>
      <c r="P136" s="2099"/>
      <c r="Q136" s="2099"/>
      <c r="R136" s="2099"/>
      <c r="S136" s="2099"/>
      <c r="T136" s="2099"/>
      <c r="U136" s="2099"/>
      <c r="V136" s="2099"/>
      <c r="W136" s="2099"/>
      <c r="X136" s="2099"/>
      <c r="Y136" s="2099"/>
      <c r="Z136" s="2099"/>
      <c r="AA136" s="2099"/>
      <c r="AB136" s="2099"/>
      <c r="AC136" s="2099"/>
      <c r="AD136" s="2099"/>
      <c r="AE136" s="2099"/>
      <c r="AF136" s="2099"/>
      <c r="AG136" s="2099"/>
      <c r="AH136" s="2099"/>
      <c r="AI136" s="2099"/>
      <c r="AJ136" s="2099"/>
      <c r="AK136" s="2100"/>
      <c r="AM136" s="5">
        <f t="shared" si="6"/>
        <v>1</v>
      </c>
    </row>
    <row r="137" spans="1:41" ht="5.0999999999999996" customHeight="1" thickBo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M137" s="5">
        <f t="shared" si="6"/>
        <v>1</v>
      </c>
    </row>
    <row r="138" spans="1:41" ht="12.95" customHeight="1">
      <c r="A138" s="1869" t="s">
        <v>1723</v>
      </c>
      <c r="B138" s="1256"/>
      <c r="C138" s="1256"/>
      <c r="D138" s="1256"/>
      <c r="E138" s="1256"/>
      <c r="F138" s="1256"/>
      <c r="G138" s="1256"/>
      <c r="H138" s="1256"/>
      <c r="I138" s="1255" t="s">
        <v>1724</v>
      </c>
      <c r="J138" s="1256"/>
      <c r="K138" s="1256"/>
      <c r="L138" s="1256"/>
      <c r="M138" s="1256"/>
      <c r="N138" s="1256"/>
      <c r="O138" s="1256"/>
      <c r="P138" s="1256"/>
      <c r="Q138" s="1256"/>
      <c r="R138" s="1256"/>
      <c r="S138" s="1256"/>
      <c r="T138" s="1256"/>
      <c r="U138" s="1256"/>
      <c r="V138" s="1256"/>
      <c r="W138" s="1256"/>
      <c r="X138" s="1256"/>
      <c r="Y138" s="1256"/>
      <c r="Z138" s="1256"/>
      <c r="AA138" s="1256"/>
      <c r="AB138" s="1256"/>
      <c r="AC138" s="1256"/>
      <c r="AD138" s="1256"/>
      <c r="AE138" s="1257"/>
      <c r="AF138" s="1179" t="s">
        <v>1725</v>
      </c>
      <c r="AG138" s="1179"/>
      <c r="AH138" s="1179"/>
      <c r="AI138" s="1255" t="s">
        <v>1726</v>
      </c>
      <c r="AJ138" s="1256"/>
      <c r="AK138" s="1966"/>
      <c r="AM138" s="5">
        <f t="shared" si="6"/>
        <v>1</v>
      </c>
    </row>
    <row r="139" spans="1:41" ht="12.95" customHeight="1">
      <c r="A139" s="1952" t="s">
        <v>1727</v>
      </c>
      <c r="B139" s="1666"/>
      <c r="C139" s="1666"/>
      <c r="D139" s="1666"/>
      <c r="E139" s="1666"/>
      <c r="F139" s="1666"/>
      <c r="G139" s="1666"/>
      <c r="H139" s="1666"/>
      <c r="I139" s="605" t="e">
        <f>IF(#REF!=1,"■","□")</f>
        <v>#REF!</v>
      </c>
      <c r="J139" s="194" t="s">
        <v>11</v>
      </c>
      <c r="K139" s="194"/>
      <c r="L139" s="194"/>
      <c r="M139" s="194"/>
      <c r="N139" s="194"/>
      <c r="O139" s="194"/>
      <c r="P139" s="194"/>
      <c r="Q139" s="194"/>
      <c r="R139" s="194"/>
      <c r="S139" s="194"/>
      <c r="T139" s="194"/>
      <c r="U139" s="194"/>
      <c r="V139" s="194"/>
      <c r="W139" s="194"/>
      <c r="X139" s="194"/>
      <c r="Y139" s="194"/>
      <c r="Z139" s="194"/>
      <c r="AA139" s="194"/>
      <c r="AB139" s="194"/>
      <c r="AC139" s="194"/>
      <c r="AD139" s="194"/>
      <c r="AE139" s="225"/>
      <c r="AF139" s="610" t="s">
        <v>73</v>
      </c>
      <c r="AG139" s="1236" t="s">
        <v>1728</v>
      </c>
      <c r="AH139" s="1236"/>
      <c r="AI139" s="193"/>
      <c r="AJ139" s="194"/>
      <c r="AK139" s="307"/>
      <c r="AM139" s="5">
        <f t="shared" si="6"/>
        <v>1</v>
      </c>
    </row>
    <row r="140" spans="1:41" ht="12.95" customHeight="1" thickBot="1">
      <c r="A140" s="509"/>
      <c r="B140" s="235"/>
      <c r="C140" s="235"/>
      <c r="D140" s="235"/>
      <c r="E140" s="235"/>
      <c r="F140" s="235"/>
      <c r="G140" s="235"/>
      <c r="H140" s="235"/>
      <c r="I140" s="605" t="e">
        <f>IF(#REF!=1,"■","□")</f>
        <v>#REF!</v>
      </c>
      <c r="J140" s="1967" t="s">
        <v>1729</v>
      </c>
      <c r="K140" s="1967"/>
      <c r="L140" s="1967"/>
      <c r="M140" s="1967"/>
      <c r="N140" s="1967"/>
      <c r="O140" s="1967"/>
      <c r="P140" s="1967"/>
      <c r="Q140" s="1967"/>
      <c r="R140" s="1967"/>
      <c r="S140" s="1967"/>
      <c r="T140" s="1967"/>
      <c r="U140" s="1967"/>
      <c r="V140" s="1967"/>
      <c r="W140" s="1967"/>
      <c r="X140" s="1967"/>
      <c r="Y140" s="1967"/>
      <c r="Z140" s="1967"/>
      <c r="AA140" s="1967"/>
      <c r="AB140" s="1967"/>
      <c r="AC140" s="1967"/>
      <c r="AD140" s="1967"/>
      <c r="AE140" s="1968"/>
      <c r="AF140" s="827" t="s">
        <v>73</v>
      </c>
      <c r="AG140" s="1445" t="s">
        <v>1730</v>
      </c>
      <c r="AH140" s="1445"/>
      <c r="AI140" s="230"/>
      <c r="AJ140" s="235"/>
      <c r="AK140" s="324"/>
      <c r="AM140" s="5">
        <f t="shared" si="6"/>
        <v>1</v>
      </c>
    </row>
    <row r="141" spans="1:41" ht="5.0999999999999996" customHeight="1" thickBot="1">
      <c r="A141" s="547"/>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c r="Y141" s="547"/>
      <c r="Z141" s="547"/>
      <c r="AA141" s="547"/>
      <c r="AB141" s="547"/>
      <c r="AC141" s="547"/>
      <c r="AD141" s="547"/>
      <c r="AE141" s="547"/>
      <c r="AF141" s="547"/>
      <c r="AG141" s="547"/>
      <c r="AH141" s="547"/>
      <c r="AI141" s="547"/>
      <c r="AJ141" s="547"/>
      <c r="AK141" s="547"/>
      <c r="AM141" s="5">
        <f t="shared" si="6"/>
        <v>1</v>
      </c>
    </row>
    <row r="142" spans="1:41" ht="12.95" customHeight="1">
      <c r="A142" s="1869" t="s">
        <v>1731</v>
      </c>
      <c r="B142" s="1256"/>
      <c r="C142" s="1256"/>
      <c r="D142" s="1256"/>
      <c r="E142" s="1255" t="s">
        <v>1732</v>
      </c>
      <c r="F142" s="1256"/>
      <c r="G142" s="1256"/>
      <c r="H142" s="1257"/>
      <c r="I142" s="1256" t="s">
        <v>1733</v>
      </c>
      <c r="J142" s="1256"/>
      <c r="K142" s="1256"/>
      <c r="L142" s="1256"/>
      <c r="M142" s="1256"/>
      <c r="N142" s="1256"/>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327" t="s">
        <v>1734</v>
      </c>
      <c r="AJ142" s="1328"/>
      <c r="AK142" s="1871"/>
      <c r="AM142" s="5">
        <f t="shared" si="6"/>
        <v>1</v>
      </c>
    </row>
    <row r="143" spans="1:41" ht="12.95" customHeight="1" thickBot="1">
      <c r="A143" s="1870"/>
      <c r="B143" s="1259"/>
      <c r="C143" s="1259"/>
      <c r="D143" s="1259"/>
      <c r="E143" s="1258"/>
      <c r="F143" s="1259"/>
      <c r="G143" s="1259"/>
      <c r="H143" s="1260"/>
      <c r="I143" s="1187" t="s">
        <v>328</v>
      </c>
      <c r="J143" s="1187"/>
      <c r="K143" s="1187"/>
      <c r="L143" s="1187"/>
      <c r="M143" s="1187"/>
      <c r="N143" s="1187"/>
      <c r="O143" s="1187"/>
      <c r="P143" s="1186" t="s">
        <v>329</v>
      </c>
      <c r="Q143" s="1187"/>
      <c r="R143" s="1187"/>
      <c r="S143" s="1187"/>
      <c r="T143" s="1187"/>
      <c r="U143" s="1187"/>
      <c r="V143" s="1187"/>
      <c r="W143" s="1187"/>
      <c r="X143" s="1187"/>
      <c r="Y143" s="1187"/>
      <c r="Z143" s="1187"/>
      <c r="AA143" s="1187"/>
      <c r="AB143" s="1187"/>
      <c r="AC143" s="1187"/>
      <c r="AD143" s="1187"/>
      <c r="AE143" s="1188"/>
      <c r="AF143" s="607" t="s">
        <v>330</v>
      </c>
      <c r="AG143" s="607"/>
      <c r="AH143" s="608"/>
      <c r="AI143" s="1330"/>
      <c r="AJ143" s="1331"/>
      <c r="AK143" s="1872"/>
      <c r="AM143" s="5">
        <f t="shared" si="6"/>
        <v>1</v>
      </c>
    </row>
    <row r="144" spans="1:41" ht="12.95" customHeight="1">
      <c r="A144" s="531" t="s">
        <v>1735</v>
      </c>
      <c r="B144" s="175"/>
      <c r="C144" s="175"/>
      <c r="D144" s="175"/>
      <c r="E144" s="1615" t="s">
        <v>1736</v>
      </c>
      <c r="F144" s="1556"/>
      <c r="G144" s="1556"/>
      <c r="H144" s="1557"/>
      <c r="I144" s="175" t="s">
        <v>1737</v>
      </c>
      <c r="J144" s="175"/>
      <c r="K144" s="175"/>
      <c r="L144" s="175"/>
      <c r="M144" s="175"/>
      <c r="N144" s="175"/>
      <c r="O144" s="175"/>
      <c r="P144" s="609" t="e">
        <f>IF(AN144=1,"■","□")</f>
        <v>#REF!</v>
      </c>
      <c r="Q144" s="175" t="s">
        <v>1738</v>
      </c>
      <c r="R144" s="175"/>
      <c r="S144" s="175"/>
      <c r="T144" s="867" t="e">
        <f>IF(AN145=1,"■","□")</f>
        <v>#REF!</v>
      </c>
      <c r="U144" s="175" t="s">
        <v>1739</v>
      </c>
      <c r="V144" s="175"/>
      <c r="W144" s="175"/>
      <c r="X144" s="870" t="e">
        <f>IF(AN146=1,"■","□")</f>
        <v>#REF!</v>
      </c>
      <c r="Y144" s="175" t="s">
        <v>1740</v>
      </c>
      <c r="Z144" s="175"/>
      <c r="AA144" s="175"/>
      <c r="AB144" s="867" t="e">
        <f>IF(AN147=1,"■","□")</f>
        <v>#REF!</v>
      </c>
      <c r="AC144" s="175" t="s">
        <v>1741</v>
      </c>
      <c r="AD144" s="175"/>
      <c r="AE144" s="199"/>
      <c r="AF144" s="889" t="s">
        <v>73</v>
      </c>
      <c r="AG144" s="1556" t="s">
        <v>1742</v>
      </c>
      <c r="AH144" s="1557"/>
      <c r="AI144" s="209"/>
      <c r="AJ144" s="175"/>
      <c r="AK144" s="290"/>
      <c r="AM144" s="5">
        <f t="shared" si="6"/>
        <v>1</v>
      </c>
      <c r="AN144" s="646" t="e">
        <f>IF(地域区分=1,1,0)</f>
        <v>#REF!</v>
      </c>
      <c r="AO144" s="1" t="s">
        <v>1743</v>
      </c>
    </row>
    <row r="145" spans="1:41" ht="12.95" customHeight="1">
      <c r="A145" s="531" t="s">
        <v>1744</v>
      </c>
      <c r="B145" s="175"/>
      <c r="C145" s="175"/>
      <c r="D145" s="175"/>
      <c r="E145" s="1189" t="s">
        <v>1745</v>
      </c>
      <c r="F145" s="1190"/>
      <c r="G145" s="1190"/>
      <c r="H145" s="1191"/>
      <c r="I145" s="175"/>
      <c r="J145" s="175"/>
      <c r="K145" s="175"/>
      <c r="L145" s="175"/>
      <c r="M145" s="175"/>
      <c r="N145" s="175"/>
      <c r="O145" s="175"/>
      <c r="P145" s="609" t="e">
        <f>IF(AN148=1,"■","□")</f>
        <v>#REF!</v>
      </c>
      <c r="Q145" s="175" t="s">
        <v>1746</v>
      </c>
      <c r="R145" s="175"/>
      <c r="S145" s="175"/>
      <c r="T145" s="867" t="e">
        <f>IF(AN149=1,"■","□")</f>
        <v>#REF!</v>
      </c>
      <c r="U145" s="175" t="s">
        <v>1747</v>
      </c>
      <c r="V145" s="175"/>
      <c r="W145" s="175"/>
      <c r="X145" s="870" t="e">
        <f>IF(AN150=1,"■","□")</f>
        <v>#REF!</v>
      </c>
      <c r="Y145" s="175" t="s">
        <v>1748</v>
      </c>
      <c r="Z145" s="175"/>
      <c r="AA145" s="175"/>
      <c r="AB145" s="867" t="e">
        <f>IF(AN151=1,"■","□")</f>
        <v>#REF!</v>
      </c>
      <c r="AC145" s="175" t="s">
        <v>1749</v>
      </c>
      <c r="AD145" s="175"/>
      <c r="AE145" s="199"/>
      <c r="AF145" s="889" t="s">
        <v>73</v>
      </c>
      <c r="AG145" s="1190" t="s">
        <v>691</v>
      </c>
      <c r="AH145" s="1191"/>
      <c r="AI145" s="209"/>
      <c r="AJ145" s="175"/>
      <c r="AK145" s="290"/>
      <c r="AM145" s="5">
        <f t="shared" si="6"/>
        <v>1</v>
      </c>
      <c r="AN145" s="646" t="e">
        <f>IF(地域区分=2,1,0)</f>
        <v>#REF!</v>
      </c>
      <c r="AO145" s="1" t="s">
        <v>1750</v>
      </c>
    </row>
    <row r="146" spans="1:41" ht="12.95" customHeight="1">
      <c r="A146" s="531"/>
      <c r="B146" s="175"/>
      <c r="C146" s="175"/>
      <c r="D146" s="175"/>
      <c r="E146" s="209"/>
      <c r="F146" s="175"/>
      <c r="G146" s="175"/>
      <c r="H146" s="199"/>
      <c r="I146" s="193" t="s">
        <v>1751</v>
      </c>
      <c r="J146" s="194"/>
      <c r="K146" s="194"/>
      <c r="L146" s="194"/>
      <c r="M146" s="194"/>
      <c r="N146" s="194"/>
      <c r="O146" s="194"/>
      <c r="P146" s="605" t="e">
        <f>IF(#REF!=1,"■","□")</f>
        <v>#REF!</v>
      </c>
      <c r="Q146" s="194" t="s">
        <v>1752</v>
      </c>
      <c r="R146" s="194"/>
      <c r="S146" s="194"/>
      <c r="T146" s="194" t="s">
        <v>148</v>
      </c>
      <c r="U146" s="610" t="s">
        <v>73</v>
      </c>
      <c r="V146" s="194" t="s">
        <v>1753</v>
      </c>
      <c r="W146" s="194"/>
      <c r="X146" s="194"/>
      <c r="Y146" s="194"/>
      <c r="Z146" s="194"/>
      <c r="AA146" s="610" t="s">
        <v>73</v>
      </c>
      <c r="AB146" s="194" t="s">
        <v>1754</v>
      </c>
      <c r="AC146" s="194"/>
      <c r="AD146" s="194"/>
      <c r="AE146" s="225" t="s">
        <v>238</v>
      </c>
      <c r="AF146" s="889" t="s">
        <v>73</v>
      </c>
      <c r="AG146" s="1190" t="s">
        <v>451</v>
      </c>
      <c r="AH146" s="1191"/>
      <c r="AI146" s="209"/>
      <c r="AJ146" s="175"/>
      <c r="AK146" s="290"/>
      <c r="AM146" s="5">
        <f t="shared" si="6"/>
        <v>1</v>
      </c>
      <c r="AN146" s="646" t="e">
        <f>IF(地域区分=3,1,0)</f>
        <v>#REF!</v>
      </c>
      <c r="AO146" s="1" t="s">
        <v>1755</v>
      </c>
    </row>
    <row r="147" spans="1:41" ht="12.95" customHeight="1">
      <c r="A147" s="531"/>
      <c r="B147" s="175"/>
      <c r="C147" s="175"/>
      <c r="D147" s="175"/>
      <c r="E147" s="209"/>
      <c r="F147" s="175"/>
      <c r="G147" s="175"/>
      <c r="H147" s="199"/>
      <c r="I147" s="209"/>
      <c r="J147" s="175"/>
      <c r="K147" s="175"/>
      <c r="L147" s="175"/>
      <c r="M147" s="175"/>
      <c r="N147" s="175"/>
      <c r="O147" s="175"/>
      <c r="P147" s="609" t="e">
        <f>IF(#REF!=2,"■","□")</f>
        <v>#REF!</v>
      </c>
      <c r="Q147" s="175" t="s">
        <v>1756</v>
      </c>
      <c r="R147" s="175"/>
      <c r="S147" s="175"/>
      <c r="T147" s="175"/>
      <c r="U147" s="175"/>
      <c r="V147" s="175"/>
      <c r="W147" s="175"/>
      <c r="X147" s="175"/>
      <c r="Y147" s="175"/>
      <c r="Z147" s="175"/>
      <c r="AA147" s="175"/>
      <c r="AB147" s="175"/>
      <c r="AC147" s="175"/>
      <c r="AD147" s="175"/>
      <c r="AE147" s="199"/>
      <c r="AF147" s="612" t="s">
        <v>73</v>
      </c>
      <c r="AG147" s="1190" t="s">
        <v>510</v>
      </c>
      <c r="AH147" s="1191"/>
      <c r="AI147" s="209"/>
      <c r="AJ147" s="175"/>
      <c r="AK147" s="290"/>
      <c r="AM147" s="5">
        <f t="shared" si="6"/>
        <v>1</v>
      </c>
      <c r="AN147" s="646" t="e">
        <f>IF(地域区分=4,1,0)</f>
        <v>#REF!</v>
      </c>
      <c r="AO147" s="1" t="s">
        <v>1757</v>
      </c>
    </row>
    <row r="148" spans="1:41" ht="12.95" customHeight="1">
      <c r="A148" s="531"/>
      <c r="B148" s="175"/>
      <c r="C148" s="175"/>
      <c r="D148" s="175"/>
      <c r="E148" s="209"/>
      <c r="F148" s="175"/>
      <c r="G148" s="175"/>
      <c r="H148" s="199"/>
      <c r="I148" s="175"/>
      <c r="J148" s="175"/>
      <c r="K148" s="175"/>
      <c r="L148" s="175"/>
      <c r="M148" s="175"/>
      <c r="N148" s="175"/>
      <c r="O148" s="175"/>
      <c r="P148" s="609" t="e">
        <f>IF(#REF!=3,"■","□")</f>
        <v>#REF!</v>
      </c>
      <c r="Q148" s="175" t="s">
        <v>1758</v>
      </c>
      <c r="R148" s="175"/>
      <c r="S148" s="175"/>
      <c r="T148" s="175"/>
      <c r="U148" s="175"/>
      <c r="V148" s="175"/>
      <c r="W148" s="175"/>
      <c r="X148" s="175"/>
      <c r="Y148" s="175"/>
      <c r="Z148" s="175"/>
      <c r="AA148" s="175"/>
      <c r="AB148" s="175"/>
      <c r="AC148" s="175"/>
      <c r="AD148" s="175"/>
      <c r="AE148" s="199"/>
      <c r="AF148" s="889" t="s">
        <v>73</v>
      </c>
      <c r="AG148" s="1190" t="s">
        <v>1283</v>
      </c>
      <c r="AH148" s="1191"/>
      <c r="AI148" s="209"/>
      <c r="AJ148" s="175"/>
      <c r="AK148" s="290"/>
      <c r="AM148" s="5">
        <f t="shared" si="6"/>
        <v>1</v>
      </c>
      <c r="AN148" s="646" t="e">
        <f>IF(地域区分=5,1,0)</f>
        <v>#REF!</v>
      </c>
      <c r="AO148" s="1" t="s">
        <v>1759</v>
      </c>
    </row>
    <row r="149" spans="1:41" ht="12.95" customHeight="1">
      <c r="A149" s="531"/>
      <c r="B149" s="175"/>
      <c r="C149" s="175"/>
      <c r="D149" s="175"/>
      <c r="E149" s="209"/>
      <c r="F149" s="175"/>
      <c r="G149" s="175"/>
      <c r="H149" s="199"/>
      <c r="I149" s="175"/>
      <c r="J149" s="175"/>
      <c r="K149" s="175"/>
      <c r="L149" s="175"/>
      <c r="M149" s="175"/>
      <c r="N149" s="175"/>
      <c r="O149" s="175"/>
      <c r="P149" s="609" t="e">
        <f>IF(#REF!=4,"■","□")</f>
        <v>#REF!</v>
      </c>
      <c r="Q149" s="175" t="s">
        <v>28</v>
      </c>
      <c r="R149" s="175"/>
      <c r="S149" s="175"/>
      <c r="T149" s="175" t="s">
        <v>148</v>
      </c>
      <c r="U149" s="1171" t="e">
        <f>IF(AN156=1,"鉄骨鉄筋コンクリート造住宅","")</f>
        <v>#REF!</v>
      </c>
      <c r="V149" s="1171"/>
      <c r="W149" s="1171"/>
      <c r="X149" s="1171"/>
      <c r="Y149" s="1171"/>
      <c r="Z149" s="1171"/>
      <c r="AA149" s="1171"/>
      <c r="AB149" s="1171"/>
      <c r="AC149" s="1171"/>
      <c r="AD149" s="1171"/>
      <c r="AE149" s="199" t="s">
        <v>238</v>
      </c>
      <c r="AF149" s="889" t="s">
        <v>73</v>
      </c>
      <c r="AG149" s="1190"/>
      <c r="AH149" s="1191"/>
      <c r="AI149" s="209"/>
      <c r="AJ149" s="175"/>
      <c r="AK149" s="290"/>
      <c r="AM149" s="5">
        <f t="shared" si="6"/>
        <v>1</v>
      </c>
      <c r="AN149" s="646" t="e">
        <f>IF(地域区分=6,1,0)</f>
        <v>#REF!</v>
      </c>
      <c r="AO149" s="1" t="s">
        <v>1760</v>
      </c>
    </row>
    <row r="150" spans="1:41" ht="12.95" customHeight="1">
      <c r="A150" s="531"/>
      <c r="B150" s="175"/>
      <c r="C150" s="175"/>
      <c r="D150" s="175"/>
      <c r="E150" s="1213" t="s">
        <v>1761</v>
      </c>
      <c r="F150" s="1205"/>
      <c r="G150" s="1205"/>
      <c r="H150" s="1206"/>
      <c r="I150" s="310" t="s">
        <v>1762</v>
      </c>
      <c r="J150" s="310"/>
      <c r="K150" s="310"/>
      <c r="L150" s="310"/>
      <c r="M150" s="310"/>
      <c r="N150" s="310"/>
      <c r="O150" s="310"/>
      <c r="P150" s="309" t="s">
        <v>148</v>
      </c>
      <c r="Q150" s="2085"/>
      <c r="R150" s="2085"/>
      <c r="S150" s="2085"/>
      <c r="T150" s="2085"/>
      <c r="U150" s="310" t="s">
        <v>238</v>
      </c>
      <c r="V150" s="310" t="s">
        <v>1763</v>
      </c>
      <c r="W150" s="310"/>
      <c r="X150" s="310"/>
      <c r="Y150" s="310"/>
      <c r="Z150" s="310"/>
      <c r="AA150" s="310"/>
      <c r="AB150" s="310"/>
      <c r="AC150" s="310"/>
      <c r="AD150" s="310"/>
      <c r="AE150" s="311"/>
      <c r="AF150" s="175"/>
      <c r="AG150" s="1190"/>
      <c r="AH150" s="1191"/>
      <c r="AI150" s="209"/>
      <c r="AJ150" s="175"/>
      <c r="AK150" s="290"/>
      <c r="AM150" s="5">
        <f t="shared" si="6"/>
        <v>1</v>
      </c>
      <c r="AN150" s="646" t="e">
        <f>IF(地域区分=7,1,0)</f>
        <v>#REF!</v>
      </c>
      <c r="AO150" s="1" t="s">
        <v>1764</v>
      </c>
    </row>
    <row r="151" spans="1:41" ht="12.95" customHeight="1">
      <c r="A151" s="531"/>
      <c r="B151" s="175"/>
      <c r="C151" s="175"/>
      <c r="D151" s="175"/>
      <c r="E151" s="209" t="s">
        <v>1765</v>
      </c>
      <c r="F151" s="175"/>
      <c r="G151" s="175"/>
      <c r="H151" s="199"/>
      <c r="I151" s="175" t="s">
        <v>1766</v>
      </c>
      <c r="J151" s="175"/>
      <c r="K151" s="175"/>
      <c r="L151" s="175"/>
      <c r="M151" s="175"/>
      <c r="N151" s="175"/>
      <c r="O151" s="175"/>
      <c r="P151" s="209" t="s">
        <v>148</v>
      </c>
      <c r="Q151" s="2078"/>
      <c r="R151" s="2078"/>
      <c r="S151" s="2078"/>
      <c r="T151" s="2078"/>
      <c r="U151" s="175" t="s">
        <v>238</v>
      </c>
      <c r="V151" s="175" t="s">
        <v>1767</v>
      </c>
      <c r="W151" s="175"/>
      <c r="X151" s="175"/>
      <c r="Y151" s="175"/>
      <c r="Z151" s="175"/>
      <c r="AA151" s="175"/>
      <c r="AB151" s="175"/>
      <c r="AC151" s="175"/>
      <c r="AD151" s="175"/>
      <c r="AE151" s="199"/>
      <c r="AF151" s="175"/>
      <c r="AG151" s="175"/>
      <c r="AH151" s="175"/>
      <c r="AI151" s="209"/>
      <c r="AJ151" s="175"/>
      <c r="AK151" s="290"/>
      <c r="AM151" s="5">
        <f t="shared" si="6"/>
        <v>1</v>
      </c>
      <c r="AN151" s="646" t="e">
        <f>IF(地域区分=8,1,0)</f>
        <v>#REF!</v>
      </c>
      <c r="AO151" s="1" t="s">
        <v>1768</v>
      </c>
    </row>
    <row r="152" spans="1:41" ht="12.95" customHeight="1">
      <c r="A152" s="531"/>
      <c r="B152" s="175"/>
      <c r="C152" s="175"/>
      <c r="D152" s="175"/>
      <c r="E152" s="209" t="s">
        <v>1769</v>
      </c>
      <c r="F152" s="175"/>
      <c r="G152" s="175"/>
      <c r="H152" s="199"/>
      <c r="I152" s="175" t="s">
        <v>1770</v>
      </c>
      <c r="J152" s="175"/>
      <c r="K152" s="175"/>
      <c r="L152" s="175"/>
      <c r="M152" s="175"/>
      <c r="N152" s="175"/>
      <c r="O152" s="175"/>
      <c r="P152" s="209"/>
      <c r="Q152" s="175"/>
      <c r="R152" s="175"/>
      <c r="S152" s="175"/>
      <c r="T152" s="175"/>
      <c r="U152" s="175"/>
      <c r="V152" s="175"/>
      <c r="W152" s="175"/>
      <c r="X152" s="175"/>
      <c r="Y152" s="175"/>
      <c r="Z152" s="175"/>
      <c r="AA152" s="175"/>
      <c r="AB152" s="175"/>
      <c r="AC152" s="175"/>
      <c r="AD152" s="175"/>
      <c r="AE152" s="199"/>
      <c r="AF152" s="175"/>
      <c r="AG152" s="175"/>
      <c r="AH152" s="175"/>
      <c r="AI152" s="209"/>
      <c r="AJ152" s="175"/>
      <c r="AK152" s="290"/>
      <c r="AM152" s="5">
        <f t="shared" si="6"/>
        <v>1</v>
      </c>
      <c r="AO152" s="1"/>
    </row>
    <row r="153" spans="1:41" ht="12.95" customHeight="1">
      <c r="A153" s="531"/>
      <c r="B153" s="175"/>
      <c r="C153" s="175"/>
      <c r="D153" s="175"/>
      <c r="E153" s="209"/>
      <c r="F153" s="175"/>
      <c r="G153" s="175"/>
      <c r="H153" s="199"/>
      <c r="I153" s="193" t="s">
        <v>1771</v>
      </c>
      <c r="J153" s="194"/>
      <c r="K153" s="194"/>
      <c r="L153" s="194"/>
      <c r="M153" s="194"/>
      <c r="N153" s="194"/>
      <c r="O153" s="194"/>
      <c r="P153" s="193" t="s">
        <v>148</v>
      </c>
      <c r="Q153" s="2078"/>
      <c r="R153" s="2078"/>
      <c r="S153" s="2078"/>
      <c r="T153" s="2078"/>
      <c r="U153" s="194" t="s">
        <v>238</v>
      </c>
      <c r="V153" s="194" t="s">
        <v>1767</v>
      </c>
      <c r="W153" s="194"/>
      <c r="X153" s="194"/>
      <c r="Y153" s="194"/>
      <c r="Z153" s="194"/>
      <c r="AA153" s="194"/>
      <c r="AB153" s="194"/>
      <c r="AC153" s="194"/>
      <c r="AD153" s="194"/>
      <c r="AE153" s="225"/>
      <c r="AF153" s="175"/>
      <c r="AG153" s="175"/>
      <c r="AH153" s="175"/>
      <c r="AI153" s="209"/>
      <c r="AJ153" s="175"/>
      <c r="AK153" s="290"/>
      <c r="AM153" s="5">
        <f t="shared" si="6"/>
        <v>1</v>
      </c>
      <c r="AN153" s="646" t="e">
        <f>IF(構造１="木",1,0)</f>
        <v>#REF!</v>
      </c>
      <c r="AO153" s="1" t="s">
        <v>1772</v>
      </c>
    </row>
    <row r="154" spans="1:41" ht="12.95" customHeight="1" thickBot="1">
      <c r="A154" s="509"/>
      <c r="B154" s="235"/>
      <c r="C154" s="235"/>
      <c r="D154" s="235"/>
      <c r="E154" s="230"/>
      <c r="F154" s="235"/>
      <c r="G154" s="235"/>
      <c r="H154" s="231"/>
      <c r="I154" s="235" t="s">
        <v>1770</v>
      </c>
      <c r="J154" s="235"/>
      <c r="K154" s="235"/>
      <c r="L154" s="235"/>
      <c r="M154" s="235"/>
      <c r="N154" s="235"/>
      <c r="O154" s="235"/>
      <c r="P154" s="230"/>
      <c r="Q154" s="235"/>
      <c r="R154" s="235"/>
      <c r="S154" s="235"/>
      <c r="T154" s="235"/>
      <c r="U154" s="235"/>
      <c r="V154" s="235"/>
      <c r="W154" s="235"/>
      <c r="X154" s="235"/>
      <c r="Y154" s="235"/>
      <c r="Z154" s="235"/>
      <c r="AA154" s="235"/>
      <c r="AB154" s="235"/>
      <c r="AC154" s="235"/>
      <c r="AD154" s="235"/>
      <c r="AE154" s="231"/>
      <c r="AF154" s="235"/>
      <c r="AG154" s="235"/>
      <c r="AH154" s="235"/>
      <c r="AI154" s="230"/>
      <c r="AJ154" s="235"/>
      <c r="AK154" s="324"/>
      <c r="AM154" s="5">
        <f t="shared" si="6"/>
        <v>1</v>
      </c>
      <c r="AN154" s="646" t="e">
        <f>IF(構造１="鉄骨",1,0)</f>
        <v>#REF!</v>
      </c>
      <c r="AO154" s="1" t="s">
        <v>1773</v>
      </c>
    </row>
    <row r="155" spans="1:41" ht="12.95" customHeight="1">
      <c r="A155" s="507" t="s">
        <v>1774</v>
      </c>
      <c r="B155" s="282"/>
      <c r="C155" s="282"/>
      <c r="D155" s="282"/>
      <c r="E155" s="1650" t="s">
        <v>1775</v>
      </c>
      <c r="F155" s="1384"/>
      <c r="G155" s="1384"/>
      <c r="H155" s="1651"/>
      <c r="I155" s="1556" t="s">
        <v>1776</v>
      </c>
      <c r="J155" s="1556"/>
      <c r="K155" s="1556"/>
      <c r="L155" s="1556"/>
      <c r="M155" s="1556"/>
      <c r="N155" s="1556"/>
      <c r="O155" s="1556"/>
      <c r="P155" s="281" t="s">
        <v>1777</v>
      </c>
      <c r="Q155" s="282"/>
      <c r="R155" s="282"/>
      <c r="S155" s="282"/>
      <c r="T155" s="282"/>
      <c r="U155" s="282"/>
      <c r="V155" s="282"/>
      <c r="W155" s="282" t="s">
        <v>148</v>
      </c>
      <c r="X155" s="2091"/>
      <c r="Y155" s="2091"/>
      <c r="Z155" s="2091"/>
      <c r="AA155" s="2091"/>
      <c r="AB155" s="2091"/>
      <c r="AC155" s="282" t="s">
        <v>238</v>
      </c>
      <c r="AD155" s="282" t="s">
        <v>245</v>
      </c>
      <c r="AE155" s="283"/>
      <c r="AF155" s="889" t="s">
        <v>73</v>
      </c>
      <c r="AG155" s="1556" t="s">
        <v>1778</v>
      </c>
      <c r="AH155" s="1557"/>
      <c r="AI155" s="281"/>
      <c r="AJ155" s="282"/>
      <c r="AK155" s="286"/>
      <c r="AM155" s="5">
        <f t="shared" si="6"/>
        <v>1</v>
      </c>
      <c r="AN155" s="646" t="e">
        <f>IF(構造１="RC",1,0)</f>
        <v>#REF!</v>
      </c>
      <c r="AO155" s="1" t="s">
        <v>331</v>
      </c>
    </row>
    <row r="156" spans="1:41" ht="12.95" customHeight="1">
      <c r="A156" s="531" t="s">
        <v>1779</v>
      </c>
      <c r="B156" s="175"/>
      <c r="C156" s="175"/>
      <c r="D156" s="175"/>
      <c r="E156" s="209"/>
      <c r="F156" s="175"/>
      <c r="G156" s="175"/>
      <c r="H156" s="199"/>
      <c r="I156" s="175"/>
      <c r="J156" s="175"/>
      <c r="K156" s="175"/>
      <c r="L156" s="175"/>
      <c r="M156" s="175"/>
      <c r="N156" s="175"/>
      <c r="O156" s="175"/>
      <c r="P156" s="209" t="s">
        <v>1780</v>
      </c>
      <c r="Q156" s="175"/>
      <c r="R156" s="175"/>
      <c r="S156" s="175"/>
      <c r="T156" s="175"/>
      <c r="U156" s="175"/>
      <c r="V156" s="175"/>
      <c r="W156" s="175" t="s">
        <v>148</v>
      </c>
      <c r="X156" s="2074"/>
      <c r="Y156" s="2074"/>
      <c r="Z156" s="2074"/>
      <c r="AA156" s="2074"/>
      <c r="AB156" s="2074"/>
      <c r="AC156" s="175" t="s">
        <v>238</v>
      </c>
      <c r="AD156" s="175" t="s">
        <v>245</v>
      </c>
      <c r="AE156" s="199"/>
      <c r="AF156" s="889" t="s">
        <v>73</v>
      </c>
      <c r="AG156" s="1190"/>
      <c r="AH156" s="1191"/>
      <c r="AI156" s="209"/>
      <c r="AJ156" s="175"/>
      <c r="AK156" s="290"/>
      <c r="AM156" s="5">
        <f t="shared" si="6"/>
        <v>1</v>
      </c>
      <c r="AN156" s="646" t="e">
        <f>IF(構造１="SRC",1,0)</f>
        <v>#REF!</v>
      </c>
      <c r="AO156" s="1" t="s">
        <v>28</v>
      </c>
    </row>
    <row r="157" spans="1:41" ht="12.95" customHeight="1">
      <c r="A157" s="531" t="s">
        <v>1781</v>
      </c>
      <c r="B157" s="175"/>
      <c r="C157" s="175"/>
      <c r="D157" s="175"/>
      <c r="E157" s="209"/>
      <c r="F157" s="175"/>
      <c r="G157" s="175"/>
      <c r="H157" s="199"/>
      <c r="I157" s="175"/>
      <c r="J157" s="175"/>
      <c r="K157" s="175"/>
      <c r="L157" s="175"/>
      <c r="M157" s="175"/>
      <c r="N157" s="175"/>
      <c r="O157" s="175"/>
      <c r="P157" s="209" t="s">
        <v>1782</v>
      </c>
      <c r="Q157" s="175"/>
      <c r="R157" s="175"/>
      <c r="S157" s="175"/>
      <c r="T157" s="175"/>
      <c r="U157" s="175"/>
      <c r="V157" s="175"/>
      <c r="W157" s="175" t="s">
        <v>148</v>
      </c>
      <c r="X157" s="2074"/>
      <c r="Y157" s="2074"/>
      <c r="Z157" s="2074"/>
      <c r="AA157" s="2074"/>
      <c r="AB157" s="2074"/>
      <c r="AC157" s="175" t="s">
        <v>238</v>
      </c>
      <c r="AD157" s="175" t="s">
        <v>245</v>
      </c>
      <c r="AE157" s="199"/>
      <c r="AF157" s="175"/>
      <c r="AG157" s="175"/>
      <c r="AH157" s="175"/>
      <c r="AI157" s="209"/>
      <c r="AJ157" s="175"/>
      <c r="AK157" s="290"/>
      <c r="AM157" s="5">
        <f t="shared" si="6"/>
        <v>1</v>
      </c>
    </row>
    <row r="158" spans="1:41" ht="12.95" customHeight="1">
      <c r="A158" s="531"/>
      <c r="B158" s="175"/>
      <c r="C158" s="175"/>
      <c r="D158" s="175"/>
      <c r="E158" s="209"/>
      <c r="F158" s="175"/>
      <c r="G158" s="175"/>
      <c r="H158" s="199"/>
      <c r="I158" s="310" t="s">
        <v>874</v>
      </c>
      <c r="J158" s="310"/>
      <c r="K158" s="310"/>
      <c r="L158" s="310"/>
      <c r="M158" s="310"/>
      <c r="N158" s="310"/>
      <c r="O158" s="310"/>
      <c r="P158" s="1213" t="s">
        <v>875</v>
      </c>
      <c r="Q158" s="1205"/>
      <c r="R158" s="1205"/>
      <c r="S158" s="1205"/>
      <c r="T158" s="1205"/>
      <c r="U158" s="1205"/>
      <c r="V158" s="1205"/>
      <c r="W158" s="1205"/>
      <c r="X158" s="1205"/>
      <c r="Y158" s="1205"/>
      <c r="Z158" s="1205"/>
      <c r="AA158" s="1205"/>
      <c r="AB158" s="1205"/>
      <c r="AC158" s="2090"/>
      <c r="AD158" s="2090"/>
      <c r="AE158" s="311"/>
      <c r="AF158" s="611" t="s">
        <v>73</v>
      </c>
      <c r="AG158" s="1215" t="s">
        <v>1783</v>
      </c>
      <c r="AH158" s="1215"/>
      <c r="AI158" s="193"/>
      <c r="AJ158" s="194"/>
      <c r="AK158" s="307"/>
      <c r="AM158" s="5">
        <f t="shared" si="6"/>
        <v>1</v>
      </c>
    </row>
    <row r="159" spans="1:41" ht="12.95" customHeight="1">
      <c r="A159" s="531"/>
      <c r="B159" s="175"/>
      <c r="C159" s="175"/>
      <c r="D159" s="175"/>
      <c r="E159" s="209"/>
      <c r="F159" s="175"/>
      <c r="G159" s="175"/>
      <c r="H159" s="199"/>
      <c r="I159" s="175" t="s">
        <v>877</v>
      </c>
      <c r="J159" s="175"/>
      <c r="K159" s="175"/>
      <c r="L159" s="175"/>
      <c r="M159" s="175"/>
      <c r="N159" s="175"/>
      <c r="O159" s="175"/>
      <c r="P159" s="209" t="s">
        <v>878</v>
      </c>
      <c r="Q159" s="175"/>
      <c r="R159" s="175"/>
      <c r="S159" s="175"/>
      <c r="T159" s="175"/>
      <c r="U159" s="175"/>
      <c r="V159" s="175"/>
      <c r="W159" s="175"/>
      <c r="X159" s="175"/>
      <c r="Y159" s="175"/>
      <c r="Z159" s="175"/>
      <c r="AA159" s="175"/>
      <c r="AB159" s="175"/>
      <c r="AC159" s="1540"/>
      <c r="AD159" s="1540"/>
      <c r="AE159" s="199"/>
      <c r="AF159" s="614" t="s">
        <v>73</v>
      </c>
      <c r="AG159" s="175"/>
      <c r="AH159" s="175"/>
      <c r="AI159" s="209"/>
      <c r="AJ159" s="175"/>
      <c r="AK159" s="290"/>
      <c r="AM159" s="5">
        <f t="shared" si="6"/>
        <v>1</v>
      </c>
    </row>
    <row r="160" spans="1:41" ht="12.95" customHeight="1">
      <c r="A160" s="531"/>
      <c r="B160" s="175"/>
      <c r="C160" s="175"/>
      <c r="D160" s="175"/>
      <c r="E160" s="193" t="s">
        <v>1784</v>
      </c>
      <c r="F160" s="194"/>
      <c r="G160" s="194"/>
      <c r="H160" s="225"/>
      <c r="I160" s="194" t="s">
        <v>1785</v>
      </c>
      <c r="J160" s="194"/>
      <c r="K160" s="194"/>
      <c r="L160" s="194"/>
      <c r="M160" s="194"/>
      <c r="N160" s="194"/>
      <c r="O160" s="194"/>
      <c r="P160" s="611" t="s">
        <v>73</v>
      </c>
      <c r="Q160" s="194" t="s">
        <v>883</v>
      </c>
      <c r="R160" s="194"/>
      <c r="S160" s="194"/>
      <c r="T160" s="194"/>
      <c r="U160" s="194"/>
      <c r="V160" s="194"/>
      <c r="W160" s="194"/>
      <c r="X160" s="194"/>
      <c r="Y160" s="194"/>
      <c r="Z160" s="194"/>
      <c r="AA160" s="194"/>
      <c r="AB160" s="194"/>
      <c r="AC160" s="194"/>
      <c r="AD160" s="194"/>
      <c r="AE160" s="225"/>
      <c r="AF160" s="889" t="s">
        <v>73</v>
      </c>
      <c r="AG160" s="1215" t="s">
        <v>691</v>
      </c>
      <c r="AH160" s="1215"/>
      <c r="AI160" s="193"/>
      <c r="AJ160" s="194"/>
      <c r="AK160" s="307"/>
      <c r="AM160" s="5">
        <f t="shared" si="6"/>
        <v>1</v>
      </c>
    </row>
    <row r="161" spans="1:39" ht="12.95" customHeight="1">
      <c r="A161" s="531"/>
      <c r="B161" s="175"/>
      <c r="C161" s="175"/>
      <c r="D161" s="175"/>
      <c r="E161" s="209"/>
      <c r="F161" s="175"/>
      <c r="G161" s="175"/>
      <c r="H161" s="199"/>
      <c r="I161" s="175" t="s">
        <v>1786</v>
      </c>
      <c r="J161" s="175"/>
      <c r="K161" s="175"/>
      <c r="L161" s="175"/>
      <c r="M161" s="175"/>
      <c r="N161" s="175"/>
      <c r="O161" s="175"/>
      <c r="P161" s="612" t="s">
        <v>73</v>
      </c>
      <c r="Q161" s="175" t="s">
        <v>886</v>
      </c>
      <c r="R161" s="175"/>
      <c r="S161" s="175"/>
      <c r="T161" s="175"/>
      <c r="U161" s="175"/>
      <c r="V161" s="175"/>
      <c r="W161" s="175"/>
      <c r="X161" s="175"/>
      <c r="Y161" s="175"/>
      <c r="Z161" s="175"/>
      <c r="AA161" s="175"/>
      <c r="AB161" s="175"/>
      <c r="AC161" s="175"/>
      <c r="AD161" s="175"/>
      <c r="AE161" s="199"/>
      <c r="AF161" s="889" t="s">
        <v>73</v>
      </c>
      <c r="AG161" s="1190" t="s">
        <v>451</v>
      </c>
      <c r="AH161" s="1191"/>
      <c r="AI161" s="209"/>
      <c r="AJ161" s="175"/>
      <c r="AK161" s="290"/>
      <c r="AM161" s="5">
        <f t="shared" si="6"/>
        <v>1</v>
      </c>
    </row>
    <row r="162" spans="1:39" ht="12.95" customHeight="1">
      <c r="A162" s="531"/>
      <c r="B162" s="175"/>
      <c r="C162" s="175"/>
      <c r="D162" s="175"/>
      <c r="E162" s="209"/>
      <c r="F162" s="175"/>
      <c r="G162" s="175"/>
      <c r="H162" s="199"/>
      <c r="I162" s="175" t="s">
        <v>1787</v>
      </c>
      <c r="J162" s="175"/>
      <c r="K162" s="175"/>
      <c r="L162" s="175"/>
      <c r="M162" s="175"/>
      <c r="N162" s="175"/>
      <c r="O162" s="175"/>
      <c r="P162" s="209"/>
      <c r="Q162" s="271" t="s">
        <v>1788</v>
      </c>
      <c r="R162" s="175"/>
      <c r="S162" s="175"/>
      <c r="T162" s="175"/>
      <c r="U162" s="175"/>
      <c r="V162" s="175"/>
      <c r="W162" s="2074"/>
      <c r="X162" s="2074"/>
      <c r="Y162" s="2074"/>
      <c r="Z162" s="2074"/>
      <c r="AA162" s="2074"/>
      <c r="AB162" s="2074"/>
      <c r="AC162" s="2074"/>
      <c r="AD162" s="2074"/>
      <c r="AE162" s="394" t="s">
        <v>238</v>
      </c>
      <c r="AF162" s="889" t="s">
        <v>73</v>
      </c>
      <c r="AG162" s="1190"/>
      <c r="AH162" s="1191"/>
      <c r="AI162" s="209"/>
      <c r="AJ162" s="175"/>
      <c r="AK162" s="290"/>
      <c r="AM162" s="5">
        <f t="shared" si="6"/>
        <v>1</v>
      </c>
    </row>
    <row r="163" spans="1:39" ht="12.95" customHeight="1">
      <c r="A163" s="531"/>
      <c r="B163" s="175"/>
      <c r="C163" s="175"/>
      <c r="D163" s="175"/>
      <c r="E163" s="210"/>
      <c r="F163" s="211"/>
      <c r="G163" s="211"/>
      <c r="H163" s="246"/>
      <c r="I163" s="211"/>
      <c r="J163" s="211"/>
      <c r="K163" s="211"/>
      <c r="L163" s="211"/>
      <c r="M163" s="211"/>
      <c r="N163" s="211"/>
      <c r="O163" s="211"/>
      <c r="P163" s="210"/>
      <c r="Q163" s="488" t="s">
        <v>1789</v>
      </c>
      <c r="R163" s="211"/>
      <c r="S163" s="211"/>
      <c r="T163" s="211"/>
      <c r="U163" s="2077"/>
      <c r="V163" s="2077"/>
      <c r="W163" s="2077"/>
      <c r="X163" s="2077"/>
      <c r="Y163" s="2077"/>
      <c r="Z163" s="2077"/>
      <c r="AA163" s="2077"/>
      <c r="AB163" s="2077"/>
      <c r="AC163" s="2077"/>
      <c r="AD163" s="2077"/>
      <c r="AE163" s="613" t="s">
        <v>238</v>
      </c>
      <c r="AG163" s="1171"/>
      <c r="AH163" s="1172"/>
      <c r="AI163" s="210"/>
      <c r="AJ163" s="211"/>
      <c r="AK163" s="308"/>
      <c r="AM163" s="5">
        <f t="shared" si="6"/>
        <v>1</v>
      </c>
    </row>
    <row r="164" spans="1:39" ht="12.95" customHeight="1">
      <c r="A164" s="531"/>
      <c r="B164" s="175"/>
      <c r="C164" s="175"/>
      <c r="D164" s="175"/>
      <c r="E164" s="209" t="s">
        <v>898</v>
      </c>
      <c r="F164" s="175"/>
      <c r="G164" s="175"/>
      <c r="H164" s="199"/>
      <c r="I164" s="175" t="s">
        <v>1790</v>
      </c>
      <c r="J164" s="175"/>
      <c r="K164" s="175"/>
      <c r="L164" s="175"/>
      <c r="M164" s="175"/>
      <c r="N164" s="175"/>
      <c r="O164" s="175"/>
      <c r="P164" s="209" t="s">
        <v>427</v>
      </c>
      <c r="Q164" s="2074"/>
      <c r="R164" s="2074"/>
      <c r="S164" s="2074"/>
      <c r="T164" s="2074"/>
      <c r="U164" s="2074"/>
      <c r="V164" s="2074"/>
      <c r="W164" s="2074"/>
      <c r="X164" s="2074"/>
      <c r="Y164" s="2074"/>
      <c r="Z164" s="2074"/>
      <c r="AA164" s="2074"/>
      <c r="AB164" s="2074"/>
      <c r="AC164" s="2074"/>
      <c r="AD164" s="2074"/>
      <c r="AE164" s="199"/>
      <c r="AF164" s="611" t="s">
        <v>73</v>
      </c>
      <c r="AG164" s="1215" t="s">
        <v>691</v>
      </c>
      <c r="AH164" s="1216"/>
      <c r="AI164" s="209"/>
      <c r="AJ164" s="175"/>
      <c r="AK164" s="290"/>
      <c r="AM164" s="5">
        <f t="shared" si="6"/>
        <v>1</v>
      </c>
    </row>
    <row r="165" spans="1:39" ht="12.95" customHeight="1">
      <c r="A165" s="531"/>
      <c r="B165" s="175"/>
      <c r="C165" s="175"/>
      <c r="D165" s="175"/>
      <c r="E165" s="209"/>
      <c r="F165" s="175"/>
      <c r="G165" s="175"/>
      <c r="H165" s="199"/>
      <c r="I165" s="175"/>
      <c r="J165" s="175"/>
      <c r="K165" s="175"/>
      <c r="L165" s="175"/>
      <c r="M165" s="175"/>
      <c r="N165" s="175"/>
      <c r="O165" s="175"/>
      <c r="P165" s="209"/>
      <c r="Q165" s="2074"/>
      <c r="R165" s="2074"/>
      <c r="S165" s="2074"/>
      <c r="T165" s="2074"/>
      <c r="U165" s="2074"/>
      <c r="V165" s="2074"/>
      <c r="W165" s="2074"/>
      <c r="X165" s="2074"/>
      <c r="Y165" s="2074"/>
      <c r="Z165" s="2074"/>
      <c r="AA165" s="2074"/>
      <c r="AB165" s="2074"/>
      <c r="AC165" s="2074"/>
      <c r="AD165" s="2074"/>
      <c r="AE165" s="199"/>
      <c r="AF165" s="889" t="s">
        <v>73</v>
      </c>
      <c r="AG165" s="1190" t="s">
        <v>451</v>
      </c>
      <c r="AH165" s="1191"/>
      <c r="AI165" s="209"/>
      <c r="AJ165" s="175"/>
      <c r="AK165" s="290"/>
      <c r="AM165" s="5">
        <f t="shared" si="6"/>
        <v>1</v>
      </c>
    </row>
    <row r="166" spans="1:39" ht="12.95" customHeight="1">
      <c r="A166" s="531"/>
      <c r="B166" s="175"/>
      <c r="C166" s="175"/>
      <c r="D166" s="175"/>
      <c r="E166" s="209"/>
      <c r="F166" s="175"/>
      <c r="G166" s="175"/>
      <c r="H166" s="199"/>
      <c r="I166" s="175" t="s">
        <v>901</v>
      </c>
      <c r="J166" s="175"/>
      <c r="K166" s="175"/>
      <c r="L166" s="175"/>
      <c r="M166" s="175"/>
      <c r="N166" s="175"/>
      <c r="O166" s="175"/>
      <c r="P166" s="209" t="s">
        <v>427</v>
      </c>
      <c r="Q166" s="2073"/>
      <c r="R166" s="2073"/>
      <c r="S166" s="2073"/>
      <c r="T166" s="2073"/>
      <c r="U166" s="2073"/>
      <c r="V166" s="2073"/>
      <c r="W166" s="2073"/>
      <c r="X166" s="2073"/>
      <c r="Y166" s="2073"/>
      <c r="Z166" s="2073"/>
      <c r="AA166" s="2073"/>
      <c r="AB166" s="2073"/>
      <c r="AC166" s="2073"/>
      <c r="AD166" s="2073"/>
      <c r="AE166" s="199"/>
      <c r="AF166" s="889" t="s">
        <v>73</v>
      </c>
      <c r="AG166" s="1190" t="s">
        <v>862</v>
      </c>
      <c r="AH166" s="1191"/>
      <c r="AI166" s="209"/>
      <c r="AJ166" s="175"/>
      <c r="AK166" s="290"/>
      <c r="AM166" s="5">
        <f t="shared" si="6"/>
        <v>1</v>
      </c>
    </row>
    <row r="167" spans="1:39" ht="12.95" customHeight="1">
      <c r="A167" s="531"/>
      <c r="B167" s="175"/>
      <c r="C167" s="175"/>
      <c r="D167" s="175"/>
      <c r="E167" s="209"/>
      <c r="F167" s="175"/>
      <c r="G167" s="175"/>
      <c r="H167" s="199"/>
      <c r="I167" s="175" t="s">
        <v>1791</v>
      </c>
      <c r="J167" s="175"/>
      <c r="K167" s="175"/>
      <c r="L167" s="175"/>
      <c r="M167" s="175"/>
      <c r="N167" s="175"/>
      <c r="O167" s="175"/>
      <c r="P167" s="209"/>
      <c r="Q167" s="2088"/>
      <c r="R167" s="2088"/>
      <c r="S167" s="2088"/>
      <c r="T167" s="2088"/>
      <c r="U167" s="2088"/>
      <c r="V167" s="2088"/>
      <c r="W167" s="2088"/>
      <c r="X167" s="2088"/>
      <c r="Y167" s="2088"/>
      <c r="Z167" s="2088"/>
      <c r="AA167" s="2088"/>
      <c r="AB167" s="2088"/>
      <c r="AC167" s="2088"/>
      <c r="AD167" s="2088"/>
      <c r="AE167" s="199"/>
      <c r="AF167" s="889" t="s">
        <v>73</v>
      </c>
      <c r="AG167" s="1190"/>
      <c r="AH167" s="1191"/>
      <c r="AI167" s="209"/>
      <c r="AJ167" s="175"/>
      <c r="AK167" s="290"/>
      <c r="AM167" s="5">
        <f t="shared" si="6"/>
        <v>1</v>
      </c>
    </row>
    <row r="168" spans="1:39" ht="12.95" customHeight="1">
      <c r="A168" s="531"/>
      <c r="B168" s="175"/>
      <c r="C168" s="175"/>
      <c r="D168" s="175"/>
      <c r="E168" s="209"/>
      <c r="F168" s="175"/>
      <c r="G168" s="175"/>
      <c r="H168" s="199"/>
      <c r="I168" s="175" t="s">
        <v>1792</v>
      </c>
      <c r="J168" s="175"/>
      <c r="K168" s="175"/>
      <c r="L168" s="175"/>
      <c r="M168" s="175"/>
      <c r="N168" s="175"/>
      <c r="O168" s="175"/>
      <c r="P168" s="209"/>
      <c r="Q168" s="2088"/>
      <c r="R168" s="2088"/>
      <c r="S168" s="2088"/>
      <c r="T168" s="2088"/>
      <c r="U168" s="2088"/>
      <c r="V168" s="2088"/>
      <c r="W168" s="2088"/>
      <c r="X168" s="2088"/>
      <c r="Y168" s="2088"/>
      <c r="Z168" s="2088"/>
      <c r="AA168" s="2088"/>
      <c r="AB168" s="2088"/>
      <c r="AC168" s="2088"/>
      <c r="AD168" s="2088"/>
      <c r="AE168" s="199"/>
      <c r="AF168" s="210"/>
      <c r="AG168" s="175"/>
      <c r="AH168" s="175"/>
      <c r="AI168" s="209"/>
      <c r="AJ168" s="175"/>
      <c r="AK168" s="290"/>
      <c r="AM168" s="5">
        <f t="shared" si="6"/>
        <v>1</v>
      </c>
    </row>
    <row r="169" spans="1:39" ht="12.95" customHeight="1">
      <c r="A169" s="531"/>
      <c r="B169" s="175"/>
      <c r="C169" s="175"/>
      <c r="D169" s="175"/>
      <c r="E169" s="193" t="s">
        <v>906</v>
      </c>
      <c r="F169" s="194"/>
      <c r="G169" s="194"/>
      <c r="H169" s="225"/>
      <c r="I169" s="194" t="s">
        <v>1793</v>
      </c>
      <c r="J169" s="194"/>
      <c r="K169" s="194"/>
      <c r="L169" s="194"/>
      <c r="M169" s="194"/>
      <c r="N169" s="194"/>
      <c r="O169" s="194"/>
      <c r="P169" s="193" t="s">
        <v>427</v>
      </c>
      <c r="Q169" s="2028"/>
      <c r="R169" s="2028"/>
      <c r="S169" s="2028"/>
      <c r="T169" s="2028"/>
      <c r="U169" s="2028"/>
      <c r="V169" s="2028"/>
      <c r="W169" s="2028"/>
      <c r="X169" s="2028"/>
      <c r="Y169" s="2028"/>
      <c r="Z169" s="2028"/>
      <c r="AA169" s="2028"/>
      <c r="AB169" s="2028"/>
      <c r="AC169" s="2028"/>
      <c r="AD169" s="2028"/>
      <c r="AE169" s="225"/>
      <c r="AF169" s="889" t="s">
        <v>73</v>
      </c>
      <c r="AG169" s="1215" t="s">
        <v>691</v>
      </c>
      <c r="AH169" s="1216"/>
      <c r="AI169" s="193"/>
      <c r="AJ169" s="194"/>
      <c r="AK169" s="307"/>
      <c r="AM169" s="5">
        <f t="shared" si="6"/>
        <v>1</v>
      </c>
    </row>
    <row r="170" spans="1:39" ht="12.95" customHeight="1">
      <c r="A170" s="531"/>
      <c r="B170" s="175"/>
      <c r="C170" s="175"/>
      <c r="D170" s="175"/>
      <c r="E170" s="209"/>
      <c r="F170" s="175"/>
      <c r="G170" s="175"/>
      <c r="H170" s="199"/>
      <c r="I170" s="175"/>
      <c r="J170" s="175"/>
      <c r="K170" s="175"/>
      <c r="L170" s="175"/>
      <c r="M170" s="175"/>
      <c r="N170" s="175"/>
      <c r="O170" s="175"/>
      <c r="P170" s="209"/>
      <c r="Q170" s="2088"/>
      <c r="R170" s="2088"/>
      <c r="S170" s="2088"/>
      <c r="T170" s="2088"/>
      <c r="U170" s="2088"/>
      <c r="V170" s="2088"/>
      <c r="W170" s="2088"/>
      <c r="X170" s="2088"/>
      <c r="Y170" s="2088"/>
      <c r="Z170" s="2088"/>
      <c r="AA170" s="2088"/>
      <c r="AB170" s="2088"/>
      <c r="AC170" s="2088"/>
      <c r="AD170" s="2088"/>
      <c r="AE170" s="199"/>
      <c r="AF170" s="889" t="s">
        <v>73</v>
      </c>
      <c r="AG170" s="1190" t="s">
        <v>451</v>
      </c>
      <c r="AH170" s="1191"/>
      <c r="AI170" s="209"/>
      <c r="AJ170" s="175"/>
      <c r="AK170" s="290"/>
      <c r="AM170" s="5">
        <f t="shared" si="6"/>
        <v>1</v>
      </c>
    </row>
    <row r="171" spans="1:39" ht="12.95" customHeight="1">
      <c r="A171" s="531"/>
      <c r="B171" s="175"/>
      <c r="C171" s="175"/>
      <c r="D171" s="175"/>
      <c r="E171" s="209"/>
      <c r="F171" s="175"/>
      <c r="G171" s="175"/>
      <c r="H171" s="199"/>
      <c r="I171" s="309" t="s">
        <v>908</v>
      </c>
      <c r="J171" s="310"/>
      <c r="K171" s="310"/>
      <c r="L171" s="310"/>
      <c r="M171" s="310"/>
      <c r="N171" s="310"/>
      <c r="O171" s="310"/>
      <c r="P171" s="309" t="s">
        <v>427</v>
      </c>
      <c r="Q171" s="2089"/>
      <c r="R171" s="2089"/>
      <c r="S171" s="2089"/>
      <c r="T171" s="2089"/>
      <c r="U171" s="2089"/>
      <c r="V171" s="2089"/>
      <c r="W171" s="2089"/>
      <c r="X171" s="2089"/>
      <c r="Y171" s="2089"/>
      <c r="Z171" s="2089"/>
      <c r="AA171" s="2089"/>
      <c r="AB171" s="2089"/>
      <c r="AC171" s="2089"/>
      <c r="AD171" s="2089"/>
      <c r="AE171" s="311"/>
      <c r="AF171" s="889" t="s">
        <v>73</v>
      </c>
      <c r="AG171" s="1190" t="s">
        <v>862</v>
      </c>
      <c r="AH171" s="1191"/>
      <c r="AI171" s="209"/>
      <c r="AJ171" s="175"/>
      <c r="AK171" s="290"/>
      <c r="AM171" s="5">
        <f t="shared" si="6"/>
        <v>1</v>
      </c>
    </row>
    <row r="172" spans="1:39" ht="12.95" customHeight="1">
      <c r="A172" s="531"/>
      <c r="B172" s="175"/>
      <c r="C172" s="175"/>
      <c r="D172" s="175"/>
      <c r="E172" s="209"/>
      <c r="F172" s="175"/>
      <c r="G172" s="175"/>
      <c r="H172" s="199"/>
      <c r="I172" s="175" t="s">
        <v>1791</v>
      </c>
      <c r="J172" s="175"/>
      <c r="K172" s="175"/>
      <c r="L172" s="175"/>
      <c r="M172" s="175"/>
      <c r="N172" s="175"/>
      <c r="O172" s="175"/>
      <c r="P172" s="209"/>
      <c r="Q172" s="2088"/>
      <c r="R172" s="2088"/>
      <c r="S172" s="2088"/>
      <c r="T172" s="2088"/>
      <c r="U172" s="2088"/>
      <c r="V172" s="2088"/>
      <c r="W172" s="2088"/>
      <c r="X172" s="2088"/>
      <c r="Y172" s="2088"/>
      <c r="Z172" s="2088"/>
      <c r="AA172" s="2088"/>
      <c r="AB172" s="2088"/>
      <c r="AC172" s="2088"/>
      <c r="AD172" s="2088"/>
      <c r="AE172" s="199"/>
      <c r="AF172" s="889" t="s">
        <v>73</v>
      </c>
      <c r="AG172" s="1190"/>
      <c r="AH172" s="1191"/>
      <c r="AI172" s="209"/>
      <c r="AJ172" s="175"/>
      <c r="AK172" s="290"/>
      <c r="AM172" s="5">
        <f t="shared" si="6"/>
        <v>1</v>
      </c>
    </row>
    <row r="173" spans="1:39" ht="12.95" customHeight="1">
      <c r="A173" s="531"/>
      <c r="B173" s="175"/>
      <c r="C173" s="175"/>
      <c r="D173" s="175"/>
      <c r="E173" s="210"/>
      <c r="F173" s="211"/>
      <c r="G173" s="211"/>
      <c r="H173" s="246"/>
      <c r="I173" s="211" t="s">
        <v>1792</v>
      </c>
      <c r="J173" s="211"/>
      <c r="K173" s="211"/>
      <c r="L173" s="211"/>
      <c r="M173" s="211"/>
      <c r="N173" s="211"/>
      <c r="O173" s="211"/>
      <c r="P173" s="210"/>
      <c r="Q173" s="2031"/>
      <c r="R173" s="2031"/>
      <c r="S173" s="2031"/>
      <c r="T173" s="2031"/>
      <c r="U173" s="2031"/>
      <c r="V173" s="2031"/>
      <c r="W173" s="2031"/>
      <c r="X173" s="2031"/>
      <c r="Y173" s="2031"/>
      <c r="Z173" s="2031"/>
      <c r="AA173" s="2031"/>
      <c r="AB173" s="2031"/>
      <c r="AC173" s="2031"/>
      <c r="AD173" s="2031"/>
      <c r="AE173" s="246"/>
      <c r="AF173" s="211"/>
      <c r="AG173" s="211"/>
      <c r="AH173" s="211"/>
      <c r="AI173" s="210"/>
      <c r="AJ173" s="211"/>
      <c r="AK173" s="308"/>
      <c r="AM173" s="5">
        <f t="shared" si="6"/>
        <v>1</v>
      </c>
    </row>
    <row r="174" spans="1:39" ht="12.95" customHeight="1">
      <c r="A174" s="531"/>
      <c r="B174" s="175"/>
      <c r="C174" s="175"/>
      <c r="D174" s="175"/>
      <c r="E174" s="209" t="s">
        <v>911</v>
      </c>
      <c r="F174" s="175"/>
      <c r="G174" s="175"/>
      <c r="H174" s="199"/>
      <c r="I174" s="175" t="s">
        <v>1383</v>
      </c>
      <c r="J174" s="175"/>
      <c r="K174" s="175"/>
      <c r="L174" s="175"/>
      <c r="M174" s="175"/>
      <c r="N174" s="175"/>
      <c r="O174" s="175"/>
      <c r="P174" s="209" t="s">
        <v>427</v>
      </c>
      <c r="Q174" s="2074"/>
      <c r="R174" s="2074"/>
      <c r="S174" s="2074"/>
      <c r="T174" s="2074"/>
      <c r="U174" s="2074"/>
      <c r="V174" s="2074"/>
      <c r="W174" s="2074"/>
      <c r="X174" s="2074"/>
      <c r="Y174" s="2074"/>
      <c r="Z174" s="2074"/>
      <c r="AA174" s="2074"/>
      <c r="AB174" s="2074"/>
      <c r="AC174" s="2074"/>
      <c r="AD174" s="2074"/>
      <c r="AE174" s="199"/>
      <c r="AF174" s="611" t="s">
        <v>73</v>
      </c>
      <c r="AG174" s="1215" t="s">
        <v>451</v>
      </c>
      <c r="AH174" s="1216"/>
      <c r="AI174" s="209"/>
      <c r="AJ174" s="175"/>
      <c r="AK174" s="290"/>
      <c r="AM174" s="5">
        <f t="shared" si="6"/>
        <v>1</v>
      </c>
    </row>
    <row r="175" spans="1:39" ht="12.95" customHeight="1">
      <c r="A175" s="531"/>
      <c r="B175" s="175"/>
      <c r="C175" s="175"/>
      <c r="D175" s="175"/>
      <c r="E175" s="209"/>
      <c r="F175" s="175"/>
      <c r="G175" s="175"/>
      <c r="H175" s="199"/>
      <c r="I175" s="175"/>
      <c r="J175" s="175"/>
      <c r="K175" s="175"/>
      <c r="L175" s="175"/>
      <c r="M175" s="175"/>
      <c r="N175" s="175"/>
      <c r="O175" s="175"/>
      <c r="P175" s="209"/>
      <c r="Q175" s="175"/>
      <c r="R175" s="175"/>
      <c r="S175" s="175"/>
      <c r="T175" s="175"/>
      <c r="U175" s="175"/>
      <c r="V175" s="175"/>
      <c r="W175" s="175"/>
      <c r="X175" s="175"/>
      <c r="Y175" s="175"/>
      <c r="Z175" s="175"/>
      <c r="AA175" s="175"/>
      <c r="AB175" s="175"/>
      <c r="AC175" s="175"/>
      <c r="AD175" s="175"/>
      <c r="AE175" s="199"/>
      <c r="AF175" s="889" t="s">
        <v>73</v>
      </c>
      <c r="AG175" s="1171" t="s">
        <v>1742</v>
      </c>
      <c r="AH175" s="1172"/>
      <c r="AI175" s="209"/>
      <c r="AJ175" s="175"/>
      <c r="AK175" s="290"/>
      <c r="AM175" s="5">
        <f t="shared" si="6"/>
        <v>1</v>
      </c>
    </row>
    <row r="176" spans="1:39" ht="12.95" customHeight="1">
      <c r="A176" s="531"/>
      <c r="B176" s="175"/>
      <c r="C176" s="175"/>
      <c r="D176" s="175"/>
      <c r="E176" s="193" t="s">
        <v>917</v>
      </c>
      <c r="F176" s="194"/>
      <c r="G176" s="194"/>
      <c r="H176" s="225"/>
      <c r="I176" s="194" t="s">
        <v>918</v>
      </c>
      <c r="J176" s="194"/>
      <c r="K176" s="194"/>
      <c r="L176" s="194"/>
      <c r="M176" s="194"/>
      <c r="N176" s="194"/>
      <c r="O176" s="194"/>
      <c r="P176" s="193" t="s">
        <v>427</v>
      </c>
      <c r="Q176" s="2028"/>
      <c r="R176" s="2028"/>
      <c r="S176" s="2028"/>
      <c r="T176" s="2028"/>
      <c r="U176" s="2028"/>
      <c r="V176" s="2028"/>
      <c r="W176" s="2028"/>
      <c r="X176" s="2028"/>
      <c r="Y176" s="2028"/>
      <c r="Z176" s="2028"/>
      <c r="AA176" s="2028"/>
      <c r="AB176" s="2028"/>
      <c r="AC176" s="2028"/>
      <c r="AD176" s="2028"/>
      <c r="AE176" s="225"/>
      <c r="AF176" s="611" t="s">
        <v>73</v>
      </c>
      <c r="AG176" s="1215" t="s">
        <v>691</v>
      </c>
      <c r="AH176" s="1216"/>
      <c r="AI176" s="193"/>
      <c r="AJ176" s="194"/>
      <c r="AK176" s="307"/>
      <c r="AM176" s="5">
        <f t="shared" si="6"/>
        <v>1</v>
      </c>
    </row>
    <row r="177" spans="1:39" ht="12.95" customHeight="1">
      <c r="A177" s="531"/>
      <c r="B177" s="175"/>
      <c r="C177" s="175"/>
      <c r="D177" s="175"/>
      <c r="E177" s="209"/>
      <c r="F177" s="175"/>
      <c r="G177" s="175"/>
      <c r="H177" s="199"/>
      <c r="I177" s="193" t="s">
        <v>1792</v>
      </c>
      <c r="J177" s="194"/>
      <c r="K177" s="194"/>
      <c r="L177" s="194"/>
      <c r="M177" s="194"/>
      <c r="N177" s="194"/>
      <c r="O177" s="194"/>
      <c r="P177" s="193"/>
      <c r="Q177" s="2076"/>
      <c r="R177" s="2076"/>
      <c r="S177" s="2076"/>
      <c r="T177" s="2076"/>
      <c r="U177" s="2076"/>
      <c r="V177" s="2076"/>
      <c r="W177" s="2076"/>
      <c r="X177" s="2076"/>
      <c r="Y177" s="2076"/>
      <c r="Z177" s="2076"/>
      <c r="AA177" s="2076"/>
      <c r="AB177" s="2076"/>
      <c r="AC177" s="2076"/>
      <c r="AD177" s="2076"/>
      <c r="AE177" s="225"/>
      <c r="AF177" s="889" t="s">
        <v>73</v>
      </c>
      <c r="AG177" s="1190" t="s">
        <v>451</v>
      </c>
      <c r="AH177" s="1191"/>
      <c r="AI177" s="209"/>
      <c r="AJ177" s="175"/>
      <c r="AK177" s="290"/>
      <c r="AM177" s="5">
        <f t="shared" si="6"/>
        <v>1</v>
      </c>
    </row>
    <row r="178" spans="1:39" ht="12.95" customHeight="1">
      <c r="A178" s="531"/>
      <c r="B178" s="175"/>
      <c r="C178" s="175"/>
      <c r="D178" s="175"/>
      <c r="E178" s="209"/>
      <c r="F178" s="175"/>
      <c r="G178" s="175"/>
      <c r="H178" s="199"/>
      <c r="I178" s="210"/>
      <c r="J178" s="211"/>
      <c r="K178" s="211"/>
      <c r="L178" s="211"/>
      <c r="M178" s="211"/>
      <c r="N178" s="211"/>
      <c r="O178" s="211"/>
      <c r="P178" s="210"/>
      <c r="Q178" s="2087"/>
      <c r="R178" s="2087"/>
      <c r="S178" s="2087"/>
      <c r="T178" s="2087"/>
      <c r="U178" s="2087"/>
      <c r="V178" s="2087"/>
      <c r="W178" s="2087"/>
      <c r="X178" s="2087"/>
      <c r="Y178" s="2087"/>
      <c r="Z178" s="2087"/>
      <c r="AA178" s="2087"/>
      <c r="AB178" s="2087"/>
      <c r="AC178" s="2087"/>
      <c r="AD178" s="2087"/>
      <c r="AE178" s="246"/>
      <c r="AF178" s="889" t="s">
        <v>73</v>
      </c>
      <c r="AG178" s="1190" t="s">
        <v>862</v>
      </c>
      <c r="AH178" s="1191"/>
      <c r="AI178" s="209"/>
      <c r="AJ178" s="175"/>
      <c r="AK178" s="290"/>
      <c r="AM178" s="5">
        <f t="shared" si="6"/>
        <v>1</v>
      </c>
    </row>
    <row r="179" spans="1:39" ht="12.95" customHeight="1">
      <c r="A179" s="531"/>
      <c r="B179" s="175"/>
      <c r="C179" s="175"/>
      <c r="D179" s="175"/>
      <c r="E179" s="209"/>
      <c r="F179" s="175"/>
      <c r="G179" s="175"/>
      <c r="H179" s="199"/>
      <c r="I179" s="175" t="s">
        <v>1794</v>
      </c>
      <c r="J179" s="175"/>
      <c r="K179" s="175"/>
      <c r="L179" s="175"/>
      <c r="M179" s="175"/>
      <c r="N179" s="175"/>
      <c r="O179" s="175"/>
      <c r="P179" s="209" t="s">
        <v>148</v>
      </c>
      <c r="Q179" s="2084"/>
      <c r="R179" s="2084"/>
      <c r="S179" s="2084"/>
      <c r="T179" s="2084"/>
      <c r="U179" s="2084"/>
      <c r="V179" s="2084"/>
      <c r="W179" s="2084"/>
      <c r="X179" s="2084"/>
      <c r="Y179" s="2084"/>
      <c r="Z179" s="2084"/>
      <c r="AA179" s="2084"/>
      <c r="AB179" s="2084"/>
      <c r="AC179" s="175" t="s">
        <v>4</v>
      </c>
      <c r="AE179" s="199"/>
      <c r="AF179" s="889" t="s">
        <v>73</v>
      </c>
      <c r="AG179" s="1190" t="s">
        <v>1795</v>
      </c>
      <c r="AH179" s="1191"/>
      <c r="AI179" s="209"/>
      <c r="AJ179" s="175"/>
      <c r="AK179" s="290"/>
      <c r="AM179" s="5">
        <f t="shared" si="6"/>
        <v>1</v>
      </c>
    </row>
    <row r="180" spans="1:39" ht="12.95" customHeight="1">
      <c r="A180" s="531"/>
      <c r="B180" s="175"/>
      <c r="C180" s="175"/>
      <c r="D180" s="175"/>
      <c r="E180" s="209"/>
      <c r="F180" s="175"/>
      <c r="G180" s="175"/>
      <c r="H180" s="199"/>
      <c r="I180" s="309" t="s">
        <v>1796</v>
      </c>
      <c r="J180" s="310"/>
      <c r="K180" s="310"/>
      <c r="L180" s="310"/>
      <c r="M180" s="310"/>
      <c r="N180" s="310"/>
      <c r="O180" s="310"/>
      <c r="P180" s="309" t="s">
        <v>1797</v>
      </c>
      <c r="Q180" s="310"/>
      <c r="R180" s="310"/>
      <c r="S180" s="310"/>
      <c r="T180" s="310"/>
      <c r="U180" s="310" t="s">
        <v>148</v>
      </c>
      <c r="V180" s="2085"/>
      <c r="W180" s="2085"/>
      <c r="X180" s="2085"/>
      <c r="Y180" s="2085"/>
      <c r="Z180" s="2085"/>
      <c r="AA180" s="2085"/>
      <c r="AB180" s="2085"/>
      <c r="AC180" s="310" t="s">
        <v>238</v>
      </c>
      <c r="AD180" s="310"/>
      <c r="AE180" s="311"/>
      <c r="AF180" s="889" t="s">
        <v>73</v>
      </c>
      <c r="AG180" s="1253"/>
      <c r="AH180" s="2086"/>
      <c r="AI180" s="209"/>
      <c r="AJ180" s="175"/>
      <c r="AK180" s="290"/>
      <c r="AM180" s="5">
        <f t="shared" si="6"/>
        <v>1</v>
      </c>
    </row>
    <row r="181" spans="1:39" ht="12.95" customHeight="1">
      <c r="A181" s="531"/>
      <c r="B181" s="175"/>
      <c r="C181" s="175"/>
      <c r="D181" s="175"/>
      <c r="E181" s="210"/>
      <c r="F181" s="211"/>
      <c r="G181" s="211"/>
      <c r="H181" s="246"/>
      <c r="I181" s="211" t="s">
        <v>1798</v>
      </c>
      <c r="J181" s="211"/>
      <c r="K181" s="211"/>
      <c r="L181" s="211"/>
      <c r="M181" s="211"/>
      <c r="N181" s="211"/>
      <c r="O181" s="211"/>
      <c r="P181" s="614" t="s">
        <v>73</v>
      </c>
      <c r="Q181" s="211" t="s">
        <v>929</v>
      </c>
      <c r="R181" s="211"/>
      <c r="S181" s="211"/>
      <c r="T181" s="211"/>
      <c r="U181" s="211"/>
      <c r="V181" s="615" t="s">
        <v>73</v>
      </c>
      <c r="W181" s="211" t="s">
        <v>930</v>
      </c>
      <c r="X181" s="211"/>
      <c r="Y181" s="211"/>
      <c r="Z181" s="211"/>
      <c r="AA181" s="211"/>
      <c r="AB181" s="211"/>
      <c r="AC181" s="211"/>
      <c r="AD181" s="211"/>
      <c r="AE181" s="246"/>
      <c r="AF181" s="211"/>
      <c r="AG181" s="1171"/>
      <c r="AH181" s="1172"/>
      <c r="AI181" s="210"/>
      <c r="AJ181" s="211"/>
      <c r="AK181" s="308"/>
      <c r="AM181" s="5">
        <f t="shared" si="6"/>
        <v>1</v>
      </c>
    </row>
    <row r="182" spans="1:39" ht="12.95" customHeight="1">
      <c r="A182" s="531"/>
      <c r="B182" s="175"/>
      <c r="C182" s="175"/>
      <c r="D182" s="175"/>
      <c r="E182" s="209" t="s">
        <v>1009</v>
      </c>
      <c r="F182" s="175"/>
      <c r="G182" s="175"/>
      <c r="H182" s="199"/>
      <c r="I182" s="175" t="s">
        <v>1010</v>
      </c>
      <c r="J182" s="175"/>
      <c r="K182" s="175"/>
      <c r="L182" s="175"/>
      <c r="M182" s="175"/>
      <c r="N182" s="175"/>
      <c r="O182" s="175"/>
      <c r="P182" s="209" t="s">
        <v>529</v>
      </c>
      <c r="Q182" s="175" t="s">
        <v>1011</v>
      </c>
      <c r="R182" s="175"/>
      <c r="S182" s="175"/>
      <c r="T182" s="175"/>
      <c r="U182" s="175"/>
      <c r="V182" s="2081"/>
      <c r="W182" s="2081"/>
      <c r="X182" s="2081"/>
      <c r="Y182" s="2081"/>
      <c r="Z182" s="2081"/>
      <c r="AA182" s="2081"/>
      <c r="AB182" s="2081"/>
      <c r="AC182" s="2081"/>
      <c r="AD182" s="2081"/>
      <c r="AE182" s="199"/>
      <c r="AF182" s="611" t="s">
        <v>73</v>
      </c>
      <c r="AG182" s="1215" t="s">
        <v>691</v>
      </c>
      <c r="AH182" s="1216"/>
      <c r="AI182" s="209"/>
      <c r="AJ182" s="175"/>
      <c r="AK182" s="290"/>
      <c r="AM182" s="5">
        <f t="shared" si="6"/>
        <v>1</v>
      </c>
    </row>
    <row r="183" spans="1:39" ht="12.95" customHeight="1">
      <c r="A183" s="531"/>
      <c r="B183" s="175"/>
      <c r="C183" s="175"/>
      <c r="D183" s="175"/>
      <c r="E183" s="209"/>
      <c r="F183" s="175"/>
      <c r="G183" s="175"/>
      <c r="H183" s="199"/>
      <c r="I183" s="175"/>
      <c r="J183" s="175"/>
      <c r="K183" s="175"/>
      <c r="L183" s="175"/>
      <c r="M183" s="175"/>
      <c r="N183" s="175"/>
      <c r="O183" s="175"/>
      <c r="P183" s="464" t="s">
        <v>427</v>
      </c>
      <c r="Q183" s="274" t="s">
        <v>1799</v>
      </c>
      <c r="R183" s="274"/>
      <c r="S183" s="274"/>
      <c r="T183" s="274"/>
      <c r="U183" s="274"/>
      <c r="V183" s="2082"/>
      <c r="W183" s="2082"/>
      <c r="X183" s="2082"/>
      <c r="Y183" s="2082"/>
      <c r="Z183" s="2082"/>
      <c r="AA183" s="2082"/>
      <c r="AB183" s="2082"/>
      <c r="AC183" s="2082"/>
      <c r="AD183" s="2082"/>
      <c r="AE183" s="275"/>
      <c r="AF183" s="889" t="s">
        <v>73</v>
      </c>
      <c r="AG183" s="1190" t="s">
        <v>451</v>
      </c>
      <c r="AH183" s="1191"/>
      <c r="AI183" s="209"/>
      <c r="AJ183" s="175"/>
      <c r="AK183" s="290"/>
      <c r="AM183" s="5">
        <f t="shared" si="6"/>
        <v>1</v>
      </c>
    </row>
    <row r="184" spans="1:39" ht="12.95" customHeight="1">
      <c r="A184" s="531"/>
      <c r="B184" s="175"/>
      <c r="C184" s="175"/>
      <c r="D184" s="175"/>
      <c r="E184" s="209"/>
      <c r="F184" s="175"/>
      <c r="G184" s="175"/>
      <c r="H184" s="199"/>
      <c r="I184" s="175"/>
      <c r="J184" s="175"/>
      <c r="K184" s="175"/>
      <c r="L184" s="175"/>
      <c r="M184" s="175"/>
      <c r="N184" s="175"/>
      <c r="O184" s="175"/>
      <c r="P184" s="464" t="s">
        <v>529</v>
      </c>
      <c r="Q184" s="274" t="s">
        <v>1800</v>
      </c>
      <c r="R184" s="274"/>
      <c r="S184" s="274"/>
      <c r="T184" s="274"/>
      <c r="U184" s="274"/>
      <c r="V184" s="2082"/>
      <c r="W184" s="2082"/>
      <c r="X184" s="2082"/>
      <c r="Y184" s="2082"/>
      <c r="Z184" s="2082"/>
      <c r="AA184" s="2082"/>
      <c r="AB184" s="2082"/>
      <c r="AC184" s="2082"/>
      <c r="AD184" s="2082"/>
      <c r="AE184" s="275"/>
      <c r="AF184" s="889" t="s">
        <v>73</v>
      </c>
      <c r="AG184" s="1190" t="s">
        <v>862</v>
      </c>
      <c r="AH184" s="1191"/>
      <c r="AI184" s="209"/>
      <c r="AJ184" s="175"/>
      <c r="AK184" s="290"/>
      <c r="AM184" s="5">
        <f t="shared" si="6"/>
        <v>1</v>
      </c>
    </row>
    <row r="185" spans="1:39" ht="12.95" customHeight="1">
      <c r="A185" s="531"/>
      <c r="B185" s="175"/>
      <c r="C185" s="175"/>
      <c r="D185" s="175"/>
      <c r="E185" s="209"/>
      <c r="F185" s="175"/>
      <c r="G185" s="175"/>
      <c r="H185" s="199"/>
      <c r="I185" s="175"/>
      <c r="J185" s="175"/>
      <c r="K185" s="175"/>
      <c r="L185" s="175"/>
      <c r="M185" s="175"/>
      <c r="N185" s="175"/>
      <c r="O185" s="175"/>
      <c r="P185" s="209" t="s">
        <v>529</v>
      </c>
      <c r="Q185" s="175" t="s">
        <v>1801</v>
      </c>
      <c r="R185" s="175"/>
      <c r="S185" s="175"/>
      <c r="T185" s="175"/>
      <c r="U185" s="175"/>
      <c r="V185" s="2083"/>
      <c r="W185" s="2083"/>
      <c r="X185" s="2083"/>
      <c r="Y185" s="2083"/>
      <c r="Z185" s="2083"/>
      <c r="AA185" s="2083"/>
      <c r="AB185" s="2083"/>
      <c r="AC185" s="2083"/>
      <c r="AD185" s="2083"/>
      <c r="AE185" s="199"/>
      <c r="AF185" s="889" t="s">
        <v>73</v>
      </c>
      <c r="AG185" s="1190"/>
      <c r="AH185" s="1191"/>
      <c r="AI185" s="209"/>
      <c r="AJ185" s="175"/>
      <c r="AK185" s="290"/>
      <c r="AM185" s="5">
        <f t="shared" si="6"/>
        <v>1</v>
      </c>
    </row>
    <row r="186" spans="1:39" ht="12.95" customHeight="1">
      <c r="A186" s="531"/>
      <c r="B186" s="175"/>
      <c r="C186" s="175"/>
      <c r="D186" s="175"/>
      <c r="E186" s="209"/>
      <c r="F186" s="175"/>
      <c r="G186" s="175"/>
      <c r="H186" s="199"/>
      <c r="I186" s="193" t="s">
        <v>1018</v>
      </c>
      <c r="J186" s="194"/>
      <c r="K186" s="194"/>
      <c r="L186" s="194"/>
      <c r="M186" s="194"/>
      <c r="N186" s="194"/>
      <c r="O186" s="194"/>
      <c r="P186" s="193" t="s">
        <v>427</v>
      </c>
      <c r="Q186" s="194" t="s">
        <v>1011</v>
      </c>
      <c r="R186" s="194"/>
      <c r="S186" s="194"/>
      <c r="T186" s="194"/>
      <c r="U186" s="194"/>
      <c r="V186" s="2081"/>
      <c r="W186" s="2081"/>
      <c r="X186" s="2081"/>
      <c r="Y186" s="2081"/>
      <c r="Z186" s="2081"/>
      <c r="AA186" s="2081"/>
      <c r="AB186" s="2081"/>
      <c r="AC186" s="2081"/>
      <c r="AD186" s="2081"/>
      <c r="AE186" s="225"/>
      <c r="AF186" s="175"/>
      <c r="AG186" s="1190"/>
      <c r="AH186" s="1191"/>
      <c r="AI186" s="209"/>
      <c r="AJ186" s="175"/>
      <c r="AK186" s="290"/>
      <c r="AM186" s="5">
        <f t="shared" si="6"/>
        <v>1</v>
      </c>
    </row>
    <row r="187" spans="1:39" ht="12.95" customHeight="1">
      <c r="A187" s="531"/>
      <c r="B187" s="175"/>
      <c r="C187" s="175"/>
      <c r="D187" s="175"/>
      <c r="E187" s="209"/>
      <c r="F187" s="175"/>
      <c r="G187" s="175"/>
      <c r="H187" s="199"/>
      <c r="I187" s="209"/>
      <c r="J187" s="175"/>
      <c r="K187" s="175"/>
      <c r="L187" s="175"/>
      <c r="M187" s="175"/>
      <c r="N187" s="175"/>
      <c r="O187" s="175"/>
      <c r="P187" s="464" t="s">
        <v>427</v>
      </c>
      <c r="Q187" s="274" t="s">
        <v>1799</v>
      </c>
      <c r="R187" s="274"/>
      <c r="S187" s="274"/>
      <c r="T187" s="274"/>
      <c r="U187" s="274"/>
      <c r="V187" s="2082"/>
      <c r="W187" s="2082"/>
      <c r="X187" s="2082"/>
      <c r="Y187" s="2082"/>
      <c r="Z187" s="2082"/>
      <c r="AA187" s="2082"/>
      <c r="AB187" s="2082"/>
      <c r="AC187" s="2082"/>
      <c r="AD187" s="2082"/>
      <c r="AE187" s="275" t="s">
        <v>1802</v>
      </c>
      <c r="AG187" s="303"/>
      <c r="AI187" s="209"/>
      <c r="AJ187" s="175"/>
      <c r="AK187" s="290"/>
      <c r="AM187" s="5">
        <f t="shared" si="6"/>
        <v>1</v>
      </c>
    </row>
    <row r="188" spans="1:39" ht="12.95" customHeight="1">
      <c r="A188" s="531"/>
      <c r="B188" s="175"/>
      <c r="C188" s="175"/>
      <c r="D188" s="175"/>
      <c r="E188" s="209"/>
      <c r="F188" s="175"/>
      <c r="G188" s="175"/>
      <c r="H188" s="199"/>
      <c r="I188" s="210"/>
      <c r="J188" s="211"/>
      <c r="K188" s="211"/>
      <c r="L188" s="211"/>
      <c r="M188" s="211"/>
      <c r="N188" s="211"/>
      <c r="O188" s="211"/>
      <c r="P188" s="210" t="s">
        <v>529</v>
      </c>
      <c r="Q188" s="211" t="s">
        <v>1801</v>
      </c>
      <c r="R188" s="211"/>
      <c r="S188" s="211"/>
      <c r="T188" s="211"/>
      <c r="U188" s="211"/>
      <c r="V188" s="2083"/>
      <c r="W188" s="2083"/>
      <c r="X188" s="2083"/>
      <c r="Y188" s="2083"/>
      <c r="Z188" s="2083"/>
      <c r="AA188" s="2083"/>
      <c r="AB188" s="2083"/>
      <c r="AC188" s="2083"/>
      <c r="AD188" s="2083"/>
      <c r="AE188" s="246" t="s">
        <v>642</v>
      </c>
      <c r="AG188" s="303"/>
      <c r="AI188" s="209"/>
      <c r="AJ188" s="175"/>
      <c r="AK188" s="290"/>
      <c r="AM188" s="5">
        <f t="shared" si="6"/>
        <v>1</v>
      </c>
    </row>
    <row r="189" spans="1:39" ht="12.95" customHeight="1">
      <c r="A189" s="531"/>
      <c r="B189" s="175"/>
      <c r="C189" s="175"/>
      <c r="D189" s="175"/>
      <c r="E189" s="209"/>
      <c r="F189" s="175"/>
      <c r="G189" s="175"/>
      <c r="H189" s="199"/>
      <c r="I189" s="175" t="s">
        <v>1022</v>
      </c>
      <c r="J189" s="175"/>
      <c r="K189" s="175"/>
      <c r="L189" s="175"/>
      <c r="M189" s="175"/>
      <c r="N189" s="175"/>
      <c r="O189" s="175"/>
      <c r="P189" s="209" t="s">
        <v>427</v>
      </c>
      <c r="Q189" s="175" t="s">
        <v>1011</v>
      </c>
      <c r="R189" s="175"/>
      <c r="S189" s="175"/>
      <c r="T189" s="175"/>
      <c r="U189" s="175"/>
      <c r="V189" s="2081"/>
      <c r="W189" s="2081"/>
      <c r="X189" s="2081"/>
      <c r="Y189" s="2081"/>
      <c r="Z189" s="2081"/>
      <c r="AA189" s="2081"/>
      <c r="AB189" s="2081"/>
      <c r="AC189" s="2081"/>
      <c r="AD189" s="2081"/>
      <c r="AE189" s="199"/>
      <c r="AG189" s="303"/>
      <c r="AI189" s="209"/>
      <c r="AJ189" s="175"/>
      <c r="AK189" s="290"/>
      <c r="AM189" s="5">
        <f t="shared" si="6"/>
        <v>1</v>
      </c>
    </row>
    <row r="190" spans="1:39" ht="12.95" customHeight="1">
      <c r="A190" s="531"/>
      <c r="B190" s="175"/>
      <c r="C190" s="175"/>
      <c r="D190" s="175"/>
      <c r="E190" s="209"/>
      <c r="F190" s="175"/>
      <c r="G190" s="175"/>
      <c r="H190" s="199"/>
      <c r="I190" s="175"/>
      <c r="J190" s="175"/>
      <c r="K190" s="175"/>
      <c r="L190" s="175"/>
      <c r="M190" s="175"/>
      <c r="N190" s="175"/>
      <c r="O190" s="175"/>
      <c r="P190" s="464" t="s">
        <v>427</v>
      </c>
      <c r="Q190" s="274" t="s">
        <v>1799</v>
      </c>
      <c r="R190" s="274"/>
      <c r="S190" s="274"/>
      <c r="T190" s="274"/>
      <c r="U190" s="274"/>
      <c r="V190" s="2082"/>
      <c r="W190" s="2082"/>
      <c r="X190" s="2082"/>
      <c r="Y190" s="2082"/>
      <c r="Z190" s="2082"/>
      <c r="AA190" s="2082"/>
      <c r="AB190" s="2082"/>
      <c r="AC190" s="2082"/>
      <c r="AD190" s="2082"/>
      <c r="AE190" s="275" t="s">
        <v>642</v>
      </c>
      <c r="AG190" s="303"/>
      <c r="AI190" s="209"/>
      <c r="AJ190" s="175"/>
      <c r="AK190" s="290"/>
      <c r="AM190" s="5">
        <f t="shared" si="6"/>
        <v>1</v>
      </c>
    </row>
    <row r="191" spans="1:39" ht="12.95" customHeight="1" thickBot="1">
      <c r="A191" s="509"/>
      <c r="B191" s="235"/>
      <c r="C191" s="235"/>
      <c r="D191" s="235"/>
      <c r="E191" s="230"/>
      <c r="F191" s="235"/>
      <c r="G191" s="235"/>
      <c r="H191" s="231"/>
      <c r="I191" s="235"/>
      <c r="J191" s="235"/>
      <c r="K191" s="235"/>
      <c r="L191" s="235"/>
      <c r="M191" s="235"/>
      <c r="N191" s="235"/>
      <c r="O191" s="235"/>
      <c r="P191" s="230" t="s">
        <v>529</v>
      </c>
      <c r="Q191" s="235" t="s">
        <v>1803</v>
      </c>
      <c r="R191" s="235"/>
      <c r="S191" s="235"/>
      <c r="T191" s="235"/>
      <c r="U191" s="235"/>
      <c r="V191" s="2080"/>
      <c r="W191" s="2080"/>
      <c r="X191" s="2080"/>
      <c r="Y191" s="2080"/>
      <c r="Z191" s="2080"/>
      <c r="AA191" s="2080"/>
      <c r="AB191" s="2080"/>
      <c r="AC191" s="2080"/>
      <c r="AD191" s="2080"/>
      <c r="AE191" s="231"/>
      <c r="AF191" s="235"/>
      <c r="AG191" s="235"/>
      <c r="AH191" s="235"/>
      <c r="AI191" s="230"/>
      <c r="AJ191" s="235"/>
      <c r="AK191" s="324"/>
      <c r="AM191" s="5">
        <f t="shared" si="6"/>
        <v>1</v>
      </c>
    </row>
    <row r="192" spans="1:39" ht="20.100000000000001" customHeight="1" thickBot="1">
      <c r="A192" s="600" t="s">
        <v>1719</v>
      </c>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601" t="s">
        <v>579</v>
      </c>
      <c r="AL192" s="587">
        <v>5</v>
      </c>
      <c r="AM192" s="5">
        <v>1</v>
      </c>
    </row>
    <row r="193" spans="1:39" ht="12.95" customHeight="1">
      <c r="A193" s="1869" t="s">
        <v>1731</v>
      </c>
      <c r="B193" s="1256"/>
      <c r="C193" s="1256"/>
      <c r="D193" s="1256"/>
      <c r="E193" s="1255" t="s">
        <v>1732</v>
      </c>
      <c r="F193" s="1256"/>
      <c r="G193" s="1256"/>
      <c r="H193" s="1257"/>
      <c r="I193" s="1256" t="s">
        <v>1733</v>
      </c>
      <c r="J193" s="1256"/>
      <c r="K193" s="1256"/>
      <c r="L193" s="1256"/>
      <c r="M193" s="1256"/>
      <c r="N193" s="1256"/>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327" t="s">
        <v>1734</v>
      </c>
      <c r="AJ193" s="1328"/>
      <c r="AK193" s="1871"/>
      <c r="AM193" s="5">
        <f>AM192</f>
        <v>1</v>
      </c>
    </row>
    <row r="194" spans="1:39" ht="12.95" customHeight="1" thickBot="1">
      <c r="A194" s="1870"/>
      <c r="B194" s="1259"/>
      <c r="C194" s="1259"/>
      <c r="D194" s="1259"/>
      <c r="E194" s="1258"/>
      <c r="F194" s="1259"/>
      <c r="G194" s="1259"/>
      <c r="H194" s="1260"/>
      <c r="I194" s="1187" t="s">
        <v>328</v>
      </c>
      <c r="J194" s="1187"/>
      <c r="K194" s="1187"/>
      <c r="L194" s="1187"/>
      <c r="M194" s="1187"/>
      <c r="N194" s="1187"/>
      <c r="O194" s="1187"/>
      <c r="P194" s="1186" t="s">
        <v>329</v>
      </c>
      <c r="Q194" s="1187"/>
      <c r="R194" s="1187"/>
      <c r="S194" s="1187"/>
      <c r="T194" s="1187"/>
      <c r="U194" s="1187"/>
      <c r="V194" s="1187"/>
      <c r="W194" s="1187"/>
      <c r="X194" s="1187"/>
      <c r="Y194" s="1187"/>
      <c r="Z194" s="1187"/>
      <c r="AA194" s="1187"/>
      <c r="AB194" s="1187"/>
      <c r="AC194" s="1187"/>
      <c r="AD194" s="1187"/>
      <c r="AE194" s="1188"/>
      <c r="AF194" s="607" t="s">
        <v>330</v>
      </c>
      <c r="AG194" s="607"/>
      <c r="AH194" s="608"/>
      <c r="AI194" s="1330"/>
      <c r="AJ194" s="1331"/>
      <c r="AK194" s="1872"/>
      <c r="AM194" s="5">
        <f t="shared" ref="AM194:AM248" si="7">AM193</f>
        <v>1</v>
      </c>
    </row>
    <row r="195" spans="1:39" ht="12.95" customHeight="1">
      <c r="A195" s="507" t="s">
        <v>1774</v>
      </c>
      <c r="B195" s="282"/>
      <c r="C195" s="282"/>
      <c r="D195" s="282"/>
      <c r="E195" s="281" t="s">
        <v>945</v>
      </c>
      <c r="F195" s="282"/>
      <c r="G195" s="282"/>
      <c r="H195" s="283"/>
      <c r="I195" s="616" t="s">
        <v>1804</v>
      </c>
      <c r="J195" s="617"/>
      <c r="K195" s="617"/>
      <c r="L195" s="617"/>
      <c r="M195" s="617"/>
      <c r="N195" s="617"/>
      <c r="O195" s="617"/>
      <c r="P195" s="616" t="s">
        <v>427</v>
      </c>
      <c r="Q195" s="2079"/>
      <c r="R195" s="2079"/>
      <c r="S195" s="2079"/>
      <c r="T195" s="2079"/>
      <c r="U195" s="2079"/>
      <c r="V195" s="2079"/>
      <c r="W195" s="2079"/>
      <c r="X195" s="2079"/>
      <c r="Y195" s="2079"/>
      <c r="Z195" s="2079"/>
      <c r="AA195" s="2079"/>
      <c r="AB195" s="2079"/>
      <c r="AC195" s="2079"/>
      <c r="AD195" s="2079"/>
      <c r="AE195" s="618"/>
      <c r="AF195" s="611" t="s">
        <v>73</v>
      </c>
      <c r="AG195" s="1556" t="s">
        <v>1535</v>
      </c>
      <c r="AH195" s="1557"/>
      <c r="AI195" s="281"/>
      <c r="AJ195" s="282"/>
      <c r="AK195" s="286"/>
      <c r="AM195" s="5">
        <f t="shared" si="7"/>
        <v>1</v>
      </c>
    </row>
    <row r="196" spans="1:39" ht="12.95" customHeight="1">
      <c r="A196" s="531" t="s">
        <v>1779</v>
      </c>
      <c r="B196" s="175"/>
      <c r="C196" s="175"/>
      <c r="D196" s="175"/>
      <c r="E196" s="209"/>
      <c r="F196" s="175"/>
      <c r="G196" s="175"/>
      <c r="H196" s="199"/>
      <c r="I196" s="175" t="s">
        <v>1805</v>
      </c>
      <c r="J196" s="175"/>
      <c r="K196" s="175"/>
      <c r="L196" s="175"/>
      <c r="M196" s="175"/>
      <c r="N196" s="175"/>
      <c r="O196" s="175"/>
      <c r="P196" s="209"/>
      <c r="Q196" s="2078"/>
      <c r="R196" s="2078"/>
      <c r="S196" s="2078"/>
      <c r="T196" s="2078"/>
      <c r="U196" s="2078"/>
      <c r="V196" s="2078"/>
      <c r="W196" s="2078"/>
      <c r="X196" s="2078"/>
      <c r="Y196" s="2078"/>
      <c r="Z196" s="2078"/>
      <c r="AA196" s="2078"/>
      <c r="AB196" s="2078"/>
      <c r="AC196" s="2078"/>
      <c r="AD196" s="2078"/>
      <c r="AE196" s="199"/>
      <c r="AF196" s="889" t="s">
        <v>73</v>
      </c>
      <c r="AG196" s="1190" t="s">
        <v>451</v>
      </c>
      <c r="AH196" s="1191"/>
      <c r="AI196" s="209"/>
      <c r="AJ196" s="175"/>
      <c r="AK196" s="290"/>
      <c r="AM196" s="5">
        <f t="shared" si="7"/>
        <v>1</v>
      </c>
    </row>
    <row r="197" spans="1:39" ht="12.95" customHeight="1">
      <c r="A197" s="531" t="s">
        <v>1781</v>
      </c>
      <c r="B197" s="175"/>
      <c r="C197" s="175"/>
      <c r="D197" s="175"/>
      <c r="E197" s="209"/>
      <c r="F197" s="175"/>
      <c r="G197" s="175"/>
      <c r="H197" s="199"/>
      <c r="I197" s="175" t="s">
        <v>1806</v>
      </c>
      <c r="J197" s="175"/>
      <c r="K197" s="175"/>
      <c r="L197" s="175"/>
      <c r="M197" s="175"/>
      <c r="N197" s="175"/>
      <c r="O197" s="175"/>
      <c r="P197" s="209"/>
      <c r="Q197" s="2077"/>
      <c r="R197" s="2077"/>
      <c r="S197" s="2077"/>
      <c r="T197" s="2077"/>
      <c r="U197" s="2077"/>
      <c r="V197" s="2077"/>
      <c r="W197" s="2077"/>
      <c r="X197" s="2077"/>
      <c r="Y197" s="2077"/>
      <c r="Z197" s="2077"/>
      <c r="AA197" s="2077"/>
      <c r="AB197" s="2077"/>
      <c r="AC197" s="2077"/>
      <c r="AD197" s="2077"/>
      <c r="AE197" s="199"/>
      <c r="AF197" s="612" t="s">
        <v>73</v>
      </c>
      <c r="AG197" s="1190" t="s">
        <v>862</v>
      </c>
      <c r="AH197" s="1191"/>
      <c r="AI197" s="209"/>
      <c r="AJ197" s="175"/>
      <c r="AK197" s="290"/>
      <c r="AM197" s="5">
        <f t="shared" si="7"/>
        <v>1</v>
      </c>
    </row>
    <row r="198" spans="1:39" ht="12.95" customHeight="1">
      <c r="A198" s="531"/>
      <c r="B198" s="175"/>
      <c r="C198" s="175"/>
      <c r="D198" s="175"/>
      <c r="E198" s="209"/>
      <c r="F198" s="175"/>
      <c r="G198" s="175"/>
      <c r="H198" s="199"/>
      <c r="I198" s="193" t="s">
        <v>1807</v>
      </c>
      <c r="J198" s="194"/>
      <c r="K198" s="194"/>
      <c r="L198" s="194"/>
      <c r="M198" s="194"/>
      <c r="N198" s="194"/>
      <c r="O198" s="194"/>
      <c r="P198" s="611" t="s">
        <v>73</v>
      </c>
      <c r="Q198" s="194" t="s">
        <v>1808</v>
      </c>
      <c r="R198" s="194"/>
      <c r="S198" s="194"/>
      <c r="T198" s="194"/>
      <c r="U198" s="194"/>
      <c r="V198" s="194"/>
      <c r="W198" s="194"/>
      <c r="X198" s="194"/>
      <c r="Y198" s="194"/>
      <c r="Z198" s="194"/>
      <c r="AA198" s="194"/>
      <c r="AB198" s="194"/>
      <c r="AC198" s="194"/>
      <c r="AD198" s="194"/>
      <c r="AE198" s="225"/>
      <c r="AF198" s="612" t="s">
        <v>73</v>
      </c>
      <c r="AG198" s="1190" t="s">
        <v>1795</v>
      </c>
      <c r="AH198" s="1191"/>
      <c r="AI198" s="209"/>
      <c r="AJ198" s="175"/>
      <c r="AK198" s="290"/>
      <c r="AM198" s="5">
        <f t="shared" si="7"/>
        <v>1</v>
      </c>
    </row>
    <row r="199" spans="1:39" ht="12.95" customHeight="1">
      <c r="A199" s="531"/>
      <c r="B199" s="175"/>
      <c r="C199" s="175"/>
      <c r="D199" s="175"/>
      <c r="E199" s="209"/>
      <c r="F199" s="175"/>
      <c r="G199" s="175"/>
      <c r="H199" s="199"/>
      <c r="I199" s="210"/>
      <c r="J199" s="211"/>
      <c r="K199" s="211"/>
      <c r="L199" s="211"/>
      <c r="M199" s="211"/>
      <c r="N199" s="211"/>
      <c r="O199" s="211"/>
      <c r="P199" s="614" t="s">
        <v>73</v>
      </c>
      <c r="Q199" s="1171" t="s">
        <v>1809</v>
      </c>
      <c r="R199" s="1171"/>
      <c r="S199" s="1171"/>
      <c r="T199" s="1171"/>
      <c r="U199" s="1171"/>
      <c r="V199" s="1171"/>
      <c r="W199" s="1171"/>
      <c r="X199" s="615" t="s">
        <v>73</v>
      </c>
      <c r="Y199" s="1171" t="s">
        <v>958</v>
      </c>
      <c r="Z199" s="1171"/>
      <c r="AA199" s="1171"/>
      <c r="AB199" s="1171"/>
      <c r="AC199" s="1171"/>
      <c r="AD199" s="1171"/>
      <c r="AE199" s="1172"/>
      <c r="AF199" s="612" t="s">
        <v>73</v>
      </c>
      <c r="AG199" s="175"/>
      <c r="AH199" s="175"/>
      <c r="AI199" s="209"/>
      <c r="AJ199" s="175"/>
      <c r="AK199" s="290"/>
      <c r="AM199" s="5">
        <f t="shared" si="7"/>
        <v>1</v>
      </c>
    </row>
    <row r="200" spans="1:39" ht="12.95" customHeight="1">
      <c r="A200" s="531"/>
      <c r="B200" s="175"/>
      <c r="C200" s="175"/>
      <c r="D200" s="175"/>
      <c r="E200" s="209"/>
      <c r="F200" s="175"/>
      <c r="G200" s="175"/>
      <c r="H200" s="199"/>
      <c r="I200" s="175" t="s">
        <v>1810</v>
      </c>
      <c r="J200" s="175"/>
      <c r="K200" s="193" t="s">
        <v>1811</v>
      </c>
      <c r="L200" s="194"/>
      <c r="M200" s="194"/>
      <c r="N200" s="194"/>
      <c r="O200" s="225"/>
      <c r="P200" s="612" t="s">
        <v>73</v>
      </c>
      <c r="Q200" s="175" t="s">
        <v>1812</v>
      </c>
      <c r="R200" s="175"/>
      <c r="S200" s="175"/>
      <c r="T200" s="175"/>
      <c r="U200" s="175"/>
      <c r="V200" s="175"/>
      <c r="W200" s="175"/>
      <c r="X200" s="175"/>
      <c r="Y200" s="175"/>
      <c r="Z200" s="175"/>
      <c r="AA200" s="175"/>
      <c r="AB200" s="175"/>
      <c r="AC200" s="175"/>
      <c r="AD200" s="175"/>
      <c r="AE200" s="199"/>
      <c r="AF200" s="119"/>
      <c r="AG200" s="175"/>
      <c r="AH200" s="175"/>
      <c r="AI200" s="209"/>
      <c r="AJ200" s="175"/>
      <c r="AK200" s="290"/>
      <c r="AM200" s="5">
        <f t="shared" si="7"/>
        <v>1</v>
      </c>
    </row>
    <row r="201" spans="1:39" ht="12.95" customHeight="1">
      <c r="A201" s="531"/>
      <c r="B201" s="175"/>
      <c r="C201" s="175"/>
      <c r="D201" s="175"/>
      <c r="E201" s="209"/>
      <c r="F201" s="175"/>
      <c r="G201" s="175"/>
      <c r="H201" s="199"/>
      <c r="I201" s="175" t="s">
        <v>1813</v>
      </c>
      <c r="J201" s="175"/>
      <c r="K201" s="209"/>
      <c r="L201" s="175"/>
      <c r="M201" s="175"/>
      <c r="N201" s="175"/>
      <c r="O201" s="199"/>
      <c r="P201" s="612" t="s">
        <v>73</v>
      </c>
      <c r="Q201" s="1190" t="s">
        <v>1814</v>
      </c>
      <c r="R201" s="1190"/>
      <c r="S201" s="1190"/>
      <c r="T201" s="1190"/>
      <c r="U201" s="175" t="s">
        <v>966</v>
      </c>
      <c r="V201" s="175" t="s">
        <v>1815</v>
      </c>
      <c r="X201" s="175"/>
      <c r="Y201" s="2074"/>
      <c r="Z201" s="2074"/>
      <c r="AA201" s="2074"/>
      <c r="AB201" s="2074"/>
      <c r="AC201" s="2074"/>
      <c r="AD201" s="2074"/>
      <c r="AE201" s="199" t="s">
        <v>238</v>
      </c>
      <c r="AF201" s="119"/>
      <c r="AG201" s="303"/>
      <c r="AH201" s="303"/>
      <c r="AI201" s="209"/>
      <c r="AJ201" s="175"/>
      <c r="AK201" s="290"/>
      <c r="AM201" s="5">
        <f t="shared" si="7"/>
        <v>1</v>
      </c>
    </row>
    <row r="202" spans="1:39" ht="12.95" customHeight="1">
      <c r="A202" s="531"/>
      <c r="B202" s="175"/>
      <c r="C202" s="175"/>
      <c r="D202" s="175"/>
      <c r="E202" s="209"/>
      <c r="F202" s="175"/>
      <c r="G202" s="175"/>
      <c r="H202" s="199"/>
      <c r="I202" s="175"/>
      <c r="J202" s="175"/>
      <c r="K202" s="193" t="s">
        <v>1816</v>
      </c>
      <c r="L202" s="194"/>
      <c r="M202" s="194"/>
      <c r="N202" s="194"/>
      <c r="O202" s="225"/>
      <c r="P202" s="193" t="s">
        <v>427</v>
      </c>
      <c r="Q202" s="2078"/>
      <c r="R202" s="2078"/>
      <c r="S202" s="2078"/>
      <c r="T202" s="2078"/>
      <c r="U202" s="2078"/>
      <c r="V202" s="2078"/>
      <c r="W202" s="2078"/>
      <c r="X202" s="2078"/>
      <c r="Y202" s="2078"/>
      <c r="Z202" s="2078"/>
      <c r="AA202" s="2078"/>
      <c r="AB202" s="2078"/>
      <c r="AC202" s="2078"/>
      <c r="AD202" s="2078"/>
      <c r="AE202" s="225"/>
      <c r="AF202" s="119"/>
      <c r="AG202" s="303"/>
      <c r="AH202" s="303"/>
      <c r="AI202" s="209"/>
      <c r="AJ202" s="175"/>
      <c r="AK202" s="290"/>
      <c r="AM202" s="5">
        <f t="shared" si="7"/>
        <v>1</v>
      </c>
    </row>
    <row r="203" spans="1:39" ht="12.95" customHeight="1">
      <c r="A203" s="531"/>
      <c r="B203" s="175"/>
      <c r="C203" s="175"/>
      <c r="D203" s="175"/>
      <c r="E203" s="209"/>
      <c r="F203" s="175"/>
      <c r="G203" s="175"/>
      <c r="H203" s="199"/>
      <c r="I203" s="175"/>
      <c r="J203" s="175"/>
      <c r="K203" s="209"/>
      <c r="L203" s="175"/>
      <c r="M203" s="175"/>
      <c r="N203" s="175"/>
      <c r="O203" s="199"/>
      <c r="P203" s="209"/>
      <c r="Q203" s="175" t="s">
        <v>1817</v>
      </c>
      <c r="R203" s="1190" t="s">
        <v>1818</v>
      </c>
      <c r="S203" s="1190"/>
      <c r="T203" s="1190"/>
      <c r="U203" s="1190"/>
      <c r="V203" s="1190"/>
      <c r="W203" s="1190"/>
      <c r="X203" s="175"/>
      <c r="Y203" s="2074"/>
      <c r="Z203" s="2074"/>
      <c r="AA203" s="2074"/>
      <c r="AB203" s="175"/>
      <c r="AC203" s="175"/>
      <c r="AD203" s="175"/>
      <c r="AE203" s="199"/>
      <c r="AF203" s="119"/>
      <c r="AG203" s="303"/>
      <c r="AH203" s="303"/>
      <c r="AI203" s="209"/>
      <c r="AJ203" s="175"/>
      <c r="AK203" s="290"/>
      <c r="AM203" s="5">
        <f t="shared" si="7"/>
        <v>1</v>
      </c>
    </row>
    <row r="204" spans="1:39" ht="12.95" customHeight="1">
      <c r="A204" s="531"/>
      <c r="B204" s="175"/>
      <c r="C204" s="175"/>
      <c r="D204" s="175"/>
      <c r="E204" s="209"/>
      <c r="F204" s="175"/>
      <c r="G204" s="175"/>
      <c r="H204" s="199"/>
      <c r="I204" s="175"/>
      <c r="J204" s="175"/>
      <c r="K204" s="210"/>
      <c r="L204" s="211"/>
      <c r="M204" s="211"/>
      <c r="N204" s="211"/>
      <c r="O204" s="246"/>
      <c r="P204" s="210"/>
      <c r="Q204" s="211" t="s">
        <v>1817</v>
      </c>
      <c r="R204" s="1171" t="s">
        <v>1819</v>
      </c>
      <c r="S204" s="1171"/>
      <c r="T204" s="1171"/>
      <c r="U204" s="1171"/>
      <c r="V204" s="1171"/>
      <c r="W204" s="1171"/>
      <c r="X204" s="211"/>
      <c r="Y204" s="2077"/>
      <c r="Z204" s="2077"/>
      <c r="AA204" s="2077"/>
      <c r="AB204" s="211"/>
      <c r="AC204" s="211"/>
      <c r="AD204" s="211"/>
      <c r="AE204" s="246"/>
      <c r="AF204" s="119"/>
      <c r="AG204" s="303"/>
      <c r="AH204" s="303"/>
      <c r="AI204" s="209"/>
      <c r="AJ204" s="175"/>
      <c r="AK204" s="290"/>
      <c r="AM204" s="5">
        <f t="shared" si="7"/>
        <v>1</v>
      </c>
    </row>
    <row r="205" spans="1:39" ht="12.95" customHeight="1">
      <c r="A205" s="531"/>
      <c r="B205" s="175"/>
      <c r="C205" s="175"/>
      <c r="D205" s="175"/>
      <c r="E205" s="209"/>
      <c r="F205" s="175"/>
      <c r="G205" s="175"/>
      <c r="H205" s="199"/>
      <c r="I205" s="175"/>
      <c r="J205" s="175"/>
      <c r="K205" s="1189" t="s">
        <v>1820</v>
      </c>
      <c r="L205" s="1190"/>
      <c r="M205" s="1190"/>
      <c r="N205" s="1190"/>
      <c r="O205" s="1191"/>
      <c r="P205" s="209" t="s">
        <v>427</v>
      </c>
      <c r="Q205" s="2078"/>
      <c r="R205" s="2078"/>
      <c r="S205" s="2078"/>
      <c r="T205" s="2078"/>
      <c r="U205" s="2078"/>
      <c r="V205" s="2078"/>
      <c r="W205" s="2078"/>
      <c r="X205" s="2078"/>
      <c r="Y205" s="2078"/>
      <c r="Z205" s="2078"/>
      <c r="AA205" s="2078"/>
      <c r="AB205" s="2078"/>
      <c r="AC205" s="2078"/>
      <c r="AD205" s="2078"/>
      <c r="AE205" s="199"/>
      <c r="AF205" s="119"/>
      <c r="AG205" s="303"/>
      <c r="AH205" s="303"/>
      <c r="AI205" s="209"/>
      <c r="AJ205" s="175"/>
      <c r="AK205" s="290"/>
      <c r="AM205" s="5">
        <f t="shared" si="7"/>
        <v>1</v>
      </c>
    </row>
    <row r="206" spans="1:39" ht="12.95" customHeight="1">
      <c r="A206" s="531"/>
      <c r="B206" s="175"/>
      <c r="C206" s="175"/>
      <c r="D206" s="175"/>
      <c r="E206" s="209"/>
      <c r="F206" s="175"/>
      <c r="G206" s="175"/>
      <c r="H206" s="199"/>
      <c r="I206" s="175"/>
      <c r="J206" s="175"/>
      <c r="K206" s="209"/>
      <c r="L206" s="175"/>
      <c r="M206" s="175"/>
      <c r="N206" s="175"/>
      <c r="O206" s="199"/>
      <c r="P206" s="209"/>
      <c r="Q206" s="175" t="s">
        <v>1817</v>
      </c>
      <c r="R206" s="1190" t="s">
        <v>1818</v>
      </c>
      <c r="S206" s="1190"/>
      <c r="T206" s="1190"/>
      <c r="U206" s="1190"/>
      <c r="V206" s="1190"/>
      <c r="W206" s="1190"/>
      <c r="X206" s="175"/>
      <c r="Y206" s="2074"/>
      <c r="Z206" s="2074"/>
      <c r="AA206" s="2074"/>
      <c r="AB206" s="175"/>
      <c r="AC206" s="175"/>
      <c r="AD206" s="175"/>
      <c r="AE206" s="199"/>
      <c r="AF206" s="119"/>
      <c r="AG206" s="303"/>
      <c r="AH206" s="303"/>
      <c r="AI206" s="209"/>
      <c r="AJ206" s="175"/>
      <c r="AK206" s="290"/>
      <c r="AM206" s="5">
        <f t="shared" si="7"/>
        <v>1</v>
      </c>
    </row>
    <row r="207" spans="1:39" ht="12.95" customHeight="1">
      <c r="A207" s="531"/>
      <c r="B207" s="175"/>
      <c r="C207" s="175"/>
      <c r="D207" s="175"/>
      <c r="E207" s="209"/>
      <c r="F207" s="175"/>
      <c r="G207" s="175"/>
      <c r="H207" s="199"/>
      <c r="I207" s="175"/>
      <c r="J207" s="175"/>
      <c r="K207" s="209"/>
      <c r="L207" s="175"/>
      <c r="M207" s="175"/>
      <c r="N207" s="175"/>
      <c r="O207" s="199"/>
      <c r="P207" s="209"/>
      <c r="Q207" s="175" t="s">
        <v>1817</v>
      </c>
      <c r="R207" s="1190" t="s">
        <v>1821</v>
      </c>
      <c r="S207" s="1190"/>
      <c r="T207" s="1190"/>
      <c r="U207" s="1190"/>
      <c r="V207" s="1190"/>
      <c r="W207" s="1190"/>
      <c r="X207" s="175"/>
      <c r="Y207" s="2077"/>
      <c r="Z207" s="2077"/>
      <c r="AA207" s="2077"/>
      <c r="AB207" s="175"/>
      <c r="AC207" s="175"/>
      <c r="AD207" s="175"/>
      <c r="AE207" s="199"/>
      <c r="AF207" s="119"/>
      <c r="AG207" s="303"/>
      <c r="AH207" s="303"/>
      <c r="AI207" s="209"/>
      <c r="AJ207" s="175"/>
      <c r="AK207" s="290"/>
      <c r="AM207" s="5">
        <f t="shared" si="7"/>
        <v>1</v>
      </c>
    </row>
    <row r="208" spans="1:39" ht="12.95" customHeight="1">
      <c r="A208" s="531"/>
      <c r="B208" s="175"/>
      <c r="C208" s="175"/>
      <c r="D208" s="175"/>
      <c r="E208" s="209"/>
      <c r="F208" s="175"/>
      <c r="G208" s="175"/>
      <c r="H208" s="199"/>
      <c r="I208" s="175"/>
      <c r="J208" s="175"/>
      <c r="K208" s="193" t="s">
        <v>1822</v>
      </c>
      <c r="L208" s="194"/>
      <c r="M208" s="194"/>
      <c r="N208" s="194"/>
      <c r="O208" s="225"/>
      <c r="P208" s="193" t="s">
        <v>427</v>
      </c>
      <c r="Q208" s="2078"/>
      <c r="R208" s="2078"/>
      <c r="S208" s="2078"/>
      <c r="T208" s="2078"/>
      <c r="U208" s="2078"/>
      <c r="V208" s="2078"/>
      <c r="W208" s="2078"/>
      <c r="X208" s="2078"/>
      <c r="Y208" s="2078"/>
      <c r="Z208" s="2078"/>
      <c r="AA208" s="2078"/>
      <c r="AB208" s="2078"/>
      <c r="AC208" s="2078"/>
      <c r="AD208" s="2078"/>
      <c r="AE208" s="225"/>
      <c r="AF208" s="119"/>
      <c r="AG208" s="303"/>
      <c r="AH208" s="303"/>
      <c r="AI208" s="209"/>
      <c r="AJ208" s="175"/>
      <c r="AK208" s="290"/>
      <c r="AM208" s="5">
        <f t="shared" si="7"/>
        <v>1</v>
      </c>
    </row>
    <row r="209" spans="1:39" ht="12.95" customHeight="1">
      <c r="A209" s="531"/>
      <c r="B209" s="175"/>
      <c r="C209" s="175"/>
      <c r="D209" s="175"/>
      <c r="E209" s="209"/>
      <c r="F209" s="175"/>
      <c r="G209" s="175"/>
      <c r="H209" s="199"/>
      <c r="I209" s="175"/>
      <c r="J209" s="175"/>
      <c r="K209" s="209"/>
      <c r="L209" s="175"/>
      <c r="M209" s="175"/>
      <c r="N209" s="175"/>
      <c r="O209" s="199"/>
      <c r="P209" s="209"/>
      <c r="Q209" s="175" t="s">
        <v>1817</v>
      </c>
      <c r="R209" s="1171" t="s">
        <v>1819</v>
      </c>
      <c r="S209" s="1171"/>
      <c r="T209" s="1171"/>
      <c r="U209" s="1171"/>
      <c r="V209" s="1171"/>
      <c r="W209" s="1171"/>
      <c r="X209" s="175"/>
      <c r="Y209" s="2077"/>
      <c r="Z209" s="2077"/>
      <c r="AA209" s="2077"/>
      <c r="AB209" s="175"/>
      <c r="AC209" s="175"/>
      <c r="AD209" s="175"/>
      <c r="AE209" s="199"/>
      <c r="AF209" s="119"/>
      <c r="AG209" s="303"/>
      <c r="AH209" s="303"/>
      <c r="AI209" s="209"/>
      <c r="AJ209" s="175"/>
      <c r="AK209" s="290"/>
      <c r="AM209" s="5">
        <f t="shared" si="7"/>
        <v>1</v>
      </c>
    </row>
    <row r="210" spans="1:39" ht="12.95" customHeight="1">
      <c r="A210" s="531"/>
      <c r="B210" s="175"/>
      <c r="C210" s="175"/>
      <c r="D210" s="175"/>
      <c r="E210" s="209"/>
      <c r="F210" s="175"/>
      <c r="G210" s="175"/>
      <c r="H210" s="199"/>
      <c r="I210" s="175"/>
      <c r="J210" s="175"/>
      <c r="K210" s="309" t="s">
        <v>986</v>
      </c>
      <c r="L210" s="310"/>
      <c r="M210" s="310"/>
      <c r="N210" s="310"/>
      <c r="O210" s="311"/>
      <c r="P210" s="619" t="s">
        <v>73</v>
      </c>
      <c r="Q210" s="1205" t="s">
        <v>1823</v>
      </c>
      <c r="R210" s="1205"/>
      <c r="S210" s="1205"/>
      <c r="T210" s="1205"/>
      <c r="U210" s="1205"/>
      <c r="V210" s="1205"/>
      <c r="W210" s="1205"/>
      <c r="X210" s="620" t="s">
        <v>73</v>
      </c>
      <c r="Y210" s="1673" t="s">
        <v>988</v>
      </c>
      <c r="Z210" s="1673"/>
      <c r="AA210" s="1673"/>
      <c r="AB210" s="1673"/>
      <c r="AC210" s="1673"/>
      <c r="AD210" s="1673"/>
      <c r="AE210" s="1850"/>
      <c r="AF210" s="119"/>
      <c r="AG210" s="303"/>
      <c r="AH210" s="303"/>
      <c r="AI210" s="209"/>
      <c r="AJ210" s="175"/>
      <c r="AK210" s="290"/>
      <c r="AM210" s="5">
        <f t="shared" si="7"/>
        <v>1</v>
      </c>
    </row>
    <row r="211" spans="1:39" ht="12.95" customHeight="1">
      <c r="A211" s="531"/>
      <c r="B211" s="175"/>
      <c r="C211" s="175"/>
      <c r="D211" s="175"/>
      <c r="E211" s="209"/>
      <c r="F211" s="175"/>
      <c r="G211" s="175"/>
      <c r="H211" s="199"/>
      <c r="I211" s="175"/>
      <c r="J211" s="175"/>
      <c r="K211" s="209" t="s">
        <v>1824</v>
      </c>
      <c r="L211" s="175"/>
      <c r="M211" s="175"/>
      <c r="N211" s="175"/>
      <c r="O211" s="199"/>
      <c r="P211" s="209" t="s">
        <v>427</v>
      </c>
      <c r="Q211" s="2075"/>
      <c r="R211" s="2075"/>
      <c r="S211" s="2075"/>
      <c r="T211" s="2075"/>
      <c r="U211" s="2075"/>
      <c r="V211" s="2075"/>
      <c r="W211" s="2075"/>
      <c r="X211" s="2075"/>
      <c r="Y211" s="2075"/>
      <c r="Z211" s="2075"/>
      <c r="AA211" s="2075"/>
      <c r="AB211" s="2075"/>
      <c r="AC211" s="2075"/>
      <c r="AD211" s="2075"/>
      <c r="AE211" s="199"/>
      <c r="AF211" s="119"/>
      <c r="AG211" s="303"/>
      <c r="AH211" s="303"/>
      <c r="AI211" s="209"/>
      <c r="AJ211" s="175"/>
      <c r="AK211" s="290"/>
      <c r="AM211" s="5">
        <f t="shared" si="7"/>
        <v>1</v>
      </c>
    </row>
    <row r="212" spans="1:39" ht="12.95" customHeight="1">
      <c r="A212" s="531"/>
      <c r="B212" s="175"/>
      <c r="C212" s="175"/>
      <c r="D212" s="175"/>
      <c r="E212" s="209"/>
      <c r="F212" s="175"/>
      <c r="G212" s="175"/>
      <c r="H212" s="199"/>
      <c r="I212" s="175"/>
      <c r="J212" s="175"/>
      <c r="K212" s="209"/>
      <c r="L212" s="175"/>
      <c r="M212" s="175"/>
      <c r="N212" s="175"/>
      <c r="O212" s="199"/>
      <c r="P212" s="209" t="s">
        <v>1817</v>
      </c>
      <c r="Q212" s="175" t="s">
        <v>1825</v>
      </c>
      <c r="R212" s="175"/>
      <c r="S212" s="175"/>
      <c r="T212" s="175"/>
      <c r="U212" s="175"/>
      <c r="V212" s="2074"/>
      <c r="W212" s="2074"/>
      <c r="X212" s="2074"/>
      <c r="Y212" s="2074"/>
      <c r="Z212" s="2074"/>
      <c r="AA212" s="2074"/>
      <c r="AB212" s="175"/>
      <c r="AC212" s="175"/>
      <c r="AD212" s="175"/>
      <c r="AE212" s="199"/>
      <c r="AF212" s="119"/>
      <c r="AG212" s="303"/>
      <c r="AH212" s="303"/>
      <c r="AI212" s="209"/>
      <c r="AJ212" s="175"/>
      <c r="AK212" s="290"/>
      <c r="AM212" s="5">
        <f t="shared" si="7"/>
        <v>1</v>
      </c>
    </row>
    <row r="213" spans="1:39" ht="12.95" customHeight="1">
      <c r="A213" s="531"/>
      <c r="B213" s="175"/>
      <c r="C213" s="175"/>
      <c r="D213" s="175"/>
      <c r="E213" s="209"/>
      <c r="F213" s="175"/>
      <c r="G213" s="175"/>
      <c r="H213" s="199"/>
      <c r="I213" s="175"/>
      <c r="J213" s="175"/>
      <c r="K213" s="209"/>
      <c r="L213" s="175"/>
      <c r="M213" s="175"/>
      <c r="N213" s="175"/>
      <c r="O213" s="199"/>
      <c r="P213" s="209" t="s">
        <v>1817</v>
      </c>
      <c r="Q213" s="1190" t="s">
        <v>1826</v>
      </c>
      <c r="R213" s="1190"/>
      <c r="S213" s="1190"/>
      <c r="T213" s="1190"/>
      <c r="U213" s="1190"/>
      <c r="V213" s="175"/>
      <c r="W213" s="2075"/>
      <c r="X213" s="2075"/>
      <c r="Y213" s="2075"/>
      <c r="Z213" s="2075"/>
      <c r="AA213" s="2075"/>
      <c r="AB213" s="2075"/>
      <c r="AC213" s="2075"/>
      <c r="AD213" s="2075"/>
      <c r="AE213" s="199"/>
      <c r="AF213" s="119"/>
      <c r="AG213" s="303"/>
      <c r="AH213" s="303"/>
      <c r="AI213" s="209"/>
      <c r="AJ213" s="175"/>
      <c r="AK213" s="290"/>
      <c r="AM213" s="5">
        <f t="shared" si="7"/>
        <v>1</v>
      </c>
    </row>
    <row r="214" spans="1:39" ht="12.95" customHeight="1">
      <c r="A214" s="531"/>
      <c r="B214" s="175"/>
      <c r="C214" s="175"/>
      <c r="D214" s="175"/>
      <c r="E214" s="209"/>
      <c r="F214" s="175"/>
      <c r="G214" s="175"/>
      <c r="H214" s="199"/>
      <c r="I214" s="175"/>
      <c r="J214" s="175"/>
      <c r="K214" s="209"/>
      <c r="L214" s="175"/>
      <c r="M214" s="175"/>
      <c r="N214" s="175"/>
      <c r="O214" s="199"/>
      <c r="P214" s="209" t="s">
        <v>1817</v>
      </c>
      <c r="Q214" s="1190" t="s">
        <v>1827</v>
      </c>
      <c r="R214" s="1190"/>
      <c r="S214" s="1190"/>
      <c r="T214" s="1190"/>
      <c r="U214" s="1190"/>
      <c r="V214" s="175"/>
      <c r="W214" s="2075"/>
      <c r="X214" s="2075"/>
      <c r="Y214" s="2075"/>
      <c r="Z214" s="2075"/>
      <c r="AA214" s="2075"/>
      <c r="AB214" s="2075"/>
      <c r="AC214" s="175"/>
      <c r="AD214" s="175"/>
      <c r="AE214" s="199"/>
      <c r="AF214" s="119"/>
      <c r="AG214" s="303"/>
      <c r="AH214" s="303"/>
      <c r="AI214" s="209"/>
      <c r="AJ214" s="175"/>
      <c r="AK214" s="290"/>
      <c r="AM214" s="5">
        <f t="shared" si="7"/>
        <v>1</v>
      </c>
    </row>
    <row r="215" spans="1:39" ht="12.95" customHeight="1">
      <c r="A215" s="531"/>
      <c r="B215" s="175"/>
      <c r="C215" s="175"/>
      <c r="D215" s="175"/>
      <c r="E215" s="209"/>
      <c r="F215" s="175"/>
      <c r="G215" s="175"/>
      <c r="H215" s="199"/>
      <c r="I215" s="175"/>
      <c r="J215" s="175"/>
      <c r="K215" s="209"/>
      <c r="L215" s="175"/>
      <c r="M215" s="175"/>
      <c r="N215" s="175"/>
      <c r="O215" s="199"/>
      <c r="P215" s="209" t="s">
        <v>1817</v>
      </c>
      <c r="Q215" s="1190" t="s">
        <v>1828</v>
      </c>
      <c r="R215" s="1190"/>
      <c r="S215" s="1190"/>
      <c r="T215" s="1190"/>
      <c r="U215" s="1190"/>
      <c r="V215" s="2073"/>
      <c r="W215" s="2073"/>
      <c r="X215" s="2073"/>
      <c r="Y215" s="2073"/>
      <c r="Z215" s="1190" t="s">
        <v>1829</v>
      </c>
      <c r="AA215" s="1190"/>
      <c r="AB215" s="1190"/>
      <c r="AC215" s="1190"/>
      <c r="AD215" s="1190"/>
      <c r="AE215" s="1191"/>
      <c r="AF215" s="119"/>
      <c r="AG215" s="303"/>
      <c r="AH215" s="303"/>
      <c r="AI215" s="209"/>
      <c r="AJ215" s="175"/>
      <c r="AK215" s="290"/>
      <c r="AM215" s="5">
        <f t="shared" si="7"/>
        <v>1</v>
      </c>
    </row>
    <row r="216" spans="1:39" ht="12.95" customHeight="1">
      <c r="A216" s="531"/>
      <c r="B216" s="175"/>
      <c r="C216" s="175"/>
      <c r="D216" s="175"/>
      <c r="E216" s="193" t="s">
        <v>1830</v>
      </c>
      <c r="F216" s="194"/>
      <c r="G216" s="194"/>
      <c r="H216" s="225"/>
      <c r="I216" s="194" t="s">
        <v>1831</v>
      </c>
      <c r="J216" s="194"/>
      <c r="K216" s="194"/>
      <c r="L216" s="194"/>
      <c r="M216" s="194"/>
      <c r="N216" s="194"/>
      <c r="O216" s="194"/>
      <c r="P216" s="193" t="s">
        <v>427</v>
      </c>
      <c r="Q216" s="2076"/>
      <c r="R216" s="2076"/>
      <c r="S216" s="2076"/>
      <c r="T216" s="2076"/>
      <c r="U216" s="2076"/>
      <c r="V216" s="2076"/>
      <c r="W216" s="2076"/>
      <c r="X216" s="2076"/>
      <c r="Y216" s="2076"/>
      <c r="Z216" s="2076"/>
      <c r="AA216" s="2076"/>
      <c r="AB216" s="2076"/>
      <c r="AC216" s="2076"/>
      <c r="AD216" s="2076"/>
      <c r="AE216" s="225"/>
      <c r="AF216" s="828" t="s">
        <v>73</v>
      </c>
      <c r="AG216" s="1215" t="s">
        <v>691</v>
      </c>
      <c r="AH216" s="1216"/>
      <c r="AI216" s="209"/>
      <c r="AJ216" s="175"/>
      <c r="AK216" s="290"/>
      <c r="AM216" s="5">
        <f t="shared" si="7"/>
        <v>1</v>
      </c>
    </row>
    <row r="217" spans="1:39" ht="12.95" customHeight="1">
      <c r="A217" s="531"/>
      <c r="B217" s="175"/>
      <c r="C217" s="175"/>
      <c r="D217" s="175"/>
      <c r="E217" s="210" t="s">
        <v>1832</v>
      </c>
      <c r="F217" s="211"/>
      <c r="G217" s="211"/>
      <c r="H217" s="246"/>
      <c r="I217" s="211" t="s">
        <v>1833</v>
      </c>
      <c r="J217" s="211"/>
      <c r="K217" s="211"/>
      <c r="L217" s="211"/>
      <c r="M217" s="211"/>
      <c r="N217" s="211"/>
      <c r="O217" s="211"/>
      <c r="P217" s="210"/>
      <c r="Q217" s="211"/>
      <c r="R217" s="211"/>
      <c r="S217" s="211"/>
      <c r="T217" s="211"/>
      <c r="U217" s="211"/>
      <c r="V217" s="211"/>
      <c r="W217" s="211"/>
      <c r="X217" s="211"/>
      <c r="Y217" s="211"/>
      <c r="Z217" s="211"/>
      <c r="AA217" s="211"/>
      <c r="AB217" s="211"/>
      <c r="AC217" s="211"/>
      <c r="AD217" s="211"/>
      <c r="AE217" s="246"/>
      <c r="AF217" s="829" t="s">
        <v>73</v>
      </c>
      <c r="AG217" s="1171" t="s">
        <v>862</v>
      </c>
      <c r="AH217" s="1172"/>
      <c r="AI217" s="209"/>
      <c r="AJ217" s="175"/>
      <c r="AK217" s="290"/>
      <c r="AM217" s="5">
        <f t="shared" si="7"/>
        <v>1</v>
      </c>
    </row>
    <row r="218" spans="1:39" ht="12.95" customHeight="1">
      <c r="A218" s="531"/>
      <c r="B218" s="175"/>
      <c r="C218" s="175"/>
      <c r="D218" s="175"/>
      <c r="E218" s="209" t="s">
        <v>1029</v>
      </c>
      <c r="F218" s="175"/>
      <c r="G218" s="175"/>
      <c r="H218" s="199"/>
      <c r="I218" s="175" t="s">
        <v>1834</v>
      </c>
      <c r="J218" s="175"/>
      <c r="K218" s="175"/>
      <c r="L218" s="175"/>
      <c r="M218" s="175"/>
      <c r="N218" s="175"/>
      <c r="O218" s="175"/>
      <c r="P218" s="209" t="s">
        <v>427</v>
      </c>
      <c r="Q218" s="2075"/>
      <c r="R218" s="2075"/>
      <c r="S218" s="2075"/>
      <c r="T218" s="2075"/>
      <c r="U218" s="2075"/>
      <c r="V218" s="2075"/>
      <c r="W218" s="2075"/>
      <c r="X218" s="2075"/>
      <c r="Y218" s="2075"/>
      <c r="Z218" s="2075"/>
      <c r="AA218" s="2075"/>
      <c r="AB218" s="2075"/>
      <c r="AC218" s="2075"/>
      <c r="AD218" s="2075"/>
      <c r="AE218" s="199"/>
      <c r="AF218" s="589" t="s">
        <v>73</v>
      </c>
      <c r="AG218" s="1215" t="s">
        <v>691</v>
      </c>
      <c r="AH218" s="1216"/>
      <c r="AI218" s="209"/>
      <c r="AJ218" s="175"/>
      <c r="AK218" s="290"/>
      <c r="AM218" s="5">
        <f t="shared" si="7"/>
        <v>1</v>
      </c>
    </row>
    <row r="219" spans="1:39" ht="12.95" customHeight="1">
      <c r="A219" s="531"/>
      <c r="B219" s="175"/>
      <c r="C219" s="175"/>
      <c r="D219" s="175"/>
      <c r="E219" s="209"/>
      <c r="F219" s="175"/>
      <c r="G219" s="175"/>
      <c r="H219" s="199"/>
      <c r="I219" s="175" t="s">
        <v>1835</v>
      </c>
      <c r="J219" s="175"/>
      <c r="K219" s="175"/>
      <c r="L219" s="175"/>
      <c r="M219" s="175"/>
      <c r="N219" s="175"/>
      <c r="O219" s="175"/>
      <c r="P219" s="209" t="s">
        <v>1817</v>
      </c>
      <c r="Q219" s="1245" t="s">
        <v>1836</v>
      </c>
      <c r="R219" s="1245"/>
      <c r="S219" s="1245"/>
      <c r="T219" s="1245"/>
      <c r="U219" s="1245"/>
      <c r="V219" s="1245"/>
      <c r="W219" s="1245"/>
      <c r="X219" s="2073"/>
      <c r="Y219" s="2073"/>
      <c r="Z219" s="2073"/>
      <c r="AA219" s="2073"/>
      <c r="AB219" s="2073"/>
      <c r="AC219" s="2073"/>
      <c r="AD219" s="2073"/>
      <c r="AE219" s="199"/>
      <c r="AF219" s="589" t="s">
        <v>73</v>
      </c>
      <c r="AG219" s="1190" t="s">
        <v>1837</v>
      </c>
      <c r="AH219" s="1191"/>
      <c r="AI219" s="209"/>
      <c r="AJ219" s="175"/>
      <c r="AK219" s="290"/>
      <c r="AM219" s="5">
        <f t="shared" si="7"/>
        <v>1</v>
      </c>
    </row>
    <row r="220" spans="1:39" ht="12.95" customHeight="1">
      <c r="A220" s="531"/>
      <c r="B220" s="175"/>
      <c r="C220" s="175"/>
      <c r="D220" s="175"/>
      <c r="E220" s="209"/>
      <c r="F220" s="175"/>
      <c r="G220" s="175"/>
      <c r="H220" s="199"/>
      <c r="I220" s="175"/>
      <c r="J220" s="175"/>
      <c r="K220" s="175"/>
      <c r="L220" s="175"/>
      <c r="M220" s="175"/>
      <c r="N220" s="175"/>
      <c r="O220" s="175"/>
      <c r="P220" s="209" t="s">
        <v>1817</v>
      </c>
      <c r="Q220" s="1190" t="s">
        <v>1838</v>
      </c>
      <c r="R220" s="1318"/>
      <c r="S220" s="1318"/>
      <c r="T220" s="1318"/>
      <c r="U220" s="1318"/>
      <c r="V220" s="1318"/>
      <c r="W220" s="1318"/>
      <c r="X220" s="2073"/>
      <c r="Y220" s="2073"/>
      <c r="Z220" s="2073"/>
      <c r="AA220" s="2073"/>
      <c r="AB220" s="2073"/>
      <c r="AC220" s="2073"/>
      <c r="AD220" s="2073"/>
      <c r="AE220" s="199"/>
      <c r="AF220" s="589" t="s">
        <v>73</v>
      </c>
      <c r="AG220" s="303"/>
      <c r="AH220" s="303"/>
      <c r="AI220" s="209"/>
      <c r="AJ220" s="175"/>
      <c r="AK220" s="290"/>
      <c r="AM220" s="5">
        <f t="shared" si="7"/>
        <v>1</v>
      </c>
    </row>
    <row r="221" spans="1:39" ht="12.95" customHeight="1">
      <c r="A221" s="531"/>
      <c r="B221" s="175"/>
      <c r="C221" s="175"/>
      <c r="D221" s="175"/>
      <c r="E221" s="209"/>
      <c r="F221" s="175"/>
      <c r="G221" s="175"/>
      <c r="H221" s="199"/>
      <c r="I221" s="175"/>
      <c r="J221" s="175"/>
      <c r="K221" s="175"/>
      <c r="L221" s="175"/>
      <c r="M221" s="175"/>
      <c r="N221" s="175"/>
      <c r="O221" s="175"/>
      <c r="P221" s="209" t="s">
        <v>1817</v>
      </c>
      <c r="Q221" s="1190" t="s">
        <v>1839</v>
      </c>
      <c r="R221" s="1190"/>
      <c r="S221" s="1190"/>
      <c r="T221" s="1190"/>
      <c r="U221" s="1190"/>
      <c r="V221" s="2073"/>
      <c r="W221" s="2073"/>
      <c r="X221" s="2073"/>
      <c r="Y221" s="2073"/>
      <c r="Z221" s="2073"/>
      <c r="AA221" s="2073"/>
      <c r="AB221" s="2073"/>
      <c r="AC221" s="2073"/>
      <c r="AD221" s="2073"/>
      <c r="AE221" s="199"/>
      <c r="AF221" s="119"/>
      <c r="AG221" s="303"/>
      <c r="AH221" s="303"/>
      <c r="AI221" s="209"/>
      <c r="AJ221" s="175"/>
      <c r="AK221" s="290"/>
      <c r="AM221" s="5">
        <f t="shared" si="7"/>
        <v>1</v>
      </c>
    </row>
    <row r="222" spans="1:39" ht="12.95" customHeight="1" thickBot="1">
      <c r="A222" s="531"/>
      <c r="B222" s="175"/>
      <c r="C222" s="175"/>
      <c r="D222" s="175"/>
      <c r="E222" s="209"/>
      <c r="F222" s="175"/>
      <c r="G222" s="175"/>
      <c r="H222" s="199"/>
      <c r="I222" s="175"/>
      <c r="J222" s="175"/>
      <c r="K222" s="175"/>
      <c r="L222" s="175"/>
      <c r="M222" s="175"/>
      <c r="N222" s="175"/>
      <c r="O222" s="175"/>
      <c r="P222" s="209" t="s">
        <v>1817</v>
      </c>
      <c r="Q222" s="1190" t="s">
        <v>1840</v>
      </c>
      <c r="R222" s="1190"/>
      <c r="S222" s="1190"/>
      <c r="T222" s="1190"/>
      <c r="U222" s="1190"/>
      <c r="V222" s="2074"/>
      <c r="W222" s="2074"/>
      <c r="X222" s="2074"/>
      <c r="Y222" s="2074"/>
      <c r="Z222" s="2074"/>
      <c r="AA222" s="2074"/>
      <c r="AB222" s="2074"/>
      <c r="AC222" s="2074"/>
      <c r="AD222" s="2074"/>
      <c r="AE222" s="199"/>
      <c r="AF222" s="119"/>
      <c r="AG222" s="303"/>
      <c r="AH222" s="303"/>
      <c r="AI222" s="209"/>
      <c r="AJ222" s="175"/>
      <c r="AK222" s="290"/>
      <c r="AM222" s="5">
        <f t="shared" si="7"/>
        <v>1</v>
      </c>
    </row>
    <row r="223" spans="1:39" ht="12.95" customHeight="1">
      <c r="A223" s="507" t="s">
        <v>1841</v>
      </c>
      <c r="B223" s="282"/>
      <c r="C223" s="282"/>
      <c r="D223" s="282"/>
      <c r="E223" s="281" t="s">
        <v>1842</v>
      </c>
      <c r="F223" s="282"/>
      <c r="G223" s="282"/>
      <c r="H223" s="283"/>
      <c r="I223" s="282" t="s">
        <v>1843</v>
      </c>
      <c r="J223" s="282"/>
      <c r="K223" s="282"/>
      <c r="L223" s="282"/>
      <c r="M223" s="282"/>
      <c r="N223" s="282"/>
      <c r="O223" s="282"/>
      <c r="P223" s="621" t="s">
        <v>73</v>
      </c>
      <c r="Q223" s="282" t="s">
        <v>1844</v>
      </c>
      <c r="R223" s="282"/>
      <c r="S223" s="282"/>
      <c r="T223" s="282"/>
      <c r="U223" s="282"/>
      <c r="V223" s="282"/>
      <c r="W223" s="282"/>
      <c r="X223" s="282"/>
      <c r="Y223" s="282"/>
      <c r="Z223" s="282"/>
      <c r="AA223" s="282"/>
      <c r="AB223" s="282"/>
      <c r="AC223" s="282"/>
      <c r="AD223" s="282"/>
      <c r="AE223" s="283"/>
      <c r="AF223" s="830" t="s">
        <v>73</v>
      </c>
      <c r="AG223" s="1556" t="s">
        <v>691</v>
      </c>
      <c r="AH223" s="1856"/>
      <c r="AI223" s="281"/>
      <c r="AJ223" s="282"/>
      <c r="AK223" s="286"/>
      <c r="AM223" s="5">
        <f t="shared" si="7"/>
        <v>1</v>
      </c>
    </row>
    <row r="224" spans="1:39" ht="12.95" customHeight="1">
      <c r="A224" s="531" t="s">
        <v>1574</v>
      </c>
      <c r="B224" s="175"/>
      <c r="C224" s="175"/>
      <c r="D224" s="175"/>
      <c r="E224" s="209" t="s">
        <v>1845</v>
      </c>
      <c r="F224" s="175" t="s">
        <v>1846</v>
      </c>
      <c r="G224" s="175"/>
      <c r="H224" s="199"/>
      <c r="I224" s="175"/>
      <c r="J224" s="175" t="s">
        <v>1847</v>
      </c>
      <c r="K224" s="175"/>
      <c r="L224" s="175"/>
      <c r="M224" s="175"/>
      <c r="N224" s="175"/>
      <c r="O224" s="175"/>
      <c r="P224" s="612" t="s">
        <v>73</v>
      </c>
      <c r="Q224" s="175" t="s">
        <v>1848</v>
      </c>
      <c r="R224" s="175"/>
      <c r="S224" s="175"/>
      <c r="T224" s="175"/>
      <c r="U224" s="175"/>
      <c r="V224" s="175"/>
      <c r="W224" s="175"/>
      <c r="X224" s="175"/>
      <c r="Y224" s="175"/>
      <c r="Z224" s="175"/>
      <c r="AA224" s="175"/>
      <c r="AB224" s="175"/>
      <c r="AC224" s="175"/>
      <c r="AD224" s="175"/>
      <c r="AE224" s="199"/>
      <c r="AF224" s="589" t="s">
        <v>73</v>
      </c>
      <c r="AG224" s="1190" t="s">
        <v>451</v>
      </c>
      <c r="AH224" s="1191"/>
      <c r="AI224" s="209"/>
      <c r="AJ224" s="175"/>
      <c r="AK224" s="290"/>
      <c r="AM224" s="5">
        <f t="shared" si="7"/>
        <v>1</v>
      </c>
    </row>
    <row r="225" spans="1:39" ht="12.95" customHeight="1">
      <c r="A225" s="531"/>
      <c r="B225" s="175"/>
      <c r="C225" s="175"/>
      <c r="D225" s="175"/>
      <c r="E225" s="209"/>
      <c r="F225" s="175" t="s">
        <v>1849</v>
      </c>
      <c r="G225" s="175"/>
      <c r="H225" s="199"/>
      <c r="I225" s="175"/>
      <c r="J225" s="175"/>
      <c r="K225" s="175"/>
      <c r="L225" s="175"/>
      <c r="M225" s="175"/>
      <c r="N225" s="175"/>
      <c r="O225" s="175"/>
      <c r="P225" s="612" t="s">
        <v>73</v>
      </c>
      <c r="Q225" s="175" t="s">
        <v>1850</v>
      </c>
      <c r="R225" s="175"/>
      <c r="S225" s="175"/>
      <c r="T225" s="175"/>
      <c r="U225" s="175"/>
      <c r="V225" s="175"/>
      <c r="W225" s="175"/>
      <c r="X225" s="175"/>
      <c r="Y225" s="175"/>
      <c r="Z225" s="175"/>
      <c r="AA225" s="175"/>
      <c r="AB225" s="175"/>
      <c r="AC225" s="175"/>
      <c r="AD225" s="175"/>
      <c r="AE225" s="199"/>
      <c r="AF225" s="589" t="s">
        <v>73</v>
      </c>
      <c r="AG225" s="1190" t="s">
        <v>862</v>
      </c>
      <c r="AH225" s="1191"/>
      <c r="AI225" s="209"/>
      <c r="AJ225" s="175"/>
      <c r="AK225" s="290"/>
      <c r="AM225" s="5">
        <f t="shared" si="7"/>
        <v>1</v>
      </c>
    </row>
    <row r="226" spans="1:39" ht="12.95" customHeight="1">
      <c r="A226" s="531"/>
      <c r="B226" s="175" t="s">
        <v>1851</v>
      </c>
      <c r="C226" s="175"/>
      <c r="D226" s="175"/>
      <c r="E226" s="209"/>
      <c r="F226" s="175"/>
      <c r="G226" s="175"/>
      <c r="H226" s="199"/>
      <c r="I226" s="193" t="s">
        <v>1852</v>
      </c>
      <c r="J226" s="194"/>
      <c r="K226" s="194"/>
      <c r="L226" s="194"/>
      <c r="M226" s="194"/>
      <c r="N226" s="194"/>
      <c r="O226" s="194"/>
      <c r="P226" s="611" t="s">
        <v>73</v>
      </c>
      <c r="Q226" s="194" t="s">
        <v>1853</v>
      </c>
      <c r="R226" s="194"/>
      <c r="S226" s="194"/>
      <c r="T226" s="194"/>
      <c r="U226" s="610" t="s">
        <v>73</v>
      </c>
      <c r="V226" s="194" t="s">
        <v>1854</v>
      </c>
      <c r="W226" s="194"/>
      <c r="X226" s="194"/>
      <c r="Y226" s="194"/>
      <c r="Z226" s="610" t="s">
        <v>73</v>
      </c>
      <c r="AA226" s="194" t="s">
        <v>1855</v>
      </c>
      <c r="AB226" s="194"/>
      <c r="AC226" s="194"/>
      <c r="AD226" s="194"/>
      <c r="AE226" s="225"/>
      <c r="AF226" s="589" t="s">
        <v>73</v>
      </c>
      <c r="AG226" s="1347"/>
      <c r="AH226" s="1348"/>
      <c r="AI226" s="209"/>
      <c r="AJ226" s="175"/>
      <c r="AK226" s="290"/>
      <c r="AM226" s="5">
        <f t="shared" si="7"/>
        <v>1</v>
      </c>
    </row>
    <row r="227" spans="1:39" ht="12.95" customHeight="1">
      <c r="A227" s="531"/>
      <c r="B227" s="175" t="s">
        <v>1856</v>
      </c>
      <c r="C227" s="175"/>
      <c r="D227" s="175"/>
      <c r="E227" s="209"/>
      <c r="F227" s="175"/>
      <c r="G227" s="175"/>
      <c r="H227" s="199"/>
      <c r="I227" s="210" t="s">
        <v>1857</v>
      </c>
      <c r="J227" s="211"/>
      <c r="K227" s="211"/>
      <c r="L227" s="211"/>
      <c r="M227" s="211"/>
      <c r="N227" s="211"/>
      <c r="O227" s="211"/>
      <c r="P227" s="622"/>
      <c r="Q227" s="211"/>
      <c r="R227" s="211"/>
      <c r="S227" s="211"/>
      <c r="T227" s="211"/>
      <c r="U227" s="211"/>
      <c r="V227" s="211"/>
      <c r="W227" s="211"/>
      <c r="X227" s="211"/>
      <c r="Y227" s="211"/>
      <c r="Z227" s="211"/>
      <c r="AA227" s="211"/>
      <c r="AB227" s="211"/>
      <c r="AC227" s="211"/>
      <c r="AD227" s="211"/>
      <c r="AE227" s="246"/>
      <c r="AF227" s="119"/>
      <c r="AG227" s="303"/>
      <c r="AH227" s="303"/>
      <c r="AI227" s="209"/>
      <c r="AJ227" s="175"/>
      <c r="AK227" s="290"/>
      <c r="AM227" s="5">
        <f t="shared" si="7"/>
        <v>1</v>
      </c>
    </row>
    <row r="228" spans="1:39" ht="12.95" customHeight="1">
      <c r="A228" s="531"/>
      <c r="B228" s="1190" t="s">
        <v>1858</v>
      </c>
      <c r="C228" s="1190"/>
      <c r="D228" s="1191"/>
      <c r="E228" s="209"/>
      <c r="F228" s="175"/>
      <c r="G228" s="175"/>
      <c r="H228" s="199"/>
      <c r="I228" s="175" t="s">
        <v>1859</v>
      </c>
      <c r="J228" s="175"/>
      <c r="K228" s="175"/>
      <c r="L228" s="175"/>
      <c r="M228" s="175"/>
      <c r="N228" s="175"/>
      <c r="O228" s="175"/>
      <c r="P228" s="611" t="s">
        <v>73</v>
      </c>
      <c r="Q228" s="175" t="s">
        <v>1860</v>
      </c>
      <c r="R228" s="175"/>
      <c r="S228" s="175"/>
      <c r="T228" s="175"/>
      <c r="U228" s="175"/>
      <c r="V228" s="175"/>
      <c r="W228" s="175"/>
      <c r="X228" s="175"/>
      <c r="Y228" s="175"/>
      <c r="Z228" s="175"/>
      <c r="AA228" s="175"/>
      <c r="AB228" s="175"/>
      <c r="AC228" s="175"/>
      <c r="AD228" s="175"/>
      <c r="AE228" s="199"/>
      <c r="AF228" s="119"/>
      <c r="AG228" s="303"/>
      <c r="AH228" s="303"/>
      <c r="AI228" s="209"/>
      <c r="AJ228" s="175"/>
      <c r="AK228" s="290"/>
      <c r="AM228" s="5">
        <f t="shared" si="7"/>
        <v>1</v>
      </c>
    </row>
    <row r="229" spans="1:39" ht="12.95" customHeight="1">
      <c r="A229" s="531"/>
      <c r="B229" s="175" t="s">
        <v>1861</v>
      </c>
      <c r="C229" s="175"/>
      <c r="D229" s="175"/>
      <c r="E229" s="209"/>
      <c r="F229" s="175"/>
      <c r="G229" s="175"/>
      <c r="H229" s="199"/>
      <c r="I229" s="175" t="s">
        <v>1862</v>
      </c>
      <c r="J229" s="175"/>
      <c r="K229" s="175"/>
      <c r="L229" s="175"/>
      <c r="M229" s="175"/>
      <c r="N229" s="175"/>
      <c r="O229" s="175"/>
      <c r="P229" s="623"/>
      <c r="Q229" s="175"/>
      <c r="R229" s="175"/>
      <c r="S229" s="175"/>
      <c r="T229" s="175"/>
      <c r="U229" s="175"/>
      <c r="V229" s="175"/>
      <c r="W229" s="175"/>
      <c r="X229" s="175"/>
      <c r="Y229" s="175"/>
      <c r="Z229" s="175"/>
      <c r="AA229" s="175"/>
      <c r="AB229" s="175"/>
      <c r="AC229" s="175"/>
      <c r="AD229" s="175"/>
      <c r="AE229" s="199"/>
      <c r="AF229" s="119"/>
      <c r="AG229" s="303"/>
      <c r="AH229" s="303"/>
      <c r="AI229" s="209"/>
      <c r="AJ229" s="175"/>
      <c r="AK229" s="290"/>
      <c r="AM229" s="5">
        <f t="shared" si="7"/>
        <v>1</v>
      </c>
    </row>
    <row r="230" spans="1:39" ht="12.95" customHeight="1">
      <c r="A230" s="531"/>
      <c r="B230" s="175"/>
      <c r="C230" s="175"/>
      <c r="D230" s="175"/>
      <c r="E230" s="209"/>
      <c r="F230" s="175"/>
      <c r="G230" s="175"/>
      <c r="H230" s="199"/>
      <c r="I230" s="193" t="s">
        <v>1863</v>
      </c>
      <c r="J230" s="194"/>
      <c r="K230" s="194"/>
      <c r="L230" s="194"/>
      <c r="M230" s="194"/>
      <c r="N230" s="194"/>
      <c r="O230" s="194"/>
      <c r="P230" s="611" t="s">
        <v>73</v>
      </c>
      <c r="Q230" s="194" t="s">
        <v>1864</v>
      </c>
      <c r="R230" s="194"/>
      <c r="S230" s="194"/>
      <c r="T230" s="194"/>
      <c r="U230" s="194"/>
      <c r="V230" s="194"/>
      <c r="W230" s="194"/>
      <c r="X230" s="194"/>
      <c r="Y230" s="194"/>
      <c r="Z230" s="194"/>
      <c r="AA230" s="194"/>
      <c r="AB230" s="194"/>
      <c r="AC230" s="194"/>
      <c r="AD230" s="194"/>
      <c r="AE230" s="225"/>
      <c r="AF230" s="119"/>
      <c r="AG230" s="303"/>
      <c r="AH230" s="303"/>
      <c r="AI230" s="209"/>
      <c r="AJ230" s="175"/>
      <c r="AK230" s="290"/>
      <c r="AM230" s="5">
        <f t="shared" si="7"/>
        <v>1</v>
      </c>
    </row>
    <row r="231" spans="1:39" ht="12.95" customHeight="1">
      <c r="A231" s="531"/>
      <c r="B231" s="175"/>
      <c r="C231" s="175"/>
      <c r="D231" s="175"/>
      <c r="E231" s="209"/>
      <c r="F231" s="175"/>
      <c r="G231" s="175"/>
      <c r="H231" s="199"/>
      <c r="I231" s="210" t="s">
        <v>1865</v>
      </c>
      <c r="J231" s="211"/>
      <c r="K231" s="211"/>
      <c r="L231" s="211"/>
      <c r="M231" s="211"/>
      <c r="N231" s="211"/>
      <c r="O231" s="211"/>
      <c r="P231" s="622"/>
      <c r="Q231" s="211"/>
      <c r="R231" s="211"/>
      <c r="S231" s="211"/>
      <c r="T231" s="211"/>
      <c r="U231" s="211"/>
      <c r="V231" s="211"/>
      <c r="W231" s="211"/>
      <c r="X231" s="211"/>
      <c r="Y231" s="211"/>
      <c r="Z231" s="211"/>
      <c r="AA231" s="211"/>
      <c r="AB231" s="211"/>
      <c r="AC231" s="211"/>
      <c r="AD231" s="211"/>
      <c r="AE231" s="246"/>
      <c r="AF231" s="119"/>
      <c r="AG231" s="303"/>
      <c r="AH231" s="303"/>
      <c r="AI231" s="209"/>
      <c r="AJ231" s="175"/>
      <c r="AK231" s="290"/>
      <c r="AM231" s="5">
        <f t="shared" si="7"/>
        <v>1</v>
      </c>
    </row>
    <row r="232" spans="1:39" ht="12.95" customHeight="1">
      <c r="A232" s="531"/>
      <c r="B232" s="175"/>
      <c r="C232" s="175"/>
      <c r="D232" s="175"/>
      <c r="E232" s="209"/>
      <c r="F232" s="175"/>
      <c r="G232" s="175"/>
      <c r="H232" s="199"/>
      <c r="I232" s="1190" t="s">
        <v>1866</v>
      </c>
      <c r="J232" s="1190"/>
      <c r="K232" s="1190"/>
      <c r="L232" s="1190"/>
      <c r="M232" s="1190"/>
      <c r="N232" s="1190"/>
      <c r="O232" s="1190"/>
      <c r="P232" s="612" t="s">
        <v>73</v>
      </c>
      <c r="Q232" s="175" t="s">
        <v>1867</v>
      </c>
      <c r="R232" s="175"/>
      <c r="S232" s="175"/>
      <c r="T232" s="175"/>
      <c r="U232" s="175"/>
      <c r="V232" s="175"/>
      <c r="W232" s="175"/>
      <c r="X232" s="175"/>
      <c r="Y232" s="175"/>
      <c r="Z232" s="175"/>
      <c r="AA232" s="175"/>
      <c r="AB232" s="175"/>
      <c r="AC232" s="175"/>
      <c r="AD232" s="175"/>
      <c r="AE232" s="199"/>
      <c r="AF232" s="119"/>
      <c r="AG232" s="303"/>
      <c r="AH232" s="303"/>
      <c r="AI232" s="209"/>
      <c r="AJ232" s="175"/>
      <c r="AK232" s="290"/>
      <c r="AM232" s="5">
        <f t="shared" si="7"/>
        <v>1</v>
      </c>
    </row>
    <row r="233" spans="1:39" ht="12.95" customHeight="1">
      <c r="A233" s="531"/>
      <c r="B233" s="175"/>
      <c r="C233" s="175"/>
      <c r="D233" s="175"/>
      <c r="E233" s="209"/>
      <c r="F233" s="175"/>
      <c r="G233" s="175"/>
      <c r="H233" s="199"/>
      <c r="I233" s="175"/>
      <c r="J233" s="175"/>
      <c r="K233" s="175"/>
      <c r="L233" s="175"/>
      <c r="M233" s="175"/>
      <c r="N233" s="175"/>
      <c r="O233" s="175"/>
      <c r="P233" s="619" t="s">
        <v>73</v>
      </c>
      <c r="Q233" s="1205" t="s">
        <v>1868</v>
      </c>
      <c r="R233" s="1205"/>
      <c r="S233" s="1205"/>
      <c r="T233" s="1205"/>
      <c r="U233" s="1205"/>
      <c r="V233" s="1205"/>
      <c r="W233" s="1205"/>
      <c r="X233" s="1205"/>
      <c r="Y233" s="1205"/>
      <c r="Z233" s="1205"/>
      <c r="AA233" s="1205"/>
      <c r="AB233" s="1205"/>
      <c r="AC233" s="1205"/>
      <c r="AD233" s="1205"/>
      <c r="AE233" s="1206"/>
      <c r="AF233" s="119"/>
      <c r="AG233" s="303"/>
      <c r="AH233" s="303"/>
      <c r="AI233" s="209"/>
      <c r="AJ233" s="175"/>
      <c r="AK233" s="290"/>
      <c r="AM233" s="5">
        <f t="shared" si="7"/>
        <v>1</v>
      </c>
    </row>
    <row r="234" spans="1:39" ht="12.95" customHeight="1">
      <c r="A234" s="531"/>
      <c r="B234" s="175"/>
      <c r="C234" s="175"/>
      <c r="D234" s="175"/>
      <c r="E234" s="209"/>
      <c r="F234" s="175"/>
      <c r="G234" s="175"/>
      <c r="H234" s="199"/>
      <c r="I234" s="175"/>
      <c r="J234" s="175"/>
      <c r="K234" s="175"/>
      <c r="L234" s="175"/>
      <c r="M234" s="175"/>
      <c r="N234" s="175"/>
      <c r="O234" s="175"/>
      <c r="P234" s="619" t="s">
        <v>73</v>
      </c>
      <c r="Q234" s="310" t="s">
        <v>1869</v>
      </c>
      <c r="R234" s="310"/>
      <c r="S234" s="310"/>
      <c r="T234" s="310"/>
      <c r="U234" s="310"/>
      <c r="V234" s="310"/>
      <c r="W234" s="310"/>
      <c r="X234" s="310"/>
      <c r="Y234" s="310"/>
      <c r="Z234" s="310"/>
      <c r="AA234" s="310"/>
      <c r="AB234" s="310"/>
      <c r="AC234" s="310"/>
      <c r="AD234" s="310"/>
      <c r="AE234" s="311"/>
      <c r="AF234" s="119"/>
      <c r="AG234" s="303"/>
      <c r="AH234" s="303"/>
      <c r="AI234" s="209"/>
      <c r="AJ234" s="175"/>
      <c r="AK234" s="290"/>
      <c r="AM234" s="5">
        <f t="shared" si="7"/>
        <v>1</v>
      </c>
    </row>
    <row r="235" spans="1:39" ht="12.95" customHeight="1">
      <c r="A235" s="531"/>
      <c r="B235" s="175"/>
      <c r="C235" s="175"/>
      <c r="D235" s="175"/>
      <c r="E235" s="209"/>
      <c r="F235" s="175"/>
      <c r="G235" s="175"/>
      <c r="H235" s="199"/>
      <c r="I235" s="175"/>
      <c r="J235" s="175"/>
      <c r="K235" s="175"/>
      <c r="L235" s="175"/>
      <c r="M235" s="175"/>
      <c r="N235" s="175"/>
      <c r="O235" s="175"/>
      <c r="P235" s="619" t="s">
        <v>73</v>
      </c>
      <c r="Q235" s="310" t="s">
        <v>1870</v>
      </c>
      <c r="R235" s="310"/>
      <c r="S235" s="310"/>
      <c r="T235" s="310"/>
      <c r="U235" s="310"/>
      <c r="V235" s="310"/>
      <c r="W235" s="310"/>
      <c r="X235" s="310"/>
      <c r="Y235" s="310"/>
      <c r="Z235" s="310"/>
      <c r="AA235" s="310"/>
      <c r="AB235" s="310"/>
      <c r="AC235" s="310"/>
      <c r="AD235" s="310"/>
      <c r="AE235" s="311"/>
      <c r="AF235" s="119"/>
      <c r="AG235" s="303"/>
      <c r="AH235" s="303"/>
      <c r="AI235" s="209"/>
      <c r="AJ235" s="175"/>
      <c r="AK235" s="290"/>
      <c r="AM235" s="5">
        <f t="shared" si="7"/>
        <v>1</v>
      </c>
    </row>
    <row r="236" spans="1:39" ht="12.95" customHeight="1">
      <c r="A236" s="531"/>
      <c r="B236" s="175"/>
      <c r="C236" s="175"/>
      <c r="D236" s="175"/>
      <c r="E236" s="209"/>
      <c r="F236" s="175"/>
      <c r="G236" s="175"/>
      <c r="H236" s="199"/>
      <c r="I236" s="175"/>
      <c r="J236" s="175"/>
      <c r="K236" s="175"/>
      <c r="L236" s="175"/>
      <c r="M236" s="175"/>
      <c r="N236" s="175"/>
      <c r="O236" s="175"/>
      <c r="P236" s="612" t="s">
        <v>73</v>
      </c>
      <c r="Q236" s="175" t="s">
        <v>1871</v>
      </c>
      <c r="R236" s="175"/>
      <c r="S236" s="175"/>
      <c r="T236" s="175"/>
      <c r="U236" s="175"/>
      <c r="V236" s="175"/>
      <c r="W236" s="175"/>
      <c r="X236" s="175"/>
      <c r="Y236" s="175"/>
      <c r="Z236" s="175"/>
      <c r="AA236" s="175"/>
      <c r="AB236" s="175"/>
      <c r="AC236" s="175"/>
      <c r="AD236" s="175"/>
      <c r="AE236" s="199"/>
      <c r="AF236" s="119"/>
      <c r="AG236" s="303"/>
      <c r="AH236" s="303"/>
      <c r="AI236" s="209"/>
      <c r="AJ236" s="175"/>
      <c r="AK236" s="290"/>
      <c r="AM236" s="5">
        <f t="shared" si="7"/>
        <v>1</v>
      </c>
    </row>
    <row r="237" spans="1:39" ht="12.95" customHeight="1">
      <c r="A237" s="531"/>
      <c r="B237" s="175"/>
      <c r="C237" s="175"/>
      <c r="D237" s="175"/>
      <c r="E237" s="209"/>
      <c r="F237" s="175"/>
      <c r="G237" s="175"/>
      <c r="H237" s="199"/>
      <c r="I237" s="175"/>
      <c r="J237" s="175"/>
      <c r="K237" s="175"/>
      <c r="L237" s="175"/>
      <c r="M237" s="175"/>
      <c r="N237" s="175"/>
      <c r="O237" s="175"/>
      <c r="P237" s="609"/>
      <c r="Q237" s="175" t="s">
        <v>1872</v>
      </c>
      <c r="R237" s="175"/>
      <c r="S237" s="175"/>
      <c r="T237" s="175"/>
      <c r="U237" s="175"/>
      <c r="V237" s="175"/>
      <c r="W237" s="175"/>
      <c r="X237" s="175"/>
      <c r="Y237" s="175"/>
      <c r="Z237" s="175"/>
      <c r="AA237" s="175"/>
      <c r="AB237" s="175"/>
      <c r="AC237" s="175"/>
      <c r="AD237" s="175"/>
      <c r="AE237" s="199"/>
      <c r="AF237" s="119"/>
      <c r="AG237" s="303"/>
      <c r="AH237" s="303"/>
      <c r="AI237" s="209"/>
      <c r="AJ237" s="175"/>
      <c r="AK237" s="290"/>
      <c r="AM237" s="5">
        <f t="shared" si="7"/>
        <v>1</v>
      </c>
    </row>
    <row r="238" spans="1:39" ht="12.95" customHeight="1">
      <c r="A238" s="531"/>
      <c r="B238" s="175"/>
      <c r="C238" s="175"/>
      <c r="D238" s="175"/>
      <c r="E238" s="209"/>
      <c r="F238" s="175"/>
      <c r="G238" s="175"/>
      <c r="H238" s="199"/>
      <c r="I238" s="309" t="s">
        <v>1873</v>
      </c>
      <c r="J238" s="310"/>
      <c r="K238" s="310"/>
      <c r="L238" s="310"/>
      <c r="M238" s="310"/>
      <c r="N238" s="310"/>
      <c r="O238" s="310"/>
      <c r="P238" s="619" t="s">
        <v>73</v>
      </c>
      <c r="Q238" s="310" t="s">
        <v>1874</v>
      </c>
      <c r="R238" s="310"/>
      <c r="S238" s="310"/>
      <c r="T238" s="310"/>
      <c r="U238" s="310"/>
      <c r="V238" s="310"/>
      <c r="W238" s="310"/>
      <c r="X238" s="310"/>
      <c r="Y238" s="310"/>
      <c r="Z238" s="310"/>
      <c r="AA238" s="310"/>
      <c r="AB238" s="310"/>
      <c r="AC238" s="310"/>
      <c r="AD238" s="310"/>
      <c r="AE238" s="311"/>
      <c r="AF238" s="119"/>
      <c r="AG238" s="303"/>
      <c r="AH238" s="303"/>
      <c r="AI238" s="209"/>
      <c r="AJ238" s="175"/>
      <c r="AK238" s="290"/>
      <c r="AM238" s="5">
        <f t="shared" si="7"/>
        <v>1</v>
      </c>
    </row>
    <row r="239" spans="1:39" ht="12.95" customHeight="1">
      <c r="A239" s="531"/>
      <c r="B239" s="175"/>
      <c r="C239" s="175"/>
      <c r="D239" s="175"/>
      <c r="E239" s="209"/>
      <c r="F239" s="175"/>
      <c r="G239" s="175"/>
      <c r="H239" s="199"/>
      <c r="I239" s="175" t="s">
        <v>1875</v>
      </c>
      <c r="J239" s="175"/>
      <c r="K239" s="175"/>
      <c r="L239" s="175"/>
      <c r="M239" s="175"/>
      <c r="N239" s="175"/>
      <c r="O239" s="175"/>
      <c r="P239" s="612" t="s">
        <v>73</v>
      </c>
      <c r="Q239" s="175" t="s">
        <v>1752</v>
      </c>
      <c r="R239" s="175"/>
      <c r="S239" s="175"/>
      <c r="T239" s="175"/>
      <c r="U239" s="175"/>
      <c r="V239" s="175"/>
      <c r="W239" s="175"/>
      <c r="X239" s="175"/>
      <c r="Y239" s="175"/>
      <c r="Z239" s="175"/>
      <c r="AA239" s="175"/>
      <c r="AB239" s="175"/>
      <c r="AC239" s="175"/>
      <c r="AD239" s="175"/>
      <c r="AE239" s="199"/>
      <c r="AF239" s="119"/>
      <c r="AG239" s="303"/>
      <c r="AH239" s="303"/>
      <c r="AI239" s="209"/>
      <c r="AJ239" s="175"/>
      <c r="AK239" s="290"/>
      <c r="AM239" s="5">
        <f t="shared" si="7"/>
        <v>1</v>
      </c>
    </row>
    <row r="240" spans="1:39" ht="12.95" customHeight="1">
      <c r="A240" s="531"/>
      <c r="B240" s="175"/>
      <c r="C240" s="175"/>
      <c r="D240" s="175"/>
      <c r="E240" s="209"/>
      <c r="F240" s="175"/>
      <c r="G240" s="175"/>
      <c r="H240" s="199"/>
      <c r="I240" s="175" t="s">
        <v>1876</v>
      </c>
      <c r="J240" s="175"/>
      <c r="K240" s="175"/>
      <c r="L240" s="175"/>
      <c r="M240" s="175"/>
      <c r="N240" s="175"/>
      <c r="O240" s="175"/>
      <c r="P240" s="612" t="s">
        <v>73</v>
      </c>
      <c r="Q240" s="175" t="s">
        <v>1877</v>
      </c>
      <c r="R240" s="175"/>
      <c r="S240" s="175"/>
      <c r="T240" s="175"/>
      <c r="U240" s="175"/>
      <c r="V240" s="175"/>
      <c r="W240" s="175"/>
      <c r="X240" s="175"/>
      <c r="Y240" s="175"/>
      <c r="Z240" s="175"/>
      <c r="AA240" s="175"/>
      <c r="AB240" s="175"/>
      <c r="AC240" s="175"/>
      <c r="AD240" s="175"/>
      <c r="AE240" s="199"/>
      <c r="AF240" s="119"/>
      <c r="AG240" s="303"/>
      <c r="AH240" s="303"/>
      <c r="AI240" s="209"/>
      <c r="AJ240" s="175"/>
      <c r="AK240" s="290"/>
      <c r="AM240" s="5">
        <f t="shared" si="7"/>
        <v>1</v>
      </c>
    </row>
    <row r="241" spans="1:39" ht="12.95" customHeight="1">
      <c r="A241" s="531"/>
      <c r="B241" s="175"/>
      <c r="C241" s="175"/>
      <c r="D241" s="175"/>
      <c r="E241" s="209"/>
      <c r="F241" s="175"/>
      <c r="G241" s="175"/>
      <c r="H241" s="199"/>
      <c r="I241" s="193" t="s">
        <v>1878</v>
      </c>
      <c r="J241" s="194"/>
      <c r="K241" s="194"/>
      <c r="L241" s="194"/>
      <c r="M241" s="194"/>
      <c r="N241" s="194"/>
      <c r="O241" s="194"/>
      <c r="P241" s="611" t="s">
        <v>73</v>
      </c>
      <c r="Q241" s="194" t="s">
        <v>1879</v>
      </c>
      <c r="R241" s="194"/>
      <c r="S241" s="194"/>
      <c r="T241" s="194"/>
      <c r="U241" s="194"/>
      <c r="V241" s="194"/>
      <c r="W241" s="194"/>
      <c r="X241" s="194"/>
      <c r="Y241" s="194"/>
      <c r="Z241" s="194"/>
      <c r="AA241" s="194"/>
      <c r="AB241" s="194"/>
      <c r="AC241" s="194"/>
      <c r="AD241" s="194"/>
      <c r="AE241" s="225"/>
      <c r="AF241" s="119"/>
      <c r="AG241" s="303"/>
      <c r="AH241" s="303"/>
      <c r="AI241" s="209"/>
      <c r="AJ241" s="175"/>
      <c r="AK241" s="290"/>
      <c r="AM241" s="5">
        <f t="shared" si="7"/>
        <v>1</v>
      </c>
    </row>
    <row r="242" spans="1:39" ht="12.95" customHeight="1">
      <c r="A242" s="531"/>
      <c r="B242" s="175"/>
      <c r="C242" s="175"/>
      <c r="D242" s="175"/>
      <c r="E242" s="209"/>
      <c r="F242" s="175"/>
      <c r="G242" s="175"/>
      <c r="H242" s="199"/>
      <c r="I242" s="210"/>
      <c r="J242" s="211"/>
      <c r="K242" s="211"/>
      <c r="L242" s="211"/>
      <c r="M242" s="211"/>
      <c r="N242" s="211"/>
      <c r="O242" s="211"/>
      <c r="P242" s="614" t="s">
        <v>73</v>
      </c>
      <c r="Q242" s="211" t="s">
        <v>1880</v>
      </c>
      <c r="R242" s="211"/>
      <c r="S242" s="211"/>
      <c r="T242" s="211"/>
      <c r="U242" s="211"/>
      <c r="V242" s="211"/>
      <c r="W242" s="211"/>
      <c r="X242" s="211"/>
      <c r="Y242" s="211"/>
      <c r="Z242" s="211"/>
      <c r="AA242" s="211"/>
      <c r="AB242" s="211"/>
      <c r="AC242" s="211"/>
      <c r="AD242" s="211"/>
      <c r="AE242" s="246"/>
      <c r="AF242" s="119"/>
      <c r="AG242" s="303"/>
      <c r="AH242" s="303"/>
      <c r="AI242" s="209"/>
      <c r="AJ242" s="175"/>
      <c r="AK242" s="290"/>
      <c r="AM242" s="5">
        <f t="shared" si="7"/>
        <v>1</v>
      </c>
    </row>
    <row r="243" spans="1:39" ht="12.95" customHeight="1">
      <c r="A243" s="531"/>
      <c r="B243" s="175"/>
      <c r="C243" s="175"/>
      <c r="D243" s="175"/>
      <c r="E243" s="193" t="s">
        <v>1881</v>
      </c>
      <c r="F243" s="194"/>
      <c r="G243" s="194"/>
      <c r="H243" s="225"/>
      <c r="I243" s="175" t="s">
        <v>1882</v>
      </c>
      <c r="J243" s="175"/>
      <c r="K243" s="175"/>
      <c r="L243" s="175"/>
      <c r="M243" s="175"/>
      <c r="N243" s="175"/>
      <c r="O243" s="175"/>
      <c r="P243" s="612" t="s">
        <v>73</v>
      </c>
      <c r="Q243" s="1190" t="s">
        <v>1883</v>
      </c>
      <c r="R243" s="1190"/>
      <c r="S243" s="1190"/>
      <c r="T243" s="1190"/>
      <c r="U243" s="1190"/>
      <c r="V243" s="1190"/>
      <c r="W243" s="1190"/>
      <c r="X243" s="1190"/>
      <c r="Y243" s="1190"/>
      <c r="Z243" s="1190"/>
      <c r="AA243" s="1190"/>
      <c r="AB243" s="1190"/>
      <c r="AC243" s="1190"/>
      <c r="AD243" s="1190"/>
      <c r="AE243" s="1191"/>
      <c r="AF243" s="611" t="s">
        <v>73</v>
      </c>
      <c r="AG243" s="1224"/>
      <c r="AH243" s="1225"/>
      <c r="AI243" s="193"/>
      <c r="AJ243" s="194"/>
      <c r="AK243" s="307"/>
      <c r="AM243" s="5">
        <f t="shared" si="7"/>
        <v>1</v>
      </c>
    </row>
    <row r="244" spans="1:39" ht="12.95" customHeight="1" thickBot="1">
      <c r="A244" s="531"/>
      <c r="B244" s="175"/>
      <c r="C244" s="175"/>
      <c r="D244" s="175"/>
      <c r="E244" s="209"/>
      <c r="F244" s="175"/>
      <c r="G244" s="175"/>
      <c r="H244" s="199"/>
      <c r="I244" s="175" t="s">
        <v>1884</v>
      </c>
      <c r="J244" s="175"/>
      <c r="K244" s="175"/>
      <c r="L244" s="175"/>
      <c r="M244" s="175"/>
      <c r="N244" s="175"/>
      <c r="O244" s="175"/>
      <c r="P244" s="209"/>
      <c r="Q244" s="175"/>
      <c r="R244" s="175"/>
      <c r="S244" s="175"/>
      <c r="T244" s="175"/>
      <c r="U244" s="175"/>
      <c r="V244" s="175"/>
      <c r="W244" s="175"/>
      <c r="X244" s="175"/>
      <c r="Y244" s="175"/>
      <c r="Z244" s="175"/>
      <c r="AA244" s="175"/>
      <c r="AB244" s="175"/>
      <c r="AC244" s="175"/>
      <c r="AD244" s="175"/>
      <c r="AE244" s="199"/>
      <c r="AF244" s="119"/>
      <c r="AG244" s="303"/>
      <c r="AH244" s="303"/>
      <c r="AI244" s="209"/>
      <c r="AJ244" s="175"/>
      <c r="AK244" s="290"/>
      <c r="AM244" s="5">
        <f t="shared" si="7"/>
        <v>1</v>
      </c>
    </row>
    <row r="245" spans="1:39" ht="12.95" customHeight="1">
      <c r="A245" s="507" t="s">
        <v>1885</v>
      </c>
      <c r="B245" s="282"/>
      <c r="C245" s="282"/>
      <c r="D245" s="282"/>
      <c r="E245" s="281"/>
      <c r="F245" s="282"/>
      <c r="G245" s="282"/>
      <c r="H245" s="283"/>
      <c r="I245" s="282"/>
      <c r="J245" s="282"/>
      <c r="K245" s="282"/>
      <c r="L245" s="282"/>
      <c r="M245" s="282"/>
      <c r="N245" s="282"/>
      <c r="O245" s="282"/>
      <c r="P245" s="281" t="s">
        <v>1817</v>
      </c>
      <c r="Q245" s="282" t="s">
        <v>1886</v>
      </c>
      <c r="R245" s="282"/>
      <c r="S245" s="282"/>
      <c r="T245" s="282"/>
      <c r="U245" s="282"/>
      <c r="V245" s="282"/>
      <c r="W245" s="282"/>
      <c r="X245" s="282"/>
      <c r="Y245" s="282"/>
      <c r="Z245" s="282"/>
      <c r="AA245" s="282"/>
      <c r="AB245" s="282"/>
      <c r="AC245" s="282"/>
      <c r="AD245" s="282"/>
      <c r="AE245" s="283"/>
      <c r="AF245" s="831" t="s">
        <v>73</v>
      </c>
      <c r="AG245" s="1838"/>
      <c r="AH245" s="1839"/>
      <c r="AI245" s="281"/>
      <c r="AJ245" s="282"/>
      <c r="AK245" s="286"/>
      <c r="AM245" s="5">
        <f t="shared" si="7"/>
        <v>1</v>
      </c>
    </row>
    <row r="246" spans="1:39" ht="12.95" customHeight="1">
      <c r="A246" s="531"/>
      <c r="B246" s="175"/>
      <c r="C246" s="175"/>
      <c r="D246" s="175"/>
      <c r="E246" s="209"/>
      <c r="F246" s="175"/>
      <c r="G246" s="175"/>
      <c r="H246" s="199"/>
      <c r="I246" s="175"/>
      <c r="J246" s="175"/>
      <c r="K246" s="175"/>
      <c r="L246" s="175"/>
      <c r="M246" s="175"/>
      <c r="N246" s="175"/>
      <c r="O246" s="175"/>
      <c r="P246" s="209"/>
      <c r="Q246" s="175"/>
      <c r="R246" s="624" t="s">
        <v>73</v>
      </c>
      <c r="S246" s="175" t="s">
        <v>1887</v>
      </c>
      <c r="T246" s="175"/>
      <c r="U246" s="175"/>
      <c r="V246" s="175"/>
      <c r="W246" s="889" t="s">
        <v>73</v>
      </c>
      <c r="X246" s="175" t="s">
        <v>1888</v>
      </c>
      <c r="Y246" s="175"/>
      <c r="Z246" s="175"/>
      <c r="AA246" s="175"/>
      <c r="AB246" s="175"/>
      <c r="AC246" s="175"/>
      <c r="AD246" s="175"/>
      <c r="AE246" s="199"/>
      <c r="AF246" s="119"/>
      <c r="AG246" s="303"/>
      <c r="AH246" s="303"/>
      <c r="AI246" s="209"/>
      <c r="AJ246" s="175"/>
      <c r="AK246" s="290"/>
      <c r="AM246" s="5">
        <f t="shared" si="7"/>
        <v>1</v>
      </c>
    </row>
    <row r="247" spans="1:39" ht="12.95" customHeight="1" thickBot="1">
      <c r="A247" s="531"/>
      <c r="B247" s="175"/>
      <c r="C247" s="175"/>
      <c r="D247" s="175"/>
      <c r="E247" s="209"/>
      <c r="F247" s="175"/>
      <c r="G247" s="175"/>
      <c r="H247" s="199"/>
      <c r="I247" s="175"/>
      <c r="J247" s="175"/>
      <c r="K247" s="175"/>
      <c r="L247" s="175"/>
      <c r="M247" s="175"/>
      <c r="N247" s="175"/>
      <c r="O247" s="175"/>
      <c r="P247" s="209"/>
      <c r="Q247" s="175" t="s">
        <v>1889</v>
      </c>
      <c r="R247" s="175"/>
      <c r="S247" s="175"/>
      <c r="T247" s="175"/>
      <c r="U247" s="175"/>
      <c r="V247" s="175"/>
      <c r="W247" s="175"/>
      <c r="X247" s="175"/>
      <c r="Y247" s="175"/>
      <c r="Z247" s="175"/>
      <c r="AA247" s="175"/>
      <c r="AB247" s="175"/>
      <c r="AC247" s="175"/>
      <c r="AD247" s="175"/>
      <c r="AE247" s="199"/>
      <c r="AF247" s="119"/>
      <c r="AG247" s="303"/>
      <c r="AH247" s="303"/>
      <c r="AI247" s="209"/>
      <c r="AJ247" s="175"/>
      <c r="AK247" s="290"/>
      <c r="AM247" s="5">
        <f t="shared" si="7"/>
        <v>1</v>
      </c>
    </row>
    <row r="248" spans="1:39" ht="12.95" customHeight="1" thickBot="1">
      <c r="A248" s="625" t="s">
        <v>1890</v>
      </c>
      <c r="B248" s="547"/>
      <c r="C248" s="547"/>
      <c r="D248" s="547"/>
      <c r="E248" s="626"/>
      <c r="F248" s="547"/>
      <c r="G248" s="547"/>
      <c r="H248" s="627"/>
      <c r="I248" s="547" t="s">
        <v>1891</v>
      </c>
      <c r="J248" s="547"/>
      <c r="K248" s="547"/>
      <c r="L248" s="547"/>
      <c r="M248" s="547"/>
      <c r="N248" s="547"/>
      <c r="O248" s="547"/>
      <c r="P248" s="628" t="s">
        <v>73</v>
      </c>
      <c r="Q248" s="547" t="s">
        <v>1892</v>
      </c>
      <c r="R248" s="547"/>
      <c r="S248" s="547"/>
      <c r="T248" s="547"/>
      <c r="U248" s="547"/>
      <c r="V248" s="547"/>
      <c r="W248" s="547"/>
      <c r="X248" s="547"/>
      <c r="Y248" s="547"/>
      <c r="Z248" s="547"/>
      <c r="AA248" s="547"/>
      <c r="AB248" s="547"/>
      <c r="AC248" s="547"/>
      <c r="AD248" s="547"/>
      <c r="AE248" s="627"/>
      <c r="AF248" s="629" t="s">
        <v>73</v>
      </c>
      <c r="AG248" s="1840" t="s">
        <v>1893</v>
      </c>
      <c r="AH248" s="1841"/>
      <c r="AI248" s="626"/>
      <c r="AJ248" s="547"/>
      <c r="AK248" s="549"/>
      <c r="AM248" s="5">
        <f t="shared" si="7"/>
        <v>1</v>
      </c>
    </row>
    <row r="249" spans="1:39">
      <c r="B249" s="120" t="s">
        <v>1894</v>
      </c>
      <c r="AG249" s="303"/>
      <c r="AH249" s="303"/>
      <c r="AL249" s="587">
        <v>6</v>
      </c>
      <c r="AM249" s="5">
        <v>1</v>
      </c>
    </row>
    <row r="250" spans="1:39" ht="14.1" customHeight="1">
      <c r="A250" s="1504" t="s">
        <v>1386</v>
      </c>
      <c r="B250" s="1504"/>
      <c r="C250" s="1504"/>
      <c r="D250" s="1504"/>
      <c r="E250" s="1504"/>
      <c r="F250" s="1504"/>
      <c r="G250" s="1504"/>
      <c r="H250" s="1504"/>
      <c r="I250" s="1504"/>
      <c r="J250" s="1504"/>
      <c r="K250" s="1504"/>
      <c r="L250" s="1504"/>
      <c r="M250" s="1504"/>
      <c r="N250" s="1504"/>
      <c r="O250" s="1504"/>
      <c r="P250" s="1504"/>
      <c r="Q250" s="1504"/>
      <c r="R250" s="1504"/>
      <c r="S250" s="1504"/>
      <c r="T250" s="1504"/>
      <c r="U250" s="1504"/>
      <c r="V250" s="1504"/>
      <c r="W250" s="1504"/>
      <c r="X250" s="1504"/>
      <c r="Y250" s="1504"/>
      <c r="Z250" s="1504"/>
      <c r="AA250" s="1504"/>
      <c r="AB250" s="1504"/>
      <c r="AC250" s="1504"/>
      <c r="AD250" s="1504"/>
      <c r="AE250" s="1504"/>
      <c r="AF250" s="1504"/>
      <c r="AG250" s="1504"/>
      <c r="AH250" s="1504"/>
      <c r="AI250" s="1504"/>
      <c r="AJ250" s="1504"/>
      <c r="AK250" s="1504"/>
      <c r="AM250" s="5">
        <f>AM249</f>
        <v>1</v>
      </c>
    </row>
    <row r="251" spans="1:39" ht="14.1" customHeight="1">
      <c r="AM251" s="5">
        <f t="shared" ref="AM251:AM298" si="8">AM250</f>
        <v>1</v>
      </c>
    </row>
    <row r="252" spans="1:39" ht="14.1" customHeight="1">
      <c r="A252" s="1525" t="s">
        <v>1895</v>
      </c>
      <c r="B252" s="1525"/>
      <c r="C252" s="1525"/>
      <c r="D252" s="1525"/>
      <c r="E252" s="1525"/>
      <c r="F252" s="1525"/>
      <c r="G252" s="1525"/>
      <c r="H252" s="1525"/>
      <c r="I252" s="1525"/>
      <c r="J252" s="1525"/>
      <c r="K252" s="1525"/>
      <c r="L252" s="1525"/>
      <c r="M252" s="1525"/>
      <c r="N252" s="1525"/>
      <c r="O252" s="1525"/>
      <c r="P252" s="1525"/>
      <c r="Q252" s="1525"/>
      <c r="R252" s="1525"/>
      <c r="S252" s="1525"/>
      <c r="T252" s="1525"/>
      <c r="U252" s="1525"/>
      <c r="V252" s="1525"/>
      <c r="W252" s="1525"/>
      <c r="X252" s="1525"/>
      <c r="Y252" s="1525"/>
      <c r="Z252" s="1525"/>
      <c r="AA252" s="1525"/>
      <c r="AB252" s="1525"/>
      <c r="AC252" s="1525"/>
      <c r="AD252" s="1525"/>
      <c r="AE252" s="1525"/>
      <c r="AF252" s="1525"/>
      <c r="AG252" s="1525"/>
      <c r="AH252" s="1525"/>
      <c r="AI252" s="1525"/>
      <c r="AJ252" s="1525"/>
      <c r="AK252" s="1525"/>
      <c r="AM252" s="5">
        <f t="shared" si="8"/>
        <v>1</v>
      </c>
    </row>
    <row r="253" spans="1:39" ht="14.1" customHeight="1">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M253" s="5">
        <f t="shared" si="8"/>
        <v>1</v>
      </c>
    </row>
    <row r="254" spans="1:39" ht="14.1" customHeight="1">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528" t="e">
        <f>#REF!</f>
        <v>#REF!</v>
      </c>
      <c r="X254" s="1528"/>
      <c r="Y254" s="1528"/>
      <c r="Z254" s="1528"/>
      <c r="AA254" s="119" t="s">
        <v>1648</v>
      </c>
      <c r="AB254" s="119"/>
      <c r="AC254" s="1528" t="e">
        <f>#REF!</f>
        <v>#REF!</v>
      </c>
      <c r="AD254" s="1528"/>
      <c r="AE254" s="119" t="s">
        <v>1649</v>
      </c>
      <c r="AF254" s="119"/>
      <c r="AG254" s="1528" t="e">
        <f>#REF!</f>
        <v>#REF!</v>
      </c>
      <c r="AH254" s="1528"/>
      <c r="AI254" s="119" t="s">
        <v>1650</v>
      </c>
      <c r="AJ254" s="119"/>
      <c r="AK254" s="119"/>
      <c r="AM254" s="5">
        <f t="shared" si="8"/>
        <v>1</v>
      </c>
    </row>
    <row r="255" spans="1:39" ht="14.1" customHeight="1">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M255" s="5">
        <f t="shared" si="8"/>
        <v>1</v>
      </c>
    </row>
    <row r="256" spans="1:39" ht="14.1" customHeight="1">
      <c r="A256" s="119"/>
      <c r="B256" s="1504" t="e">
        <f>IF(#REF!="","所管行政庁",#REF!&amp;"長")</f>
        <v>#REF!</v>
      </c>
      <c r="C256" s="1504"/>
      <c r="D256" s="1504"/>
      <c r="E256" s="1504"/>
      <c r="F256" s="1504"/>
      <c r="G256" s="1504"/>
      <c r="H256" s="1504"/>
      <c r="I256" s="1504"/>
      <c r="J256" s="1504"/>
      <c r="K256" s="119"/>
      <c r="L256" s="119" t="s">
        <v>1896</v>
      </c>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M256" s="5">
        <f t="shared" si="8"/>
        <v>1</v>
      </c>
    </row>
    <row r="257" spans="1:39" ht="14.1" customHeight="1">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M257" s="5">
        <f t="shared" si="8"/>
        <v>1</v>
      </c>
    </row>
    <row r="258" spans="1:39" ht="14.1" customHeight="1">
      <c r="A258" s="119"/>
      <c r="B258" s="119"/>
      <c r="C258" s="119"/>
      <c r="D258" s="119"/>
      <c r="E258" s="119"/>
      <c r="F258" s="119"/>
      <c r="G258" s="119"/>
      <c r="H258" s="119"/>
      <c r="I258" s="119"/>
      <c r="J258" s="119"/>
      <c r="K258" s="119"/>
      <c r="L258" s="119"/>
      <c r="M258" s="119"/>
      <c r="N258" s="119"/>
      <c r="O258" s="119"/>
      <c r="P258" s="119"/>
      <c r="Q258" s="119"/>
      <c r="R258" s="119"/>
      <c r="S258" s="119"/>
      <c r="T258" s="119" t="s">
        <v>1897</v>
      </c>
      <c r="U258" s="119"/>
      <c r="V258" s="119"/>
      <c r="W258" s="119"/>
      <c r="X258" s="119"/>
      <c r="Y258" s="119"/>
      <c r="Z258" s="119"/>
      <c r="AA258" s="119"/>
      <c r="AB258" s="119"/>
      <c r="AC258" s="119"/>
      <c r="AD258" s="119"/>
      <c r="AE258" s="119"/>
      <c r="AF258" s="119"/>
      <c r="AG258" s="119"/>
      <c r="AH258" s="119"/>
      <c r="AI258" s="119"/>
      <c r="AJ258" s="119"/>
      <c r="AK258" s="119"/>
      <c r="AM258" s="5">
        <f t="shared" si="8"/>
        <v>1</v>
      </c>
    </row>
    <row r="259" spans="1:39" ht="14.1" customHeight="1">
      <c r="A259" s="119"/>
      <c r="B259" s="119"/>
      <c r="C259" s="119"/>
      <c r="D259" s="119"/>
      <c r="E259" s="119"/>
      <c r="F259" s="119"/>
      <c r="G259" s="119"/>
      <c r="H259" s="119"/>
      <c r="I259" s="119"/>
      <c r="J259" s="119"/>
      <c r="K259" s="119"/>
      <c r="L259" s="119"/>
      <c r="M259" s="119"/>
      <c r="N259" s="119"/>
      <c r="O259" s="119"/>
      <c r="P259" s="119"/>
      <c r="Q259" s="119"/>
      <c r="R259" s="119"/>
      <c r="S259" s="119"/>
      <c r="T259" s="119"/>
      <c r="U259" s="1529" t="e">
        <f>#REF!</f>
        <v>#REF!</v>
      </c>
      <c r="V259" s="1529"/>
      <c r="W259" s="1529"/>
      <c r="X259" s="1529"/>
      <c r="Y259" s="1529"/>
      <c r="Z259" s="1529"/>
      <c r="AA259" s="1529"/>
      <c r="AB259" s="1529"/>
      <c r="AC259" s="1529"/>
      <c r="AD259" s="1529"/>
      <c r="AE259" s="1529"/>
      <c r="AF259" s="1529"/>
      <c r="AG259" s="1529"/>
      <c r="AH259" s="1529"/>
      <c r="AI259" s="1529"/>
      <c r="AJ259" s="1529"/>
      <c r="AK259" s="1529"/>
      <c r="AM259" s="5">
        <f t="shared" si="8"/>
        <v>1</v>
      </c>
    </row>
    <row r="260" spans="1:39" ht="14.1" customHeight="1">
      <c r="A260" s="119"/>
      <c r="B260" s="119"/>
      <c r="C260" s="119"/>
      <c r="D260" s="119"/>
      <c r="E260" s="119"/>
      <c r="F260" s="119"/>
      <c r="G260" s="119"/>
      <c r="H260" s="119"/>
      <c r="I260" s="119"/>
      <c r="J260" s="119"/>
      <c r="K260" s="119"/>
      <c r="L260" s="119"/>
      <c r="M260" s="119"/>
      <c r="N260" s="119"/>
      <c r="O260" s="119"/>
      <c r="P260" s="119"/>
      <c r="Q260" s="119"/>
      <c r="R260" s="119"/>
      <c r="S260" s="119"/>
      <c r="T260" s="119"/>
      <c r="U260" s="1529"/>
      <c r="V260" s="1529"/>
      <c r="W260" s="1529"/>
      <c r="X260" s="1529"/>
      <c r="Y260" s="1529"/>
      <c r="Z260" s="1529"/>
      <c r="AA260" s="1529"/>
      <c r="AB260" s="1529"/>
      <c r="AC260" s="1529"/>
      <c r="AD260" s="1529"/>
      <c r="AE260" s="1529"/>
      <c r="AF260" s="1529"/>
      <c r="AG260" s="1529"/>
      <c r="AH260" s="1529"/>
      <c r="AI260" s="1529"/>
      <c r="AJ260" s="1529"/>
      <c r="AK260" s="1529"/>
      <c r="AM260" s="5">
        <f t="shared" si="8"/>
        <v>1</v>
      </c>
    </row>
    <row r="261" spans="1:39" ht="14.1" customHeight="1">
      <c r="A261" s="119"/>
      <c r="B261" s="119"/>
      <c r="C261" s="119"/>
      <c r="D261" s="119"/>
      <c r="E261" s="119"/>
      <c r="F261" s="119"/>
      <c r="G261" s="119"/>
      <c r="H261" s="119"/>
      <c r="I261" s="119"/>
      <c r="J261" s="119"/>
      <c r="K261" s="119"/>
      <c r="L261" s="119"/>
      <c r="M261" s="119"/>
      <c r="N261" s="119"/>
      <c r="O261" s="119"/>
      <c r="P261" s="119"/>
      <c r="Q261" s="119"/>
      <c r="R261" s="119"/>
      <c r="S261" s="119"/>
      <c r="T261" s="119" t="s">
        <v>1898</v>
      </c>
      <c r="U261" s="119"/>
      <c r="V261" s="119"/>
      <c r="W261" s="119"/>
      <c r="X261" s="119"/>
      <c r="Y261" s="119"/>
      <c r="Z261" s="119"/>
      <c r="AA261" s="119"/>
      <c r="AB261" s="119"/>
      <c r="AC261" s="119"/>
      <c r="AD261" s="119"/>
      <c r="AE261" s="119"/>
      <c r="AF261" s="119"/>
      <c r="AG261" s="119"/>
      <c r="AH261" s="119"/>
      <c r="AI261" s="119"/>
      <c r="AJ261" s="119"/>
      <c r="AK261" s="119"/>
      <c r="AM261" s="5">
        <f t="shared" si="8"/>
        <v>1</v>
      </c>
    </row>
    <row r="262" spans="1:39" ht="14.1" customHeight="1">
      <c r="A262" s="119"/>
      <c r="B262" s="119"/>
      <c r="C262" s="119"/>
      <c r="D262" s="119"/>
      <c r="E262" s="119"/>
      <c r="F262" s="119"/>
      <c r="G262" s="119"/>
      <c r="H262" s="119"/>
      <c r="I262" s="119"/>
      <c r="J262" s="119"/>
      <c r="K262" s="119"/>
      <c r="L262" s="119"/>
      <c r="M262" s="119"/>
      <c r="N262" s="119"/>
      <c r="O262" s="119"/>
      <c r="P262" s="119"/>
      <c r="Q262" s="119"/>
      <c r="R262" s="119"/>
      <c r="S262" s="119"/>
      <c r="T262" s="119"/>
      <c r="U262" s="1529" t="e">
        <f>IF(#REF!&lt;&gt;"",#REF!,#REF!)</f>
        <v>#REF!</v>
      </c>
      <c r="V262" s="1529"/>
      <c r="W262" s="1529"/>
      <c r="X262" s="1529"/>
      <c r="Y262" s="1529"/>
      <c r="Z262" s="1529"/>
      <c r="AA262" s="1529"/>
      <c r="AB262" s="1529"/>
      <c r="AC262" s="1529"/>
      <c r="AD262" s="1529"/>
      <c r="AE262" s="1529"/>
      <c r="AF262" s="1529"/>
      <c r="AG262" s="1529"/>
      <c r="AH262" s="1529"/>
      <c r="AI262" s="1529"/>
      <c r="AJ262" s="1529"/>
      <c r="AK262" s="1529"/>
      <c r="AM262" s="5">
        <f t="shared" si="8"/>
        <v>1</v>
      </c>
    </row>
    <row r="263" spans="1:39" ht="14.1" customHeight="1">
      <c r="A263" s="119"/>
      <c r="B263" s="119"/>
      <c r="C263" s="119"/>
      <c r="D263" s="119"/>
      <c r="E263" s="119"/>
      <c r="F263" s="119"/>
      <c r="G263" s="119"/>
      <c r="H263" s="119"/>
      <c r="I263" s="119"/>
      <c r="J263" s="119"/>
      <c r="K263" s="119"/>
      <c r="L263" s="119"/>
      <c r="M263" s="119"/>
      <c r="N263" s="119"/>
      <c r="O263" s="119"/>
      <c r="P263" s="119"/>
      <c r="Q263" s="119"/>
      <c r="R263" s="119"/>
      <c r="S263" s="119"/>
      <c r="T263" s="119"/>
      <c r="U263" s="1529"/>
      <c r="V263" s="1529"/>
      <c r="W263" s="1529"/>
      <c r="X263" s="1529"/>
      <c r="Y263" s="1529"/>
      <c r="Z263" s="1529"/>
      <c r="AA263" s="1529"/>
      <c r="AB263" s="1529"/>
      <c r="AC263" s="1529"/>
      <c r="AD263" s="1529"/>
      <c r="AE263" s="1529"/>
      <c r="AF263" s="1529"/>
      <c r="AG263" s="1529"/>
      <c r="AH263" s="1529"/>
      <c r="AI263" s="1529"/>
      <c r="AJ263" s="1529"/>
      <c r="AK263" s="1529"/>
      <c r="AM263" s="5">
        <f t="shared" si="8"/>
        <v>1</v>
      </c>
    </row>
    <row r="264" spans="1:39" ht="14.1" customHeight="1">
      <c r="A264" s="119"/>
      <c r="B264" s="119"/>
      <c r="C264" s="119"/>
      <c r="D264" s="119"/>
      <c r="E264" s="119"/>
      <c r="F264" s="119"/>
      <c r="G264" s="119"/>
      <c r="H264" s="119"/>
      <c r="I264" s="119"/>
      <c r="J264" s="119"/>
      <c r="K264" s="119"/>
      <c r="L264" s="119"/>
      <c r="M264" s="119"/>
      <c r="N264" s="119"/>
      <c r="O264" s="119"/>
      <c r="P264" s="119"/>
      <c r="Q264" s="119"/>
      <c r="R264" s="119"/>
      <c r="S264" s="119"/>
      <c r="T264" s="119" t="s">
        <v>1899</v>
      </c>
      <c r="U264" s="119"/>
      <c r="V264" s="119"/>
      <c r="W264" s="119"/>
      <c r="X264" s="119"/>
      <c r="Y264" s="119"/>
      <c r="Z264" s="119"/>
      <c r="AA264" s="119"/>
      <c r="AB264" s="119"/>
      <c r="AC264" s="119"/>
      <c r="AD264" s="119"/>
      <c r="AE264" s="119"/>
      <c r="AF264" s="119"/>
      <c r="AG264" s="119"/>
      <c r="AH264" s="119"/>
      <c r="AI264" s="119"/>
      <c r="AJ264" s="119"/>
      <c r="AK264" s="119"/>
      <c r="AM264" s="5">
        <f t="shared" si="8"/>
        <v>1</v>
      </c>
    </row>
    <row r="265" spans="1:39" ht="14.1" customHeight="1">
      <c r="A265" s="119"/>
      <c r="B265" s="119"/>
      <c r="C265" s="119"/>
      <c r="D265" s="119"/>
      <c r="E265" s="119"/>
      <c r="F265" s="119"/>
      <c r="G265" s="119"/>
      <c r="H265" s="119"/>
      <c r="I265" s="119"/>
      <c r="J265" s="119"/>
      <c r="K265" s="119"/>
      <c r="L265" s="119"/>
      <c r="M265" s="119"/>
      <c r="N265" s="119"/>
      <c r="O265" s="119"/>
      <c r="P265" s="119"/>
      <c r="Q265" s="119"/>
      <c r="R265" s="119"/>
      <c r="S265" s="119"/>
      <c r="T265" s="119"/>
      <c r="U265" s="1529" t="e">
        <f>IF(#REF!&lt;&gt;"",#REF!,"")</f>
        <v>#REF!</v>
      </c>
      <c r="V265" s="1529"/>
      <c r="W265" s="1529"/>
      <c r="X265" s="1529"/>
      <c r="Y265" s="1529"/>
      <c r="Z265" s="1529"/>
      <c r="AA265" s="1529"/>
      <c r="AB265" s="1529"/>
      <c r="AC265" s="1529"/>
      <c r="AD265" s="1529"/>
      <c r="AE265" s="1529"/>
      <c r="AF265" s="1529"/>
      <c r="AG265" s="1529"/>
      <c r="AH265" s="1529"/>
      <c r="AI265" s="1529"/>
      <c r="AJ265" s="1529"/>
      <c r="AK265" s="1529"/>
      <c r="AM265" s="5">
        <f t="shared" si="8"/>
        <v>1</v>
      </c>
    </row>
    <row r="266" spans="1:39" ht="14.1" customHeight="1">
      <c r="A266" s="119"/>
      <c r="B266" s="119"/>
      <c r="C266" s="119"/>
      <c r="D266" s="119"/>
      <c r="E266" s="119"/>
      <c r="F266" s="119"/>
      <c r="G266" s="119"/>
      <c r="H266" s="119"/>
      <c r="I266" s="119"/>
      <c r="J266" s="119"/>
      <c r="K266" s="119"/>
      <c r="L266" s="119"/>
      <c r="M266" s="119"/>
      <c r="N266" s="119"/>
      <c r="O266" s="119"/>
      <c r="P266" s="119"/>
      <c r="Q266" s="119"/>
      <c r="R266" s="119"/>
      <c r="S266" s="119"/>
      <c r="T266" s="119"/>
      <c r="U266" s="1529"/>
      <c r="V266" s="1529"/>
      <c r="W266" s="1529"/>
      <c r="X266" s="1529"/>
      <c r="Y266" s="1529"/>
      <c r="Z266" s="1529"/>
      <c r="AA266" s="1529"/>
      <c r="AB266" s="1529"/>
      <c r="AC266" s="1529"/>
      <c r="AD266" s="1529"/>
      <c r="AE266" s="1529"/>
      <c r="AF266" s="1529"/>
      <c r="AG266" s="1529"/>
      <c r="AH266" s="1529"/>
      <c r="AI266" s="1529"/>
      <c r="AJ266" s="1529"/>
      <c r="AK266" s="1529"/>
      <c r="AM266" s="5">
        <f t="shared" si="8"/>
        <v>1</v>
      </c>
    </row>
    <row r="267" spans="1:39" ht="14.1" customHeight="1">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M267" s="5">
        <f t="shared" si="8"/>
        <v>1</v>
      </c>
    </row>
    <row r="268" spans="1:39" ht="14.1" customHeight="1">
      <c r="A268" s="119"/>
      <c r="B268" s="1529" t="s">
        <v>1900</v>
      </c>
      <c r="C268" s="1529"/>
      <c r="D268" s="1529"/>
      <c r="E268" s="1529"/>
      <c r="F268" s="1529"/>
      <c r="G268" s="1529"/>
      <c r="H268" s="1529"/>
      <c r="I268" s="1529"/>
      <c r="J268" s="1529"/>
      <c r="K268" s="1529"/>
      <c r="L268" s="1529"/>
      <c r="M268" s="1529"/>
      <c r="N268" s="1529"/>
      <c r="O268" s="1529"/>
      <c r="P268" s="1529"/>
      <c r="Q268" s="1529"/>
      <c r="R268" s="1529"/>
      <c r="S268" s="1529"/>
      <c r="T268" s="1529"/>
      <c r="U268" s="1529"/>
      <c r="V268" s="1529"/>
      <c r="W268" s="1529"/>
      <c r="X268" s="1529"/>
      <c r="Y268" s="1529"/>
      <c r="Z268" s="1529"/>
      <c r="AA268" s="1529"/>
      <c r="AB268" s="1529"/>
      <c r="AC268" s="1529"/>
      <c r="AD268" s="1529"/>
      <c r="AE268" s="1529"/>
      <c r="AF268" s="1529"/>
      <c r="AG268" s="1529"/>
      <c r="AH268" s="1529"/>
      <c r="AI268" s="1529"/>
      <c r="AJ268" s="1529"/>
      <c r="AK268" s="1529"/>
      <c r="AM268" s="5">
        <f t="shared" si="8"/>
        <v>1</v>
      </c>
    </row>
    <row r="269" spans="1:39" ht="14.1" customHeight="1">
      <c r="A269" s="119"/>
      <c r="B269" s="1529"/>
      <c r="C269" s="1529"/>
      <c r="D269" s="1529"/>
      <c r="E269" s="1529"/>
      <c r="F269" s="1529"/>
      <c r="G269" s="1529"/>
      <c r="H269" s="1529"/>
      <c r="I269" s="1529"/>
      <c r="J269" s="1529"/>
      <c r="K269" s="1529"/>
      <c r="L269" s="1529"/>
      <c r="M269" s="1529"/>
      <c r="N269" s="1529"/>
      <c r="O269" s="1529"/>
      <c r="P269" s="1529"/>
      <c r="Q269" s="1529"/>
      <c r="R269" s="1529"/>
      <c r="S269" s="1529"/>
      <c r="T269" s="1529"/>
      <c r="U269" s="1529"/>
      <c r="V269" s="1529"/>
      <c r="W269" s="1529"/>
      <c r="X269" s="1529"/>
      <c r="Y269" s="1529"/>
      <c r="Z269" s="1529"/>
      <c r="AA269" s="1529"/>
      <c r="AB269" s="1529"/>
      <c r="AC269" s="1529"/>
      <c r="AD269" s="1529"/>
      <c r="AE269" s="1529"/>
      <c r="AF269" s="1529"/>
      <c r="AG269" s="1529"/>
      <c r="AH269" s="1529"/>
      <c r="AI269" s="1529"/>
      <c r="AJ269" s="1529"/>
      <c r="AK269" s="1529"/>
      <c r="AM269" s="5">
        <f t="shared" si="8"/>
        <v>1</v>
      </c>
    </row>
    <row r="270" spans="1:39" ht="14.1" customHeight="1">
      <c r="A270" s="119"/>
      <c r="B270" s="1529"/>
      <c r="C270" s="1529"/>
      <c r="D270" s="1529"/>
      <c r="E270" s="1529"/>
      <c r="F270" s="1529"/>
      <c r="G270" s="1529"/>
      <c r="H270" s="1529"/>
      <c r="I270" s="1529"/>
      <c r="J270" s="1529"/>
      <c r="K270" s="1529"/>
      <c r="L270" s="1529"/>
      <c r="M270" s="1529"/>
      <c r="N270" s="1529"/>
      <c r="O270" s="1529"/>
      <c r="P270" s="1529"/>
      <c r="Q270" s="1529"/>
      <c r="R270" s="1529"/>
      <c r="S270" s="1529"/>
      <c r="T270" s="1529"/>
      <c r="U270" s="1529"/>
      <c r="V270" s="1529"/>
      <c r="W270" s="1529"/>
      <c r="X270" s="1529"/>
      <c r="Y270" s="1529"/>
      <c r="Z270" s="1529"/>
      <c r="AA270" s="1529"/>
      <c r="AB270" s="1529"/>
      <c r="AC270" s="1529"/>
      <c r="AD270" s="1529"/>
      <c r="AE270" s="1529"/>
      <c r="AF270" s="1529"/>
      <c r="AG270" s="1529"/>
      <c r="AH270" s="1529"/>
      <c r="AI270" s="1529"/>
      <c r="AJ270" s="1529"/>
      <c r="AK270" s="1529"/>
      <c r="AM270" s="5">
        <f t="shared" si="8"/>
        <v>1</v>
      </c>
    </row>
    <row r="271" spans="1:39" ht="14.1" customHeight="1">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M271" s="5">
        <f t="shared" si="8"/>
        <v>1</v>
      </c>
    </row>
    <row r="272" spans="1:39" ht="14.1" customHeight="1">
      <c r="A272" s="119"/>
      <c r="B272" s="119" t="s">
        <v>1684</v>
      </c>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M272" s="5">
        <f t="shared" si="8"/>
        <v>1</v>
      </c>
    </row>
    <row r="273" spans="1:39" ht="14.1" customHeight="1">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M273" s="5">
        <f t="shared" si="8"/>
        <v>1</v>
      </c>
    </row>
    <row r="274" spans="1:39" ht="14.1" customHeight="1">
      <c r="A274" s="119"/>
      <c r="B274" s="119"/>
      <c r="C274" s="119"/>
      <c r="D274" s="889" t="s">
        <v>73</v>
      </c>
      <c r="E274" s="119" t="s">
        <v>1901</v>
      </c>
      <c r="F274" s="119"/>
      <c r="G274" s="119"/>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M274" s="5">
        <f t="shared" si="8"/>
        <v>1</v>
      </c>
    </row>
    <row r="275" spans="1:39" ht="14.1" customHeight="1">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M275" s="5">
        <f t="shared" si="8"/>
        <v>1</v>
      </c>
    </row>
    <row r="276" spans="1:39" ht="14.1" customHeight="1">
      <c r="A276" s="119"/>
      <c r="B276" s="119"/>
      <c r="C276" s="119"/>
      <c r="D276" s="889" t="s">
        <v>73</v>
      </c>
      <c r="E276" s="119" t="s">
        <v>1902</v>
      </c>
      <c r="F276" s="119"/>
      <c r="G276" s="119"/>
      <c r="H276" s="119"/>
      <c r="I276" s="119"/>
      <c r="J276" s="119"/>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M276" s="5">
        <f t="shared" si="8"/>
        <v>1</v>
      </c>
    </row>
    <row r="277" spans="1:39" ht="14.1" customHeight="1">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M277" s="5">
        <f t="shared" si="8"/>
        <v>1</v>
      </c>
    </row>
    <row r="278" spans="1:39" ht="14.1" customHeight="1">
      <c r="A278" s="119"/>
      <c r="B278" s="119"/>
      <c r="C278" s="119"/>
      <c r="D278" s="889" t="s">
        <v>73</v>
      </c>
      <c r="E278" s="119" t="s">
        <v>1903</v>
      </c>
      <c r="F278" s="119"/>
      <c r="G278" s="119"/>
      <c r="H278" s="119"/>
      <c r="I278" s="119"/>
      <c r="J278" s="119"/>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M278" s="5">
        <f t="shared" si="8"/>
        <v>1</v>
      </c>
    </row>
    <row r="279" spans="1:39" ht="14.1" customHeight="1">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M279" s="5">
        <f t="shared" si="8"/>
        <v>1</v>
      </c>
    </row>
    <row r="280" spans="1:39" ht="14.1" customHeight="1">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M280" s="5">
        <f t="shared" si="8"/>
        <v>1</v>
      </c>
    </row>
    <row r="281" spans="1:39" ht="14.1" customHeight="1">
      <c r="A281" s="119"/>
      <c r="B281" s="119" t="s">
        <v>1904</v>
      </c>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M281" s="5">
        <f t="shared" si="8"/>
        <v>1</v>
      </c>
    </row>
    <row r="282" spans="1:39" ht="27.95" customHeight="1">
      <c r="B282" s="1937" t="s">
        <v>1905</v>
      </c>
      <c r="C282" s="1740"/>
      <c r="D282" s="1740"/>
      <c r="E282" s="1740"/>
      <c r="F282" s="1740"/>
      <c r="G282" s="1740"/>
      <c r="H282" s="1740"/>
      <c r="I282" s="1740"/>
      <c r="J282" s="1740"/>
      <c r="K282" s="1740"/>
      <c r="L282" s="1740"/>
      <c r="M282" s="1740"/>
      <c r="N282" s="1937" t="s">
        <v>1906</v>
      </c>
      <c r="O282" s="1740"/>
      <c r="P282" s="1740"/>
      <c r="Q282" s="1740"/>
      <c r="R282" s="1740"/>
      <c r="S282" s="1740"/>
      <c r="T282" s="1740"/>
      <c r="U282" s="1740"/>
      <c r="V282" s="1740"/>
      <c r="W282" s="1740"/>
      <c r="X282" s="1740"/>
      <c r="Y282" s="1740"/>
      <c r="Z282" s="1938"/>
      <c r="AA282" s="1740" t="s">
        <v>1907</v>
      </c>
      <c r="AB282" s="1740"/>
      <c r="AC282" s="1740"/>
      <c r="AD282" s="1740"/>
      <c r="AE282" s="1740"/>
      <c r="AF282" s="1740"/>
      <c r="AG282" s="1740"/>
      <c r="AH282" s="1740"/>
      <c r="AI282" s="1740"/>
      <c r="AJ282" s="1938"/>
      <c r="AM282" s="5">
        <f t="shared" si="8"/>
        <v>1</v>
      </c>
    </row>
    <row r="283" spans="1:39" ht="27.95" customHeight="1">
      <c r="B283" s="623"/>
      <c r="C283" s="119"/>
      <c r="D283" s="119"/>
      <c r="E283" s="119"/>
      <c r="F283" s="119" t="s">
        <v>7</v>
      </c>
      <c r="G283" s="119"/>
      <c r="H283" s="119"/>
      <c r="I283" s="119" t="s">
        <v>8</v>
      </c>
      <c r="J283" s="119"/>
      <c r="K283" s="119"/>
      <c r="L283" s="119" t="s">
        <v>9</v>
      </c>
      <c r="M283" s="119"/>
      <c r="N283" s="623"/>
      <c r="O283" s="119"/>
      <c r="P283" s="119"/>
      <c r="Q283" s="119"/>
      <c r="R283" s="119"/>
      <c r="S283" s="119" t="s">
        <v>7</v>
      </c>
      <c r="T283" s="119"/>
      <c r="U283" s="119"/>
      <c r="V283" s="119" t="s">
        <v>8</v>
      </c>
      <c r="W283" s="119"/>
      <c r="X283" s="119"/>
      <c r="Y283" s="119" t="s">
        <v>9</v>
      </c>
      <c r="Z283" s="630"/>
      <c r="AA283" s="119"/>
      <c r="AB283" s="119"/>
      <c r="AC283" s="119"/>
      <c r="AD283" s="119"/>
      <c r="AE283" s="119"/>
      <c r="AF283" s="119"/>
      <c r="AG283" s="119"/>
      <c r="AH283" s="119"/>
      <c r="AI283" s="119"/>
      <c r="AJ283" s="630"/>
      <c r="AM283" s="5">
        <f t="shared" si="8"/>
        <v>1</v>
      </c>
    </row>
    <row r="284" spans="1:39" ht="27.95" customHeight="1">
      <c r="B284" s="631"/>
      <c r="C284" s="164" t="s">
        <v>1908</v>
      </c>
      <c r="D284" s="164"/>
      <c r="E284" s="164"/>
      <c r="F284" s="164"/>
      <c r="G284" s="164"/>
      <c r="H284" s="164"/>
      <c r="I284" s="164"/>
      <c r="J284" s="164"/>
      <c r="K284" s="164"/>
      <c r="L284" s="164" t="s">
        <v>1694</v>
      </c>
      <c r="M284" s="164"/>
      <c r="N284" s="631"/>
      <c r="O284" s="164" t="s">
        <v>1908</v>
      </c>
      <c r="P284" s="164"/>
      <c r="Q284" s="164"/>
      <c r="R284" s="164"/>
      <c r="S284" s="164"/>
      <c r="T284" s="164"/>
      <c r="U284" s="164"/>
      <c r="V284" s="164"/>
      <c r="W284" s="164"/>
      <c r="X284" s="164"/>
      <c r="Y284" s="164" t="s">
        <v>1694</v>
      </c>
      <c r="Z284" s="632"/>
      <c r="AA284" s="119"/>
      <c r="AB284" s="119"/>
      <c r="AC284" s="119"/>
      <c r="AD284" s="119"/>
      <c r="AE284" s="119"/>
      <c r="AF284" s="119"/>
      <c r="AG284" s="119"/>
      <c r="AH284" s="119"/>
      <c r="AI284" s="119"/>
      <c r="AJ284" s="630"/>
      <c r="AM284" s="5">
        <f t="shared" si="8"/>
        <v>1</v>
      </c>
    </row>
    <row r="285" spans="1:39" ht="27.95" customHeight="1">
      <c r="B285" s="622" t="s">
        <v>1909</v>
      </c>
      <c r="C285" s="138"/>
      <c r="D285" s="138"/>
      <c r="E285" s="138"/>
      <c r="F285" s="138"/>
      <c r="G285" s="138"/>
      <c r="H285" s="138"/>
      <c r="I285" s="138"/>
      <c r="J285" s="138"/>
      <c r="K285" s="138"/>
      <c r="L285" s="138"/>
      <c r="M285" s="138"/>
      <c r="N285" s="622" t="s">
        <v>1909</v>
      </c>
      <c r="O285" s="138"/>
      <c r="P285" s="138"/>
      <c r="Q285" s="138"/>
      <c r="R285" s="138"/>
      <c r="S285" s="138"/>
      <c r="T285" s="138"/>
      <c r="U285" s="138"/>
      <c r="V285" s="138"/>
      <c r="W285" s="138"/>
      <c r="X285" s="138"/>
      <c r="Y285" s="138"/>
      <c r="Z285" s="633"/>
      <c r="AA285" s="138"/>
      <c r="AB285" s="138"/>
      <c r="AC285" s="138"/>
      <c r="AD285" s="138"/>
      <c r="AE285" s="138"/>
      <c r="AF285" s="138"/>
      <c r="AG285" s="138"/>
      <c r="AH285" s="138"/>
      <c r="AI285" s="138"/>
      <c r="AJ285" s="633"/>
      <c r="AM285" s="5">
        <f t="shared" si="8"/>
        <v>1</v>
      </c>
    </row>
    <row r="286" spans="1:39" ht="14.1" customHeight="1">
      <c r="AM286" s="5">
        <f t="shared" si="8"/>
        <v>1</v>
      </c>
    </row>
    <row r="287" spans="1:39" ht="14.1" customHeight="1">
      <c r="B287" s="120" t="s">
        <v>128</v>
      </c>
      <c r="C287" s="120"/>
      <c r="D287" s="120"/>
      <c r="E287" s="120"/>
      <c r="AM287" s="5">
        <f t="shared" si="8"/>
        <v>1</v>
      </c>
    </row>
    <row r="288" spans="1:39" ht="14.1" customHeight="1">
      <c r="B288" s="634" t="s">
        <v>1910</v>
      </c>
      <c r="C288" s="120" t="s">
        <v>1911</v>
      </c>
      <c r="D288" s="120"/>
      <c r="E288" s="120"/>
      <c r="AM288" s="5">
        <f t="shared" si="8"/>
        <v>1</v>
      </c>
    </row>
    <row r="289" spans="1:86" ht="14.1" customHeight="1">
      <c r="B289" s="120"/>
      <c r="C289" s="120"/>
      <c r="D289" s="120" t="s">
        <v>1912</v>
      </c>
      <c r="E289" s="120"/>
      <c r="AM289" s="5">
        <f t="shared" si="8"/>
        <v>1</v>
      </c>
    </row>
    <row r="290" spans="1:86" ht="14.1" customHeight="1">
      <c r="B290" s="120"/>
      <c r="C290" s="120"/>
      <c r="D290" s="120" t="s">
        <v>1913</v>
      </c>
      <c r="E290" s="120"/>
      <c r="AM290" s="5">
        <f t="shared" si="8"/>
        <v>1</v>
      </c>
    </row>
    <row r="291" spans="1:86" ht="14.1" customHeight="1">
      <c r="B291" s="120"/>
      <c r="C291" s="120"/>
      <c r="D291" s="120" t="s">
        <v>1914</v>
      </c>
      <c r="E291" s="120"/>
      <c r="AM291" s="5">
        <f t="shared" si="8"/>
        <v>1</v>
      </c>
    </row>
    <row r="292" spans="1:86" ht="14.1" customHeight="1">
      <c r="B292" s="120"/>
      <c r="C292" s="120"/>
      <c r="D292" s="120" t="s">
        <v>1915</v>
      </c>
      <c r="E292" s="120"/>
      <c r="AM292" s="5">
        <f t="shared" si="8"/>
        <v>1</v>
      </c>
    </row>
    <row r="293" spans="1:86" ht="14.1" customHeight="1">
      <c r="B293" s="634" t="s">
        <v>1916</v>
      </c>
      <c r="C293" s="120" t="s">
        <v>1917</v>
      </c>
      <c r="D293" s="120"/>
      <c r="E293" s="120"/>
      <c r="AM293" s="5">
        <f t="shared" si="8"/>
        <v>1</v>
      </c>
    </row>
    <row r="294" spans="1:86" ht="14.1" customHeight="1">
      <c r="B294" s="634" t="s">
        <v>1918</v>
      </c>
      <c r="C294" s="120" t="s">
        <v>1919</v>
      </c>
      <c r="D294" s="120"/>
      <c r="E294" s="120"/>
      <c r="AM294" s="5">
        <f t="shared" si="8"/>
        <v>1</v>
      </c>
    </row>
    <row r="295" spans="1:86" ht="14.1" customHeight="1">
      <c r="B295" s="634" t="s">
        <v>1920</v>
      </c>
      <c r="C295" s="120" t="s">
        <v>1921</v>
      </c>
      <c r="D295" s="120"/>
      <c r="E295" s="120"/>
      <c r="AM295" s="5">
        <f t="shared" si="8"/>
        <v>1</v>
      </c>
    </row>
    <row r="296" spans="1:86" ht="14.1" customHeight="1">
      <c r="B296" s="120"/>
      <c r="C296" s="120" t="s">
        <v>1922</v>
      </c>
      <c r="D296" s="120"/>
      <c r="E296" s="120"/>
      <c r="AM296" s="5">
        <f t="shared" si="8"/>
        <v>1</v>
      </c>
    </row>
    <row r="297" spans="1:86" ht="14.1" customHeight="1">
      <c r="B297" s="120"/>
      <c r="C297" s="120" t="s">
        <v>1923</v>
      </c>
      <c r="D297" s="120"/>
      <c r="E297" s="120"/>
      <c r="AM297" s="5">
        <f t="shared" si="8"/>
        <v>1</v>
      </c>
    </row>
    <row r="298" spans="1:86" ht="14.1" customHeight="1">
      <c r="B298" s="120"/>
      <c r="C298" s="120"/>
      <c r="D298" s="120"/>
      <c r="E298" s="120"/>
      <c r="AM298" s="5">
        <f t="shared" si="8"/>
        <v>1</v>
      </c>
    </row>
    <row r="299" spans="1:86" s="127" customFormat="1" ht="15" customHeight="1">
      <c r="A299" s="1504" t="s">
        <v>1924</v>
      </c>
      <c r="B299" s="1504"/>
      <c r="C299" s="1504"/>
      <c r="D299" s="1504"/>
      <c r="E299" s="1504"/>
      <c r="F299" s="1504"/>
      <c r="G299" s="1504"/>
      <c r="H299" s="1504"/>
      <c r="I299" s="1504"/>
      <c r="J299" s="1504"/>
      <c r="K299" s="1504"/>
      <c r="L299" s="1504"/>
      <c r="M299" s="1504"/>
      <c r="N299" s="1504"/>
      <c r="O299" s="1504"/>
      <c r="P299" s="1504"/>
      <c r="Q299" s="1504"/>
      <c r="R299" s="1504"/>
      <c r="S299" s="1504"/>
      <c r="T299" s="1504"/>
      <c r="U299" s="1504"/>
      <c r="V299" s="1504"/>
      <c r="W299" s="1504"/>
      <c r="X299" s="1504"/>
      <c r="Y299" s="1504"/>
      <c r="Z299" s="1504"/>
      <c r="AA299" s="1504"/>
      <c r="AB299" s="1504"/>
      <c r="AC299" s="1504"/>
      <c r="AD299" s="1504"/>
      <c r="AE299" s="1504"/>
      <c r="AF299" s="1504"/>
      <c r="AG299" s="1504"/>
      <c r="AH299" s="1504"/>
      <c r="AI299" s="1504"/>
      <c r="AJ299" s="1504"/>
      <c r="AK299" s="1504"/>
      <c r="AL299" s="599">
        <v>7</v>
      </c>
      <c r="AM299" s="647">
        <v>1</v>
      </c>
      <c r="AN299" s="108"/>
      <c r="AO299" s="108"/>
      <c r="AP299" s="108"/>
      <c r="AQ299" s="108"/>
      <c r="AR299" s="108"/>
      <c r="AS299" s="108"/>
      <c r="AT299" s="108"/>
      <c r="AU299" s="108"/>
      <c r="AV299" s="108"/>
      <c r="AW299" s="108"/>
      <c r="AX299" s="108"/>
      <c r="AY299" s="108"/>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row>
    <row r="300" spans="1:86">
      <c r="A300" s="119" t="s">
        <v>1925</v>
      </c>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M300" s="5">
        <f>AM299</f>
        <v>1</v>
      </c>
    </row>
    <row r="301" spans="1:86">
      <c r="A301" s="635"/>
      <c r="B301" s="141"/>
      <c r="C301" s="141"/>
      <c r="D301" s="141"/>
      <c r="E301" s="141"/>
      <c r="F301" s="141"/>
      <c r="G301" s="141"/>
      <c r="H301" s="141"/>
      <c r="I301" s="141"/>
      <c r="J301" s="141"/>
      <c r="K301" s="141"/>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226"/>
      <c r="AM301" s="5">
        <f t="shared" ref="AM301:AM355" si="9">AM300</f>
        <v>1</v>
      </c>
    </row>
    <row r="302" spans="1:86">
      <c r="A302" s="623" t="s">
        <v>1926</v>
      </c>
      <c r="B302" s="119"/>
      <c r="C302" s="119"/>
      <c r="D302" s="119"/>
      <c r="E302" s="119"/>
      <c r="F302" s="119"/>
      <c r="G302" s="119"/>
      <c r="H302" s="119"/>
      <c r="I302" s="119"/>
      <c r="J302" s="119"/>
      <c r="K302" s="119"/>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89"/>
      <c r="AM302" s="5">
        <f t="shared" si="9"/>
        <v>1</v>
      </c>
    </row>
    <row r="303" spans="1:86">
      <c r="A303" s="623"/>
      <c r="B303" s="119" t="s">
        <v>1927</v>
      </c>
      <c r="C303" s="119"/>
      <c r="D303" s="119"/>
      <c r="E303" s="119"/>
      <c r="F303" s="119"/>
      <c r="G303" s="119"/>
      <c r="H303" s="119"/>
      <c r="I303" s="119"/>
      <c r="J303" s="119"/>
      <c r="K303" s="119"/>
      <c r="L303" s="1402" t="e">
        <f>PHONETIC(#REF!)</f>
        <v>#REF!</v>
      </c>
      <c r="M303" s="1402"/>
      <c r="N303" s="1402"/>
      <c r="O303" s="1402"/>
      <c r="P303" s="1402"/>
      <c r="Q303" s="1402"/>
      <c r="R303" s="1402"/>
      <c r="S303" s="1402"/>
      <c r="T303" s="1402"/>
      <c r="U303" s="1402"/>
      <c r="V303" s="1402"/>
      <c r="W303" s="1402"/>
      <c r="X303" s="1402"/>
      <c r="Y303" s="1402"/>
      <c r="Z303" s="1402"/>
      <c r="AA303" s="1402"/>
      <c r="AB303" s="1402"/>
      <c r="AC303" s="1402"/>
      <c r="AD303" s="1402"/>
      <c r="AE303" s="1402"/>
      <c r="AF303" s="1402"/>
      <c r="AG303" s="1402"/>
      <c r="AH303" s="1402"/>
      <c r="AI303" s="1402"/>
      <c r="AJ303" s="1402"/>
      <c r="AK303" s="2067"/>
      <c r="AM303" s="5">
        <f t="shared" si="9"/>
        <v>1</v>
      </c>
    </row>
    <row r="304" spans="1:86">
      <c r="A304" s="623"/>
      <c r="B304" s="119" t="s">
        <v>1928</v>
      </c>
      <c r="C304" s="119"/>
      <c r="D304" s="119"/>
      <c r="E304" s="119"/>
      <c r="F304" s="119"/>
      <c r="G304" s="119"/>
      <c r="H304" s="119"/>
      <c r="I304" s="119"/>
      <c r="J304" s="119"/>
      <c r="K304" s="119"/>
      <c r="L304" s="1402" t="e">
        <f>#REF!</f>
        <v>#REF!</v>
      </c>
      <c r="M304" s="1402"/>
      <c r="N304" s="1402"/>
      <c r="O304" s="1402"/>
      <c r="P304" s="1402"/>
      <c r="Q304" s="1402"/>
      <c r="R304" s="1402"/>
      <c r="S304" s="1402"/>
      <c r="T304" s="1402"/>
      <c r="U304" s="1402"/>
      <c r="V304" s="1402"/>
      <c r="W304" s="1402"/>
      <c r="X304" s="1402"/>
      <c r="Y304" s="1402"/>
      <c r="Z304" s="1402"/>
      <c r="AA304" s="1402"/>
      <c r="AB304" s="1402"/>
      <c r="AC304" s="1402"/>
      <c r="AD304" s="1402"/>
      <c r="AE304" s="1402"/>
      <c r="AF304" s="1402"/>
      <c r="AG304" s="1402"/>
      <c r="AH304" s="1402"/>
      <c r="AI304" s="1402"/>
      <c r="AJ304" s="1402"/>
      <c r="AK304" s="2067"/>
      <c r="AM304" s="5">
        <f t="shared" si="9"/>
        <v>1</v>
      </c>
    </row>
    <row r="305" spans="1:39">
      <c r="A305" s="623"/>
      <c r="B305" s="119" t="s">
        <v>1929</v>
      </c>
      <c r="C305" s="119"/>
      <c r="D305" s="119"/>
      <c r="E305" s="119"/>
      <c r="F305" s="119"/>
      <c r="G305" s="119"/>
      <c r="H305" s="119"/>
      <c r="I305" s="119"/>
      <c r="J305" s="119"/>
      <c r="K305" s="119"/>
      <c r="L305" s="1504" t="e">
        <f>#REF!</f>
        <v>#REF!</v>
      </c>
      <c r="M305" s="1504"/>
      <c r="N305" s="1504"/>
      <c r="O305" s="1504"/>
      <c r="P305" s="1504"/>
      <c r="Q305" s="1504"/>
      <c r="R305" s="1504"/>
      <c r="S305" s="1504"/>
      <c r="T305" s="119"/>
      <c r="U305" s="119"/>
      <c r="V305" s="119"/>
      <c r="W305" s="119"/>
      <c r="X305" s="119"/>
      <c r="Y305" s="119"/>
      <c r="Z305" s="119"/>
      <c r="AA305" s="119"/>
      <c r="AB305" s="119"/>
      <c r="AC305" s="119"/>
      <c r="AD305" s="119"/>
      <c r="AE305" s="119"/>
      <c r="AF305" s="119"/>
      <c r="AG305" s="119"/>
      <c r="AH305" s="119"/>
      <c r="AI305" s="119"/>
      <c r="AJ305" s="119"/>
      <c r="AK305" s="630"/>
      <c r="AM305" s="5">
        <f t="shared" si="9"/>
        <v>1</v>
      </c>
    </row>
    <row r="306" spans="1:39">
      <c r="A306" s="623"/>
      <c r="B306" s="119" t="s">
        <v>1930</v>
      </c>
      <c r="C306" s="119"/>
      <c r="D306" s="119"/>
      <c r="E306" s="119"/>
      <c r="F306" s="119"/>
      <c r="G306" s="119"/>
      <c r="H306" s="119"/>
      <c r="I306" s="119"/>
      <c r="J306" s="119"/>
      <c r="K306" s="119"/>
      <c r="L306" s="1398" t="e">
        <f>#REF!</f>
        <v>#REF!</v>
      </c>
      <c r="M306" s="1398"/>
      <c r="N306" s="1398"/>
      <c r="O306" s="1398"/>
      <c r="P306" s="1398"/>
      <c r="Q306" s="1398"/>
      <c r="R306" s="1398"/>
      <c r="S306" s="1398"/>
      <c r="T306" s="1398"/>
      <c r="U306" s="1398"/>
      <c r="V306" s="1398"/>
      <c r="W306" s="1398"/>
      <c r="X306" s="1398"/>
      <c r="Y306" s="1398"/>
      <c r="Z306" s="1398"/>
      <c r="AA306" s="1398"/>
      <c r="AB306" s="1398"/>
      <c r="AC306" s="1398"/>
      <c r="AD306" s="1398"/>
      <c r="AE306" s="1398"/>
      <c r="AF306" s="1398"/>
      <c r="AG306" s="1398"/>
      <c r="AH306" s="1398"/>
      <c r="AI306" s="1398"/>
      <c r="AJ306" s="1398"/>
      <c r="AK306" s="1728"/>
      <c r="AM306" s="5">
        <f t="shared" si="9"/>
        <v>1</v>
      </c>
    </row>
    <row r="307" spans="1:39">
      <c r="A307" s="623"/>
      <c r="B307" s="119" t="s">
        <v>1931</v>
      </c>
      <c r="C307" s="119"/>
      <c r="D307" s="119"/>
      <c r="E307" s="119"/>
      <c r="F307" s="119"/>
      <c r="G307" s="119"/>
      <c r="H307" s="119"/>
      <c r="I307" s="119"/>
      <c r="J307" s="119"/>
      <c r="K307" s="119"/>
      <c r="L307" s="1504" t="e">
        <f>#REF!</f>
        <v>#REF!</v>
      </c>
      <c r="M307" s="1504"/>
      <c r="N307" s="1504"/>
      <c r="O307" s="1504"/>
      <c r="P307" s="1504"/>
      <c r="Q307" s="1504"/>
      <c r="R307" s="1504"/>
      <c r="S307" s="1504"/>
      <c r="T307" s="1504"/>
      <c r="U307" s="1504"/>
      <c r="V307" s="1504"/>
      <c r="W307" s="1504"/>
      <c r="X307" s="1504"/>
      <c r="Y307" s="1504"/>
      <c r="Z307" s="119"/>
      <c r="AA307" s="119"/>
      <c r="AB307" s="119"/>
      <c r="AC307" s="119"/>
      <c r="AD307" s="119"/>
      <c r="AE307" s="119"/>
      <c r="AF307" s="119"/>
      <c r="AG307" s="119"/>
      <c r="AH307" s="119"/>
      <c r="AI307" s="119"/>
      <c r="AJ307" s="119"/>
      <c r="AK307" s="630"/>
      <c r="AM307" s="5">
        <f t="shared" si="9"/>
        <v>1</v>
      </c>
    </row>
    <row r="308" spans="1:39">
      <c r="A308" s="623"/>
      <c r="B308" s="119"/>
      <c r="C308" s="119"/>
      <c r="D308" s="119"/>
      <c r="E308" s="119"/>
      <c r="F308" s="119"/>
      <c r="G308" s="119"/>
      <c r="H308" s="119"/>
      <c r="I308" s="119"/>
      <c r="J308" s="119"/>
      <c r="K308" s="119"/>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89"/>
      <c r="AM308" s="5">
        <f t="shared" si="9"/>
        <v>1</v>
      </c>
    </row>
    <row r="309" spans="1:39">
      <c r="A309" s="623" t="s">
        <v>1932</v>
      </c>
      <c r="B309" s="119"/>
      <c r="C309" s="119"/>
      <c r="D309" s="119"/>
      <c r="E309" s="119"/>
      <c r="F309" s="119"/>
      <c r="G309" s="119"/>
      <c r="H309" s="119"/>
      <c r="I309" s="119"/>
      <c r="J309" s="119"/>
      <c r="K309" s="119"/>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89"/>
      <c r="AM309" s="5">
        <f t="shared" si="9"/>
        <v>1</v>
      </c>
    </row>
    <row r="310" spans="1:39">
      <c r="A310" s="623"/>
      <c r="B310" s="119" t="s">
        <v>1933</v>
      </c>
      <c r="C310" s="119"/>
      <c r="D310" s="119"/>
      <c r="E310" s="119"/>
      <c r="F310" s="119"/>
      <c r="G310" s="119"/>
      <c r="H310" s="119"/>
      <c r="I310" s="119"/>
      <c r="J310" s="119"/>
      <c r="K310" s="119"/>
      <c r="L310" s="120" t="s">
        <v>148</v>
      </c>
      <c r="M310" s="1520" t="e">
        <f>#REF!</f>
        <v>#REF!</v>
      </c>
      <c r="N310" s="1520"/>
      <c r="O310" s="120" t="s">
        <v>1934</v>
      </c>
      <c r="P310" s="120"/>
      <c r="Q310" s="120"/>
      <c r="R310" s="120"/>
      <c r="S310" s="870" t="s">
        <v>148</v>
      </c>
      <c r="T310" s="1520" t="e">
        <f>#REF!</f>
        <v>#REF!</v>
      </c>
      <c r="U310" s="1520"/>
      <c r="V310" s="1520"/>
      <c r="W310" s="1520"/>
      <c r="X310" s="1520"/>
      <c r="Y310" s="120" t="s">
        <v>238</v>
      </c>
      <c r="Z310" s="120"/>
      <c r="AA310" s="120" t="s">
        <v>1935</v>
      </c>
      <c r="AB310" s="120"/>
      <c r="AC310" s="120"/>
      <c r="AD310" s="120" t="s">
        <v>148</v>
      </c>
      <c r="AE310" s="1520" t="e">
        <f>#REF!</f>
        <v>#REF!</v>
      </c>
      <c r="AF310" s="1520"/>
      <c r="AG310" s="1520"/>
      <c r="AH310" s="1520"/>
      <c r="AI310" s="1520"/>
      <c r="AJ310" s="120" t="s">
        <v>238</v>
      </c>
      <c r="AK310" s="189" t="s">
        <v>38</v>
      </c>
      <c r="AM310" s="5">
        <f t="shared" si="9"/>
        <v>1</v>
      </c>
    </row>
    <row r="311" spans="1:39">
      <c r="A311" s="623"/>
      <c r="B311" s="119" t="s">
        <v>1928</v>
      </c>
      <c r="C311" s="119"/>
      <c r="D311" s="119"/>
      <c r="E311" s="119"/>
      <c r="F311" s="119"/>
      <c r="G311" s="119"/>
      <c r="H311" s="119"/>
      <c r="I311" s="119"/>
      <c r="J311" s="119"/>
      <c r="K311" s="119"/>
      <c r="L311" s="1402" t="e">
        <f>#REF!</f>
        <v>#REF!</v>
      </c>
      <c r="M311" s="1402"/>
      <c r="N311" s="1402"/>
      <c r="O311" s="1402"/>
      <c r="P311" s="1402"/>
      <c r="Q311" s="1402"/>
      <c r="R311" s="1402"/>
      <c r="S311" s="1402"/>
      <c r="T311" s="1402"/>
      <c r="U311" s="1402"/>
      <c r="V311" s="1402"/>
      <c r="W311" s="1402"/>
      <c r="X311" s="1402"/>
      <c r="Y311" s="1402"/>
      <c r="Z311" s="1402"/>
      <c r="AA311" s="1402"/>
      <c r="AB311" s="1402"/>
      <c r="AC311" s="1402"/>
      <c r="AD311" s="1402"/>
      <c r="AE311" s="1402"/>
      <c r="AF311" s="1402"/>
      <c r="AG311" s="1402"/>
      <c r="AH311" s="1402"/>
      <c r="AI311" s="1402"/>
      <c r="AJ311" s="1402"/>
      <c r="AK311" s="2067"/>
      <c r="AM311" s="5">
        <f t="shared" si="9"/>
        <v>1</v>
      </c>
    </row>
    <row r="312" spans="1:39">
      <c r="A312" s="623"/>
      <c r="B312" s="119" t="s">
        <v>1936</v>
      </c>
      <c r="C312" s="119"/>
      <c r="D312" s="119"/>
      <c r="E312" s="119"/>
      <c r="F312" s="119"/>
      <c r="G312" s="119"/>
      <c r="H312" s="119"/>
      <c r="I312" s="119"/>
      <c r="J312" s="119"/>
      <c r="K312" s="119"/>
      <c r="L312" s="120" t="s">
        <v>148</v>
      </c>
      <c r="M312" s="1520" t="e">
        <f>#REF!</f>
        <v>#REF!</v>
      </c>
      <c r="N312" s="1520"/>
      <c r="O312" s="120" t="s">
        <v>1937</v>
      </c>
      <c r="P312" s="120"/>
      <c r="Q312" s="120"/>
      <c r="R312" s="120"/>
      <c r="S312" s="120"/>
      <c r="T312" s="120" t="s">
        <v>764</v>
      </c>
      <c r="U312" s="2071" t="e">
        <f>#REF!</f>
        <v>#REF!</v>
      </c>
      <c r="V312" s="2071"/>
      <c r="W312" s="2071"/>
      <c r="X312" s="2071"/>
      <c r="Y312" s="120" t="s">
        <v>238</v>
      </c>
      <c r="Z312" s="120" t="s">
        <v>1938</v>
      </c>
      <c r="AA312" s="120"/>
      <c r="AB312" s="120"/>
      <c r="AC312" s="120"/>
      <c r="AD312" s="120" t="s">
        <v>148</v>
      </c>
      <c r="AE312" s="1520" t="e">
        <f>#REF!</f>
        <v>#REF!</v>
      </c>
      <c r="AF312" s="1520"/>
      <c r="AG312" s="1520"/>
      <c r="AH312" s="1520"/>
      <c r="AI312" s="1520"/>
      <c r="AJ312" s="120" t="s">
        <v>238</v>
      </c>
      <c r="AK312" s="189" t="s">
        <v>38</v>
      </c>
      <c r="AM312" s="5">
        <f t="shared" si="9"/>
        <v>1</v>
      </c>
    </row>
    <row r="313" spans="1:39">
      <c r="A313" s="623"/>
      <c r="B313" s="119"/>
      <c r="C313" s="119"/>
      <c r="D313" s="119"/>
      <c r="E313" s="119"/>
      <c r="F313" s="119"/>
      <c r="G313" s="119"/>
      <c r="H313" s="119"/>
      <c r="I313" s="119"/>
      <c r="J313" s="119"/>
      <c r="K313" s="119"/>
      <c r="L313" s="2053" t="e">
        <f>#REF!</f>
        <v>#REF!</v>
      </c>
      <c r="M313" s="2053"/>
      <c r="N313" s="2053"/>
      <c r="O313" s="2053"/>
      <c r="P313" s="2053"/>
      <c r="Q313" s="2053"/>
      <c r="R313" s="2053"/>
      <c r="S313" s="2053"/>
      <c r="T313" s="2053"/>
      <c r="U313" s="2053"/>
      <c r="V313" s="2053"/>
      <c r="W313" s="2053"/>
      <c r="X313" s="2053"/>
      <c r="Y313" s="2053"/>
      <c r="Z313" s="2053"/>
      <c r="AA313" s="2053"/>
      <c r="AB313" s="2053"/>
      <c r="AC313" s="2053"/>
      <c r="AD313" s="2053"/>
      <c r="AE313" s="2053"/>
      <c r="AF313" s="2053"/>
      <c r="AG313" s="2053"/>
      <c r="AH313" s="2053"/>
      <c r="AI313" s="2053"/>
      <c r="AJ313" s="2053"/>
      <c r="AK313" s="2072"/>
      <c r="AM313" s="5">
        <f t="shared" si="9"/>
        <v>1</v>
      </c>
    </row>
    <row r="314" spans="1:39">
      <c r="A314" s="623"/>
      <c r="B314" s="119" t="s">
        <v>1939</v>
      </c>
      <c r="C314" s="119"/>
      <c r="D314" s="119"/>
      <c r="E314" s="119"/>
      <c r="F314" s="119"/>
      <c r="G314" s="119"/>
      <c r="H314" s="119"/>
      <c r="I314" s="119"/>
      <c r="J314" s="119"/>
      <c r="K314" s="119"/>
      <c r="L314" s="2053" t="e">
        <f>#REF!</f>
        <v>#REF!</v>
      </c>
      <c r="M314" s="2053"/>
      <c r="N314" s="2053"/>
      <c r="O314" s="2053"/>
      <c r="P314" s="2053"/>
      <c r="Q314" s="2053"/>
      <c r="R314" s="2053"/>
      <c r="S314" s="2053"/>
      <c r="T314" s="119"/>
      <c r="U314" s="119"/>
      <c r="V314" s="119"/>
      <c r="W314" s="119"/>
      <c r="X314" s="119"/>
      <c r="Y314" s="119"/>
      <c r="Z314" s="119"/>
      <c r="AA314" s="119"/>
      <c r="AB314" s="119"/>
      <c r="AC314" s="119"/>
      <c r="AD314" s="119"/>
      <c r="AE314" s="119"/>
      <c r="AF314" s="119"/>
      <c r="AG314" s="119"/>
      <c r="AH314" s="119"/>
      <c r="AI314" s="119"/>
      <c r="AJ314" s="119"/>
      <c r="AK314" s="630"/>
      <c r="AM314" s="5">
        <f t="shared" si="9"/>
        <v>1</v>
      </c>
    </row>
    <row r="315" spans="1:39">
      <c r="A315" s="623"/>
      <c r="B315" s="119" t="s">
        <v>1940</v>
      </c>
      <c r="C315" s="119"/>
      <c r="D315" s="119"/>
      <c r="E315" s="119"/>
      <c r="F315" s="119"/>
      <c r="G315" s="119"/>
      <c r="H315" s="119"/>
      <c r="I315" s="119"/>
      <c r="J315" s="119"/>
      <c r="K315" s="119"/>
      <c r="L315" s="1431" t="e">
        <f>#REF!</f>
        <v>#REF!</v>
      </c>
      <c r="M315" s="1431"/>
      <c r="N315" s="1431"/>
      <c r="O315" s="1431"/>
      <c r="P315" s="1431"/>
      <c r="Q315" s="1431"/>
      <c r="R315" s="1431"/>
      <c r="S315" s="1431"/>
      <c r="T315" s="1431"/>
      <c r="U315" s="1431"/>
      <c r="V315" s="1431"/>
      <c r="W315" s="1431"/>
      <c r="X315" s="1431"/>
      <c r="Y315" s="1431"/>
      <c r="Z315" s="1431"/>
      <c r="AA315" s="1431"/>
      <c r="AB315" s="1431"/>
      <c r="AC315" s="1431"/>
      <c r="AD315" s="1431"/>
      <c r="AE315" s="1431"/>
      <c r="AF315" s="1431"/>
      <c r="AG315" s="1431"/>
      <c r="AH315" s="1431"/>
      <c r="AI315" s="1431"/>
      <c r="AJ315" s="1431"/>
      <c r="AK315" s="2070"/>
      <c r="AM315" s="5">
        <f t="shared" si="9"/>
        <v>1</v>
      </c>
    </row>
    <row r="316" spans="1:39">
      <c r="A316" s="623"/>
      <c r="B316" s="119" t="s">
        <v>1941</v>
      </c>
      <c r="C316" s="119"/>
      <c r="D316" s="119"/>
      <c r="E316" s="119"/>
      <c r="F316" s="119"/>
      <c r="G316" s="119"/>
      <c r="H316" s="119"/>
      <c r="I316" s="119"/>
      <c r="J316" s="119"/>
      <c r="K316" s="119"/>
      <c r="L316" s="2053" t="e">
        <f>#REF!</f>
        <v>#REF!</v>
      </c>
      <c r="M316" s="2053"/>
      <c r="N316" s="2053"/>
      <c r="O316" s="2053"/>
      <c r="P316" s="2053"/>
      <c r="Q316" s="2053"/>
      <c r="R316" s="2053"/>
      <c r="S316" s="2053"/>
      <c r="T316" s="2053"/>
      <c r="U316" s="2053"/>
      <c r="V316" s="2053"/>
      <c r="W316" s="2053"/>
      <c r="X316" s="2053"/>
      <c r="Y316" s="2053"/>
      <c r="Z316" s="119"/>
      <c r="AA316" s="119"/>
      <c r="AB316" s="119"/>
      <c r="AC316" s="119"/>
      <c r="AD316" s="119"/>
      <c r="AE316" s="119"/>
      <c r="AF316" s="119"/>
      <c r="AG316" s="119"/>
      <c r="AH316" s="119"/>
      <c r="AI316" s="119"/>
      <c r="AJ316" s="119"/>
      <c r="AK316" s="630"/>
      <c r="AM316" s="5">
        <f t="shared" si="9"/>
        <v>1</v>
      </c>
    </row>
    <row r="317" spans="1:39">
      <c r="A317" s="622"/>
      <c r="B317" s="138"/>
      <c r="C317" s="138"/>
      <c r="D317" s="138"/>
      <c r="E317" s="138"/>
      <c r="F317" s="138"/>
      <c r="G317" s="138"/>
      <c r="H317" s="138"/>
      <c r="I317" s="138"/>
      <c r="J317" s="138"/>
      <c r="K317" s="138"/>
      <c r="L317" s="218"/>
      <c r="M317" s="218"/>
      <c r="N317" s="218"/>
      <c r="O317" s="218"/>
      <c r="P317" s="218"/>
      <c r="Q317" s="218"/>
      <c r="R317" s="218"/>
      <c r="S317" s="218"/>
      <c r="T317" s="218"/>
      <c r="U317" s="218"/>
      <c r="V317" s="218"/>
      <c r="W317" s="218"/>
      <c r="X317" s="218"/>
      <c r="Y317" s="218"/>
      <c r="Z317" s="218"/>
      <c r="AA317" s="218"/>
      <c r="AB317" s="218"/>
      <c r="AC317" s="218"/>
      <c r="AD317" s="218"/>
      <c r="AE317" s="218"/>
      <c r="AF317" s="218"/>
      <c r="AG317" s="218"/>
      <c r="AH317" s="218"/>
      <c r="AI317" s="218"/>
      <c r="AJ317" s="218"/>
      <c r="AK317" s="219"/>
      <c r="AM317" s="5">
        <f t="shared" si="9"/>
        <v>1</v>
      </c>
    </row>
    <row r="318" spans="1:39">
      <c r="A318" s="635"/>
      <c r="B318" s="141"/>
      <c r="C318" s="141"/>
      <c r="D318" s="141"/>
      <c r="E318" s="141"/>
      <c r="F318" s="141"/>
      <c r="G318" s="141"/>
      <c r="H318" s="141"/>
      <c r="I318" s="141"/>
      <c r="J318" s="141"/>
      <c r="K318" s="141"/>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226"/>
      <c r="AM318" s="5">
        <f t="shared" si="9"/>
        <v>1</v>
      </c>
    </row>
    <row r="319" spans="1:39">
      <c r="A319" s="623" t="s">
        <v>1942</v>
      </c>
      <c r="B319" s="119"/>
      <c r="C319" s="119"/>
      <c r="D319" s="119"/>
      <c r="E319" s="119"/>
      <c r="F319" s="119"/>
      <c r="G319" s="119"/>
      <c r="H319" s="119"/>
      <c r="I319" s="119"/>
      <c r="J319" s="119"/>
      <c r="K319" s="119"/>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89"/>
      <c r="AM319" s="5">
        <f t="shared" si="9"/>
        <v>1</v>
      </c>
    </row>
    <row r="320" spans="1:39">
      <c r="A320" s="623" t="s">
        <v>1943</v>
      </c>
      <c r="B320" s="119"/>
      <c r="C320" s="119"/>
      <c r="D320" s="119"/>
      <c r="E320" s="119"/>
      <c r="F320" s="119"/>
      <c r="G320" s="119"/>
      <c r="H320" s="119"/>
      <c r="I320" s="119"/>
      <c r="J320" s="119"/>
      <c r="K320" s="119"/>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89"/>
      <c r="AM320" s="5">
        <f t="shared" si="9"/>
        <v>1</v>
      </c>
    </row>
    <row r="321" spans="1:39">
      <c r="A321" s="623"/>
      <c r="B321" s="119" t="s">
        <v>1933</v>
      </c>
      <c r="C321" s="119"/>
      <c r="D321" s="119"/>
      <c r="E321" s="119"/>
      <c r="F321" s="119"/>
      <c r="G321" s="119"/>
      <c r="H321" s="119"/>
      <c r="I321" s="119"/>
      <c r="J321" s="119"/>
      <c r="K321" s="119"/>
      <c r="L321" s="120" t="s">
        <v>148</v>
      </c>
      <c r="M321" s="1520" t="e">
        <f>#REF!</f>
        <v>#REF!</v>
      </c>
      <c r="N321" s="1520"/>
      <c r="O321" s="120" t="s">
        <v>1934</v>
      </c>
      <c r="P321" s="120"/>
      <c r="Q321" s="120"/>
      <c r="R321" s="120"/>
      <c r="S321" s="870" t="s">
        <v>148</v>
      </c>
      <c r="T321" s="1520" t="e">
        <f>#REF!</f>
        <v>#REF!</v>
      </c>
      <c r="U321" s="1520"/>
      <c r="V321" s="1520"/>
      <c r="W321" s="1520"/>
      <c r="X321" s="1520"/>
      <c r="Y321" s="120" t="s">
        <v>238</v>
      </c>
      <c r="Z321" s="120"/>
      <c r="AA321" s="120" t="s">
        <v>1935</v>
      </c>
      <c r="AB321" s="120"/>
      <c r="AC321" s="120"/>
      <c r="AD321" s="120" t="s">
        <v>148</v>
      </c>
      <c r="AE321" s="1520" t="e">
        <f>#REF!</f>
        <v>#REF!</v>
      </c>
      <c r="AF321" s="1520"/>
      <c r="AG321" s="1520"/>
      <c r="AH321" s="1520"/>
      <c r="AI321" s="1520"/>
      <c r="AJ321" s="120" t="s">
        <v>238</v>
      </c>
      <c r="AK321" s="189" t="s">
        <v>38</v>
      </c>
      <c r="AM321" s="5">
        <f t="shared" si="9"/>
        <v>1</v>
      </c>
    </row>
    <row r="322" spans="1:39">
      <c r="A322" s="623"/>
      <c r="B322" s="119" t="s">
        <v>1928</v>
      </c>
      <c r="C322" s="119"/>
      <c r="D322" s="119"/>
      <c r="E322" s="119"/>
      <c r="F322" s="119"/>
      <c r="G322" s="119"/>
      <c r="H322" s="119"/>
      <c r="I322" s="119"/>
      <c r="J322" s="119"/>
      <c r="K322" s="119"/>
      <c r="L322" s="1402" t="e">
        <f>#REF!</f>
        <v>#REF!</v>
      </c>
      <c r="M322" s="1402"/>
      <c r="N322" s="1402"/>
      <c r="O322" s="1402"/>
      <c r="P322" s="1402"/>
      <c r="Q322" s="1402"/>
      <c r="R322" s="1402"/>
      <c r="S322" s="1402"/>
      <c r="T322" s="1402"/>
      <c r="U322" s="1402"/>
      <c r="V322" s="1402"/>
      <c r="W322" s="1402"/>
      <c r="X322" s="1402"/>
      <c r="Y322" s="1402"/>
      <c r="Z322" s="1402"/>
      <c r="AA322" s="1402"/>
      <c r="AB322" s="1402"/>
      <c r="AC322" s="1402"/>
      <c r="AD322" s="1402"/>
      <c r="AE322" s="1402"/>
      <c r="AF322" s="1402"/>
      <c r="AG322" s="1402"/>
      <c r="AH322" s="1402"/>
      <c r="AI322" s="1402"/>
      <c r="AJ322" s="1402"/>
      <c r="AK322" s="2067"/>
      <c r="AM322" s="5">
        <f t="shared" si="9"/>
        <v>1</v>
      </c>
    </row>
    <row r="323" spans="1:39">
      <c r="A323" s="623"/>
      <c r="B323" s="119" t="s">
        <v>1936</v>
      </c>
      <c r="C323" s="119"/>
      <c r="D323" s="119"/>
      <c r="E323" s="119"/>
      <c r="F323" s="119"/>
      <c r="G323" s="119"/>
      <c r="H323" s="119"/>
      <c r="I323" s="119"/>
      <c r="J323" s="119"/>
      <c r="K323" s="119"/>
      <c r="L323" s="120" t="s">
        <v>148</v>
      </c>
      <c r="M323" s="1520" t="e">
        <f>#REF!</f>
        <v>#REF!</v>
      </c>
      <c r="N323" s="1520"/>
      <c r="O323" s="120" t="s">
        <v>1937</v>
      </c>
      <c r="P323" s="120"/>
      <c r="Q323" s="120"/>
      <c r="R323" s="120"/>
      <c r="S323" s="120"/>
      <c r="T323" s="120" t="s">
        <v>764</v>
      </c>
      <c r="U323" s="2071" t="e">
        <f>#REF!</f>
        <v>#REF!</v>
      </c>
      <c r="V323" s="2071"/>
      <c r="W323" s="2071"/>
      <c r="X323" s="2071"/>
      <c r="Y323" s="120" t="s">
        <v>238</v>
      </c>
      <c r="Z323" s="120" t="s">
        <v>1938</v>
      </c>
      <c r="AA323" s="120"/>
      <c r="AB323" s="120"/>
      <c r="AC323" s="120"/>
      <c r="AD323" s="120" t="s">
        <v>148</v>
      </c>
      <c r="AE323" s="1520" t="e">
        <f>#REF!</f>
        <v>#REF!</v>
      </c>
      <c r="AF323" s="1520"/>
      <c r="AG323" s="1520"/>
      <c r="AH323" s="1520"/>
      <c r="AI323" s="1520"/>
      <c r="AJ323" s="120" t="s">
        <v>238</v>
      </c>
      <c r="AK323" s="189" t="s">
        <v>38</v>
      </c>
      <c r="AM323" s="5">
        <f t="shared" si="9"/>
        <v>1</v>
      </c>
    </row>
    <row r="324" spans="1:39">
      <c r="A324" s="623"/>
      <c r="B324" s="119"/>
      <c r="C324" s="119"/>
      <c r="D324" s="119"/>
      <c r="E324" s="119"/>
      <c r="F324" s="119"/>
      <c r="G324" s="119"/>
      <c r="H324" s="119"/>
      <c r="I324" s="119"/>
      <c r="J324" s="119"/>
      <c r="K324" s="119"/>
      <c r="L324" s="2053" t="e">
        <f>#REF!</f>
        <v>#REF!</v>
      </c>
      <c r="M324" s="2053"/>
      <c r="N324" s="2053"/>
      <c r="O324" s="2053"/>
      <c r="P324" s="2053"/>
      <c r="Q324" s="2053"/>
      <c r="R324" s="2053"/>
      <c r="S324" s="2053"/>
      <c r="T324" s="2053"/>
      <c r="U324" s="2053"/>
      <c r="V324" s="2053"/>
      <c r="W324" s="2053"/>
      <c r="X324" s="2053"/>
      <c r="Y324" s="2053"/>
      <c r="Z324" s="2053"/>
      <c r="AA324" s="2053"/>
      <c r="AB324" s="2053"/>
      <c r="AC324" s="2053"/>
      <c r="AD324" s="2053"/>
      <c r="AE324" s="2053"/>
      <c r="AF324" s="2053"/>
      <c r="AG324" s="2053"/>
      <c r="AH324" s="2053"/>
      <c r="AI324" s="2053"/>
      <c r="AJ324" s="2053"/>
      <c r="AK324" s="2072"/>
      <c r="AM324" s="5">
        <f t="shared" si="9"/>
        <v>1</v>
      </c>
    </row>
    <row r="325" spans="1:39">
      <c r="A325" s="623"/>
      <c r="B325" s="119" t="s">
        <v>1939</v>
      </c>
      <c r="C325" s="119"/>
      <c r="D325" s="119"/>
      <c r="E325" s="119"/>
      <c r="F325" s="119"/>
      <c r="G325" s="119"/>
      <c r="H325" s="119"/>
      <c r="I325" s="119"/>
      <c r="J325" s="119"/>
      <c r="K325" s="119"/>
      <c r="L325" s="2053" t="e">
        <f>#REF!</f>
        <v>#REF!</v>
      </c>
      <c r="M325" s="2053"/>
      <c r="N325" s="2053"/>
      <c r="O325" s="2053"/>
      <c r="P325" s="2053"/>
      <c r="Q325" s="2053"/>
      <c r="R325" s="2053"/>
      <c r="S325" s="2053"/>
      <c r="T325" s="119"/>
      <c r="U325" s="119"/>
      <c r="V325" s="119"/>
      <c r="W325" s="119"/>
      <c r="X325" s="119"/>
      <c r="Y325" s="119"/>
      <c r="Z325" s="119"/>
      <c r="AA325" s="119"/>
      <c r="AB325" s="119"/>
      <c r="AC325" s="119"/>
      <c r="AD325" s="119"/>
      <c r="AE325" s="119"/>
      <c r="AF325" s="119"/>
      <c r="AG325" s="119"/>
      <c r="AH325" s="119"/>
      <c r="AI325" s="119"/>
      <c r="AJ325" s="119"/>
      <c r="AK325" s="630"/>
      <c r="AM325" s="5">
        <f t="shared" si="9"/>
        <v>1</v>
      </c>
    </row>
    <row r="326" spans="1:39">
      <c r="A326" s="623"/>
      <c r="B326" s="119" t="s">
        <v>1940</v>
      </c>
      <c r="C326" s="119"/>
      <c r="D326" s="119"/>
      <c r="E326" s="119"/>
      <c r="F326" s="119"/>
      <c r="G326" s="119"/>
      <c r="H326" s="119"/>
      <c r="I326" s="119"/>
      <c r="J326" s="119"/>
      <c r="K326" s="119"/>
      <c r="L326" s="1431" t="e">
        <f>#REF!</f>
        <v>#REF!</v>
      </c>
      <c r="M326" s="1431"/>
      <c r="N326" s="1431"/>
      <c r="O326" s="1431"/>
      <c r="P326" s="1431"/>
      <c r="Q326" s="1431"/>
      <c r="R326" s="1431"/>
      <c r="S326" s="1431"/>
      <c r="T326" s="1431"/>
      <c r="U326" s="1431"/>
      <c r="V326" s="1431"/>
      <c r="W326" s="1431"/>
      <c r="X326" s="1431"/>
      <c r="Y326" s="1431"/>
      <c r="Z326" s="1431"/>
      <c r="AA326" s="1431"/>
      <c r="AB326" s="1431"/>
      <c r="AC326" s="1431"/>
      <c r="AD326" s="1431"/>
      <c r="AE326" s="1431"/>
      <c r="AF326" s="1431"/>
      <c r="AG326" s="1431"/>
      <c r="AH326" s="1431"/>
      <c r="AI326" s="1431"/>
      <c r="AJ326" s="1431"/>
      <c r="AK326" s="2070"/>
      <c r="AM326" s="5">
        <f t="shared" si="9"/>
        <v>1</v>
      </c>
    </row>
    <row r="327" spans="1:39">
      <c r="A327" s="623"/>
      <c r="B327" s="119" t="s">
        <v>1941</v>
      </c>
      <c r="C327" s="119"/>
      <c r="D327" s="119"/>
      <c r="E327" s="119"/>
      <c r="F327" s="119"/>
      <c r="G327" s="119"/>
      <c r="H327" s="119"/>
      <c r="I327" s="119"/>
      <c r="J327" s="119"/>
      <c r="K327" s="119"/>
      <c r="L327" s="2053" t="e">
        <f>#REF!</f>
        <v>#REF!</v>
      </c>
      <c r="M327" s="2053"/>
      <c r="N327" s="2053"/>
      <c r="O327" s="2053"/>
      <c r="P327" s="2053"/>
      <c r="Q327" s="2053"/>
      <c r="R327" s="2053"/>
      <c r="S327" s="2053"/>
      <c r="T327" s="2053"/>
      <c r="U327" s="2053"/>
      <c r="V327" s="2053"/>
      <c r="W327" s="2053"/>
      <c r="X327" s="2053"/>
      <c r="Y327" s="2053"/>
      <c r="Z327" s="119"/>
      <c r="AA327" s="119"/>
      <c r="AB327" s="119"/>
      <c r="AC327" s="119"/>
      <c r="AD327" s="119"/>
      <c r="AE327" s="119"/>
      <c r="AF327" s="119"/>
      <c r="AG327" s="119"/>
      <c r="AH327" s="119"/>
      <c r="AI327" s="119"/>
      <c r="AJ327" s="119"/>
      <c r="AK327" s="630"/>
      <c r="AM327" s="5">
        <f t="shared" si="9"/>
        <v>1</v>
      </c>
    </row>
    <row r="328" spans="1:39">
      <c r="A328" s="623"/>
      <c r="B328" s="119" t="s">
        <v>1944</v>
      </c>
      <c r="C328" s="119"/>
      <c r="D328" s="119"/>
      <c r="E328" s="119"/>
      <c r="F328" s="119"/>
      <c r="G328" s="119"/>
      <c r="H328" s="119"/>
      <c r="I328" s="119"/>
      <c r="J328" s="119"/>
      <c r="K328" s="119"/>
      <c r="L328" s="2057"/>
      <c r="M328" s="2057"/>
      <c r="N328" s="2057"/>
      <c r="O328" s="2057"/>
      <c r="P328" s="2057"/>
      <c r="Q328" s="2057"/>
      <c r="R328" s="2057"/>
      <c r="S328" s="2057"/>
      <c r="T328" s="2057"/>
      <c r="U328" s="2057"/>
      <c r="V328" s="2057"/>
      <c r="W328" s="2057"/>
      <c r="X328" s="2057"/>
      <c r="Y328" s="2057"/>
      <c r="Z328" s="2057"/>
      <c r="AA328" s="2057"/>
      <c r="AB328" s="2057"/>
      <c r="AC328" s="2057"/>
      <c r="AD328" s="2057"/>
      <c r="AE328" s="2057"/>
      <c r="AF328" s="2057"/>
      <c r="AG328" s="2057"/>
      <c r="AH328" s="2057"/>
      <c r="AI328" s="2057"/>
      <c r="AJ328" s="2057"/>
      <c r="AK328" s="2058"/>
      <c r="AM328" s="5">
        <f t="shared" si="9"/>
        <v>1</v>
      </c>
    </row>
    <row r="329" spans="1:39">
      <c r="A329" s="623"/>
      <c r="B329" s="119"/>
      <c r="C329" s="119"/>
      <c r="D329" s="119"/>
      <c r="E329" s="119"/>
      <c r="F329" s="119"/>
      <c r="G329" s="119"/>
      <c r="H329" s="119"/>
      <c r="I329" s="119"/>
      <c r="J329" s="119"/>
      <c r="K329" s="119"/>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89"/>
      <c r="AM329" s="5">
        <f t="shared" si="9"/>
        <v>1</v>
      </c>
    </row>
    <row r="330" spans="1:39">
      <c r="A330" s="623" t="s">
        <v>1945</v>
      </c>
      <c r="B330" s="119"/>
      <c r="C330" s="119"/>
      <c r="D330" s="119"/>
      <c r="E330" s="119"/>
      <c r="F330" s="119"/>
      <c r="G330" s="119"/>
      <c r="H330" s="119"/>
      <c r="I330" s="119"/>
      <c r="J330" s="119"/>
      <c r="K330" s="119"/>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89"/>
      <c r="AM330" s="5">
        <f t="shared" si="9"/>
        <v>1</v>
      </c>
    </row>
    <row r="331" spans="1:39">
      <c r="A331" s="623"/>
      <c r="B331" s="119" t="s">
        <v>1933</v>
      </c>
      <c r="C331" s="119"/>
      <c r="D331" s="119"/>
      <c r="E331" s="119"/>
      <c r="F331" s="119"/>
      <c r="G331" s="119"/>
      <c r="H331" s="119"/>
      <c r="I331" s="119"/>
      <c r="J331" s="119"/>
      <c r="K331" s="119"/>
      <c r="L331" s="120" t="s">
        <v>148</v>
      </c>
      <c r="M331" s="2035"/>
      <c r="N331" s="2035"/>
      <c r="O331" s="120" t="s">
        <v>1946</v>
      </c>
      <c r="P331" s="120"/>
      <c r="Q331" s="120"/>
      <c r="R331" s="120"/>
      <c r="S331" s="870" t="s">
        <v>148</v>
      </c>
      <c r="T331" s="2069"/>
      <c r="U331" s="2069"/>
      <c r="V331" s="2069"/>
      <c r="W331" s="2069"/>
      <c r="X331" s="2069"/>
      <c r="Y331" s="120" t="s">
        <v>238</v>
      </c>
      <c r="Z331" s="120"/>
      <c r="AA331" s="120" t="s">
        <v>1947</v>
      </c>
      <c r="AB331" s="120"/>
      <c r="AC331" s="120"/>
      <c r="AD331" s="120" t="s">
        <v>148</v>
      </c>
      <c r="AE331" s="2035"/>
      <c r="AF331" s="2035"/>
      <c r="AG331" s="2035"/>
      <c r="AH331" s="2035"/>
      <c r="AI331" s="2035"/>
      <c r="AJ331" s="120" t="s">
        <v>238</v>
      </c>
      <c r="AK331" s="189" t="s">
        <v>1948</v>
      </c>
      <c r="AM331" s="5">
        <f t="shared" si="9"/>
        <v>1</v>
      </c>
    </row>
    <row r="332" spans="1:39">
      <c r="A332" s="623"/>
      <c r="B332" s="119" t="s">
        <v>1928</v>
      </c>
      <c r="C332" s="119"/>
      <c r="D332" s="119"/>
      <c r="E332" s="119"/>
      <c r="F332" s="119"/>
      <c r="G332" s="119"/>
      <c r="H332" s="119"/>
      <c r="I332" s="119"/>
      <c r="J332" s="119"/>
      <c r="K332" s="119"/>
      <c r="L332" s="1402"/>
      <c r="M332" s="1402"/>
      <c r="N332" s="1402"/>
      <c r="O332" s="1402"/>
      <c r="P332" s="1402"/>
      <c r="Q332" s="1402"/>
      <c r="R332" s="1402"/>
      <c r="S332" s="1402"/>
      <c r="T332" s="1402"/>
      <c r="U332" s="1402"/>
      <c r="V332" s="1402"/>
      <c r="W332" s="1402"/>
      <c r="X332" s="1402"/>
      <c r="Y332" s="1402"/>
      <c r="Z332" s="1402"/>
      <c r="AA332" s="1402"/>
      <c r="AB332" s="1402"/>
      <c r="AC332" s="1402"/>
      <c r="AD332" s="1402"/>
      <c r="AE332" s="1402"/>
      <c r="AF332" s="1402"/>
      <c r="AG332" s="1402"/>
      <c r="AH332" s="1402"/>
      <c r="AI332" s="1402"/>
      <c r="AJ332" s="1402"/>
      <c r="AK332" s="2067"/>
      <c r="AM332" s="5">
        <f t="shared" si="9"/>
        <v>1</v>
      </c>
    </row>
    <row r="333" spans="1:39">
      <c r="A333" s="623"/>
      <c r="B333" s="119" t="s">
        <v>1936</v>
      </c>
      <c r="C333" s="119"/>
      <c r="D333" s="119"/>
      <c r="E333" s="119"/>
      <c r="F333" s="119"/>
      <c r="G333" s="119"/>
      <c r="H333" s="119"/>
      <c r="I333" s="119"/>
      <c r="J333" s="119"/>
      <c r="K333" s="119"/>
      <c r="L333" s="120" t="s">
        <v>148</v>
      </c>
      <c r="M333" s="2035"/>
      <c r="N333" s="2035"/>
      <c r="O333" s="120" t="s">
        <v>1949</v>
      </c>
      <c r="P333" s="120"/>
      <c r="Q333" s="120"/>
      <c r="R333" s="120"/>
      <c r="S333" s="120"/>
      <c r="T333" s="120" t="s">
        <v>148</v>
      </c>
      <c r="U333" s="2068"/>
      <c r="V333" s="2068"/>
      <c r="W333" s="2068"/>
      <c r="X333" s="2068"/>
      <c r="Y333" s="120" t="s">
        <v>238</v>
      </c>
      <c r="Z333" s="120" t="s">
        <v>1950</v>
      </c>
      <c r="AA333" s="120"/>
      <c r="AB333" s="120"/>
      <c r="AC333" s="120"/>
      <c r="AD333" s="120" t="s">
        <v>148</v>
      </c>
      <c r="AE333" s="2035"/>
      <c r="AF333" s="2035"/>
      <c r="AG333" s="2035"/>
      <c r="AH333" s="2035"/>
      <c r="AI333" s="2035"/>
      <c r="AJ333" s="120" t="s">
        <v>238</v>
      </c>
      <c r="AK333" s="189" t="s">
        <v>1948</v>
      </c>
      <c r="AM333" s="5">
        <f t="shared" si="9"/>
        <v>1</v>
      </c>
    </row>
    <row r="334" spans="1:39">
      <c r="A334" s="623"/>
      <c r="B334" s="119"/>
      <c r="C334" s="119"/>
      <c r="D334" s="119"/>
      <c r="E334" s="119"/>
      <c r="F334" s="119"/>
      <c r="G334" s="119"/>
      <c r="H334" s="119"/>
      <c r="I334" s="119"/>
      <c r="J334" s="119"/>
      <c r="K334" s="119"/>
      <c r="L334" s="2057"/>
      <c r="M334" s="2057"/>
      <c r="N334" s="2057"/>
      <c r="O334" s="2057"/>
      <c r="P334" s="2057"/>
      <c r="Q334" s="2057"/>
      <c r="R334" s="2057"/>
      <c r="S334" s="2057"/>
      <c r="T334" s="2057"/>
      <c r="U334" s="2057"/>
      <c r="V334" s="2057"/>
      <c r="W334" s="2057"/>
      <c r="X334" s="2057"/>
      <c r="Y334" s="2057"/>
      <c r="Z334" s="2057"/>
      <c r="AA334" s="2057"/>
      <c r="AB334" s="2057"/>
      <c r="AC334" s="2057"/>
      <c r="AD334" s="2057"/>
      <c r="AE334" s="2057"/>
      <c r="AF334" s="2057"/>
      <c r="AG334" s="2057"/>
      <c r="AH334" s="2057"/>
      <c r="AI334" s="2057"/>
      <c r="AJ334" s="2057"/>
      <c r="AK334" s="2058"/>
      <c r="AM334" s="5">
        <f t="shared" si="9"/>
        <v>1</v>
      </c>
    </row>
    <row r="335" spans="1:39">
      <c r="A335" s="623"/>
      <c r="B335" s="119" t="s">
        <v>1939</v>
      </c>
      <c r="C335" s="119"/>
      <c r="D335" s="119"/>
      <c r="E335" s="119"/>
      <c r="F335" s="119"/>
      <c r="G335" s="119"/>
      <c r="H335" s="119"/>
      <c r="I335" s="119"/>
      <c r="J335" s="119"/>
      <c r="K335" s="119"/>
      <c r="L335" s="2057"/>
      <c r="M335" s="2057"/>
      <c r="N335" s="2057"/>
      <c r="O335" s="2057"/>
      <c r="P335" s="2057"/>
      <c r="Q335" s="2057"/>
      <c r="R335" s="2057"/>
      <c r="S335" s="2057"/>
      <c r="T335" s="119"/>
      <c r="U335" s="119"/>
      <c r="V335" s="119"/>
      <c r="W335" s="119"/>
      <c r="X335" s="119"/>
      <c r="Y335" s="119"/>
      <c r="Z335" s="119"/>
      <c r="AA335" s="119"/>
      <c r="AB335" s="119"/>
      <c r="AC335" s="119"/>
      <c r="AD335" s="119"/>
      <c r="AE335" s="119"/>
      <c r="AF335" s="119"/>
      <c r="AG335" s="119"/>
      <c r="AH335" s="119"/>
      <c r="AI335" s="119"/>
      <c r="AJ335" s="119"/>
      <c r="AK335" s="630"/>
      <c r="AM335" s="5">
        <f t="shared" si="9"/>
        <v>1</v>
      </c>
    </row>
    <row r="336" spans="1:39">
      <c r="A336" s="623"/>
      <c r="B336" s="119" t="s">
        <v>1940</v>
      </c>
      <c r="C336" s="119"/>
      <c r="D336" s="119"/>
      <c r="E336" s="119"/>
      <c r="F336" s="119"/>
      <c r="G336" s="119"/>
      <c r="H336" s="119"/>
      <c r="I336" s="119"/>
      <c r="J336" s="119"/>
      <c r="K336" s="119"/>
      <c r="L336" s="2055"/>
      <c r="M336" s="2055"/>
      <c r="N336" s="2055"/>
      <c r="O336" s="2055"/>
      <c r="P336" s="2055"/>
      <c r="Q336" s="2055"/>
      <c r="R336" s="2055"/>
      <c r="S336" s="2055"/>
      <c r="T336" s="2055"/>
      <c r="U336" s="2055"/>
      <c r="V336" s="2055"/>
      <c r="W336" s="2055"/>
      <c r="X336" s="2055"/>
      <c r="Y336" s="2055"/>
      <c r="Z336" s="2055"/>
      <c r="AA336" s="2055"/>
      <c r="AB336" s="2055"/>
      <c r="AC336" s="2055"/>
      <c r="AD336" s="2055"/>
      <c r="AE336" s="2055"/>
      <c r="AF336" s="2055"/>
      <c r="AG336" s="2055"/>
      <c r="AH336" s="2055"/>
      <c r="AI336" s="2055"/>
      <c r="AJ336" s="2055"/>
      <c r="AK336" s="2056"/>
      <c r="AM336" s="5">
        <f t="shared" si="9"/>
        <v>1</v>
      </c>
    </row>
    <row r="337" spans="1:43">
      <c r="A337" s="623"/>
      <c r="B337" s="119" t="s">
        <v>1941</v>
      </c>
      <c r="C337" s="119"/>
      <c r="D337" s="119"/>
      <c r="E337" s="119"/>
      <c r="F337" s="119"/>
      <c r="G337" s="119"/>
      <c r="H337" s="119"/>
      <c r="I337" s="119"/>
      <c r="J337" s="119"/>
      <c r="K337" s="119"/>
      <c r="L337" s="2057"/>
      <c r="M337" s="2057"/>
      <c r="N337" s="2057"/>
      <c r="O337" s="2057"/>
      <c r="P337" s="2057"/>
      <c r="Q337" s="2057"/>
      <c r="R337" s="2057"/>
      <c r="S337" s="2057"/>
      <c r="T337" s="2057"/>
      <c r="U337" s="2057"/>
      <c r="V337" s="2057"/>
      <c r="W337" s="2057"/>
      <c r="X337" s="2057"/>
      <c r="Y337" s="2057"/>
      <c r="Z337" s="119"/>
      <c r="AA337" s="119"/>
      <c r="AB337" s="119"/>
      <c r="AC337" s="119"/>
      <c r="AD337" s="119"/>
      <c r="AE337" s="119"/>
      <c r="AF337" s="119"/>
      <c r="AG337" s="119"/>
      <c r="AH337" s="119"/>
      <c r="AI337" s="119"/>
      <c r="AJ337" s="119"/>
      <c r="AK337" s="630"/>
      <c r="AM337" s="5">
        <f t="shared" si="9"/>
        <v>1</v>
      </c>
    </row>
    <row r="338" spans="1:43">
      <c r="A338" s="623"/>
      <c r="B338" s="119" t="s">
        <v>1944</v>
      </c>
      <c r="C338" s="119"/>
      <c r="D338" s="119"/>
      <c r="E338" s="119"/>
      <c r="F338" s="119"/>
      <c r="G338" s="119"/>
      <c r="H338" s="119"/>
      <c r="I338" s="119"/>
      <c r="J338" s="119"/>
      <c r="K338" s="119"/>
      <c r="L338" s="2057"/>
      <c r="M338" s="2057"/>
      <c r="N338" s="2057"/>
      <c r="O338" s="2057"/>
      <c r="P338" s="2057"/>
      <c r="Q338" s="2057"/>
      <c r="R338" s="2057"/>
      <c r="S338" s="2057"/>
      <c r="T338" s="2057"/>
      <c r="U338" s="2057"/>
      <c r="V338" s="2057"/>
      <c r="W338" s="2057"/>
      <c r="X338" s="2057"/>
      <c r="Y338" s="2057"/>
      <c r="Z338" s="2057"/>
      <c r="AA338" s="2057"/>
      <c r="AB338" s="2057"/>
      <c r="AC338" s="2057"/>
      <c r="AD338" s="2057"/>
      <c r="AE338" s="2057"/>
      <c r="AF338" s="2057"/>
      <c r="AG338" s="2057"/>
      <c r="AH338" s="2057"/>
      <c r="AI338" s="2057"/>
      <c r="AJ338" s="2057"/>
      <c r="AK338" s="2058"/>
      <c r="AM338" s="5">
        <f t="shared" si="9"/>
        <v>1</v>
      </c>
    </row>
    <row r="339" spans="1:43">
      <c r="A339" s="623"/>
      <c r="B339" s="119"/>
      <c r="C339" s="119"/>
      <c r="D339" s="119"/>
      <c r="E339" s="119"/>
      <c r="F339" s="119"/>
      <c r="G339" s="119"/>
      <c r="H339" s="119"/>
      <c r="I339" s="119"/>
      <c r="J339" s="119"/>
      <c r="K339" s="119"/>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89"/>
      <c r="AM339" s="5">
        <f t="shared" si="9"/>
        <v>1</v>
      </c>
    </row>
    <row r="340" spans="1:43">
      <c r="A340" s="623"/>
      <c r="B340" s="119" t="s">
        <v>1933</v>
      </c>
      <c r="C340" s="119"/>
      <c r="D340" s="119"/>
      <c r="E340" s="119"/>
      <c r="F340" s="119"/>
      <c r="G340" s="119"/>
      <c r="H340" s="119"/>
      <c r="I340" s="119"/>
      <c r="J340" s="119"/>
      <c r="K340" s="119"/>
      <c r="L340" s="120" t="s">
        <v>148</v>
      </c>
      <c r="M340" s="2035"/>
      <c r="N340" s="2035"/>
      <c r="O340" s="120" t="s">
        <v>1946</v>
      </c>
      <c r="P340" s="120"/>
      <c r="Q340" s="120"/>
      <c r="R340" s="120"/>
      <c r="S340" s="870" t="s">
        <v>148</v>
      </c>
      <c r="T340" s="2069"/>
      <c r="U340" s="2069"/>
      <c r="V340" s="2069"/>
      <c r="W340" s="2069"/>
      <c r="X340" s="2069"/>
      <c r="Y340" s="120" t="s">
        <v>238</v>
      </c>
      <c r="Z340" s="120"/>
      <c r="AA340" s="120" t="s">
        <v>1947</v>
      </c>
      <c r="AB340" s="120"/>
      <c r="AC340" s="120"/>
      <c r="AD340" s="120" t="s">
        <v>148</v>
      </c>
      <c r="AE340" s="2035"/>
      <c r="AF340" s="2035"/>
      <c r="AG340" s="2035"/>
      <c r="AH340" s="2035"/>
      <c r="AI340" s="2035"/>
      <c r="AJ340" s="120" t="s">
        <v>238</v>
      </c>
      <c r="AK340" s="189" t="s">
        <v>1948</v>
      </c>
      <c r="AM340" s="5">
        <f t="shared" si="9"/>
        <v>1</v>
      </c>
    </row>
    <row r="341" spans="1:43">
      <c r="A341" s="623"/>
      <c r="B341" s="119" t="s">
        <v>1928</v>
      </c>
      <c r="C341" s="119"/>
      <c r="D341" s="119"/>
      <c r="E341" s="119"/>
      <c r="F341" s="119"/>
      <c r="G341" s="119"/>
      <c r="H341" s="119"/>
      <c r="I341" s="119"/>
      <c r="J341" s="119"/>
      <c r="K341" s="119"/>
      <c r="L341" s="1402"/>
      <c r="M341" s="1402"/>
      <c r="N341" s="1402"/>
      <c r="O341" s="1402"/>
      <c r="P341" s="1402"/>
      <c r="Q341" s="1402"/>
      <c r="R341" s="1402"/>
      <c r="S341" s="1402"/>
      <c r="T341" s="1402"/>
      <c r="U341" s="1402"/>
      <c r="V341" s="1402"/>
      <c r="W341" s="1402"/>
      <c r="X341" s="1402"/>
      <c r="Y341" s="1402"/>
      <c r="Z341" s="1402"/>
      <c r="AA341" s="1402"/>
      <c r="AB341" s="1402"/>
      <c r="AC341" s="1402"/>
      <c r="AD341" s="1402"/>
      <c r="AE341" s="1402"/>
      <c r="AF341" s="1402"/>
      <c r="AG341" s="1402"/>
      <c r="AH341" s="1402"/>
      <c r="AI341" s="1402"/>
      <c r="AJ341" s="1402"/>
      <c r="AK341" s="2067"/>
      <c r="AM341" s="5">
        <f t="shared" si="9"/>
        <v>1</v>
      </c>
    </row>
    <row r="342" spans="1:43">
      <c r="A342" s="623"/>
      <c r="B342" s="119" t="s">
        <v>1936</v>
      </c>
      <c r="C342" s="119"/>
      <c r="D342" s="119"/>
      <c r="E342" s="119"/>
      <c r="F342" s="119"/>
      <c r="G342" s="119"/>
      <c r="H342" s="119"/>
      <c r="I342" s="119"/>
      <c r="J342" s="119"/>
      <c r="K342" s="119"/>
      <c r="L342" s="120" t="s">
        <v>148</v>
      </c>
      <c r="M342" s="2035"/>
      <c r="N342" s="2035"/>
      <c r="O342" s="120" t="s">
        <v>1949</v>
      </c>
      <c r="P342" s="120"/>
      <c r="Q342" s="120"/>
      <c r="R342" s="120"/>
      <c r="S342" s="120"/>
      <c r="T342" s="120" t="s">
        <v>148</v>
      </c>
      <c r="U342" s="2068"/>
      <c r="V342" s="2068"/>
      <c r="W342" s="2068"/>
      <c r="X342" s="2068"/>
      <c r="Y342" s="120" t="s">
        <v>238</v>
      </c>
      <c r="Z342" s="120" t="s">
        <v>1950</v>
      </c>
      <c r="AA342" s="120"/>
      <c r="AB342" s="120"/>
      <c r="AC342" s="120"/>
      <c r="AD342" s="120" t="s">
        <v>148</v>
      </c>
      <c r="AE342" s="2035"/>
      <c r="AF342" s="2035"/>
      <c r="AG342" s="2035"/>
      <c r="AH342" s="2035"/>
      <c r="AI342" s="2035"/>
      <c r="AJ342" s="120" t="s">
        <v>238</v>
      </c>
      <c r="AK342" s="189" t="s">
        <v>1948</v>
      </c>
      <c r="AM342" s="5">
        <f t="shared" si="9"/>
        <v>1</v>
      </c>
    </row>
    <row r="343" spans="1:43">
      <c r="A343" s="623"/>
      <c r="B343" s="119"/>
      <c r="C343" s="119"/>
      <c r="D343" s="119"/>
      <c r="E343" s="119"/>
      <c r="F343" s="119"/>
      <c r="G343" s="119"/>
      <c r="H343" s="119"/>
      <c r="I343" s="119"/>
      <c r="J343" s="119"/>
      <c r="K343" s="119"/>
      <c r="L343" s="2057"/>
      <c r="M343" s="2057"/>
      <c r="N343" s="2057"/>
      <c r="O343" s="2057"/>
      <c r="P343" s="2057"/>
      <c r="Q343" s="2057"/>
      <c r="R343" s="2057"/>
      <c r="S343" s="2057"/>
      <c r="T343" s="2057"/>
      <c r="U343" s="2057"/>
      <c r="V343" s="2057"/>
      <c r="W343" s="2057"/>
      <c r="X343" s="2057"/>
      <c r="Y343" s="2057"/>
      <c r="Z343" s="2057"/>
      <c r="AA343" s="2057"/>
      <c r="AB343" s="2057"/>
      <c r="AC343" s="2057"/>
      <c r="AD343" s="2057"/>
      <c r="AE343" s="2057"/>
      <c r="AF343" s="2057"/>
      <c r="AG343" s="2057"/>
      <c r="AH343" s="2057"/>
      <c r="AI343" s="2057"/>
      <c r="AJ343" s="2057"/>
      <c r="AK343" s="2058"/>
      <c r="AM343" s="5">
        <f t="shared" si="9"/>
        <v>1</v>
      </c>
    </row>
    <row r="344" spans="1:43">
      <c r="A344" s="623"/>
      <c r="B344" s="119" t="s">
        <v>1939</v>
      </c>
      <c r="C344" s="119"/>
      <c r="D344" s="119"/>
      <c r="E344" s="119"/>
      <c r="F344" s="119"/>
      <c r="G344" s="119"/>
      <c r="H344" s="119"/>
      <c r="I344" s="119"/>
      <c r="J344" s="119"/>
      <c r="K344" s="119"/>
      <c r="L344" s="2057"/>
      <c r="M344" s="2057"/>
      <c r="N344" s="2057"/>
      <c r="O344" s="2057"/>
      <c r="P344" s="2057"/>
      <c r="Q344" s="2057"/>
      <c r="R344" s="2057"/>
      <c r="S344" s="2057"/>
      <c r="T344" s="119"/>
      <c r="U344" s="119"/>
      <c r="V344" s="119"/>
      <c r="W344" s="119"/>
      <c r="X344" s="119"/>
      <c r="Y344" s="119"/>
      <c r="Z344" s="119"/>
      <c r="AA344" s="119"/>
      <c r="AB344" s="119"/>
      <c r="AC344" s="119"/>
      <c r="AD344" s="119"/>
      <c r="AE344" s="119"/>
      <c r="AF344" s="119"/>
      <c r="AG344" s="119"/>
      <c r="AH344" s="119"/>
      <c r="AI344" s="119"/>
      <c r="AJ344" s="119"/>
      <c r="AK344" s="630"/>
      <c r="AM344" s="5">
        <f t="shared" si="9"/>
        <v>1</v>
      </c>
    </row>
    <row r="345" spans="1:43">
      <c r="A345" s="623"/>
      <c r="B345" s="119" t="s">
        <v>1940</v>
      </c>
      <c r="C345" s="119"/>
      <c r="D345" s="119"/>
      <c r="E345" s="119"/>
      <c r="F345" s="119"/>
      <c r="G345" s="119"/>
      <c r="H345" s="119"/>
      <c r="I345" s="119"/>
      <c r="J345" s="119"/>
      <c r="K345" s="119"/>
      <c r="L345" s="2055"/>
      <c r="M345" s="2055"/>
      <c r="N345" s="2055"/>
      <c r="O345" s="2055"/>
      <c r="P345" s="2055"/>
      <c r="Q345" s="2055"/>
      <c r="R345" s="2055"/>
      <c r="S345" s="2055"/>
      <c r="T345" s="2055"/>
      <c r="U345" s="2055"/>
      <c r="V345" s="2055"/>
      <c r="W345" s="2055"/>
      <c r="X345" s="2055"/>
      <c r="Y345" s="2055"/>
      <c r="Z345" s="2055"/>
      <c r="AA345" s="2055"/>
      <c r="AB345" s="2055"/>
      <c r="AC345" s="2055"/>
      <c r="AD345" s="2055"/>
      <c r="AE345" s="2055"/>
      <c r="AF345" s="2055"/>
      <c r="AG345" s="2055"/>
      <c r="AH345" s="2055"/>
      <c r="AI345" s="2055"/>
      <c r="AJ345" s="2055"/>
      <c r="AK345" s="2056"/>
      <c r="AM345" s="5">
        <f t="shared" si="9"/>
        <v>1</v>
      </c>
    </row>
    <row r="346" spans="1:43">
      <c r="A346" s="623"/>
      <c r="B346" s="119" t="s">
        <v>1941</v>
      </c>
      <c r="C346" s="119"/>
      <c r="D346" s="119"/>
      <c r="E346" s="119"/>
      <c r="F346" s="119"/>
      <c r="G346" s="119"/>
      <c r="H346" s="119"/>
      <c r="I346" s="119"/>
      <c r="J346" s="119"/>
      <c r="K346" s="119"/>
      <c r="L346" s="2057"/>
      <c r="M346" s="2057"/>
      <c r="N346" s="2057"/>
      <c r="O346" s="2057"/>
      <c r="P346" s="2057"/>
      <c r="Q346" s="2057"/>
      <c r="R346" s="2057"/>
      <c r="S346" s="2057"/>
      <c r="T346" s="2057"/>
      <c r="U346" s="2057"/>
      <c r="V346" s="2057"/>
      <c r="W346" s="2057"/>
      <c r="X346" s="2057"/>
      <c r="Y346" s="2057"/>
      <c r="Z346" s="119"/>
      <c r="AA346" s="119"/>
      <c r="AB346" s="119"/>
      <c r="AC346" s="119"/>
      <c r="AD346" s="119"/>
      <c r="AE346" s="119"/>
      <c r="AF346" s="119"/>
      <c r="AG346" s="119"/>
      <c r="AH346" s="119"/>
      <c r="AI346" s="119"/>
      <c r="AJ346" s="119"/>
      <c r="AK346" s="630"/>
      <c r="AM346" s="5">
        <f t="shared" si="9"/>
        <v>1</v>
      </c>
    </row>
    <row r="347" spans="1:43">
      <c r="A347" s="623"/>
      <c r="B347" s="119" t="s">
        <v>1944</v>
      </c>
      <c r="C347" s="119"/>
      <c r="D347" s="119"/>
      <c r="E347" s="119"/>
      <c r="F347" s="119"/>
      <c r="G347" s="119"/>
      <c r="H347" s="119"/>
      <c r="I347" s="119"/>
      <c r="J347" s="119"/>
      <c r="K347" s="119"/>
      <c r="L347" s="2057"/>
      <c r="M347" s="2057"/>
      <c r="N347" s="2057"/>
      <c r="O347" s="2057"/>
      <c r="P347" s="2057"/>
      <c r="Q347" s="2057"/>
      <c r="R347" s="2057"/>
      <c r="S347" s="2057"/>
      <c r="T347" s="2057"/>
      <c r="U347" s="2057"/>
      <c r="V347" s="2057"/>
      <c r="W347" s="2057"/>
      <c r="X347" s="2057"/>
      <c r="Y347" s="2057"/>
      <c r="Z347" s="2057"/>
      <c r="AA347" s="2057"/>
      <c r="AB347" s="2057"/>
      <c r="AC347" s="2057"/>
      <c r="AD347" s="2057"/>
      <c r="AE347" s="2057"/>
      <c r="AF347" s="2057"/>
      <c r="AG347" s="2057"/>
      <c r="AH347" s="2057"/>
      <c r="AI347" s="2057"/>
      <c r="AJ347" s="2057"/>
      <c r="AK347" s="2058"/>
      <c r="AM347" s="5">
        <f t="shared" si="9"/>
        <v>1</v>
      </c>
    </row>
    <row r="348" spans="1:43">
      <c r="A348" s="622"/>
      <c r="B348" s="138"/>
      <c r="C348" s="138"/>
      <c r="D348" s="138"/>
      <c r="E348" s="138"/>
      <c r="F348" s="138"/>
      <c r="G348" s="138"/>
      <c r="H348" s="138"/>
      <c r="I348" s="138"/>
      <c r="J348" s="138"/>
      <c r="K348" s="138"/>
      <c r="L348" s="218"/>
      <c r="M348" s="218"/>
      <c r="N348" s="218"/>
      <c r="O348" s="218"/>
      <c r="P348" s="218"/>
      <c r="Q348" s="218"/>
      <c r="R348" s="218"/>
      <c r="S348" s="218"/>
      <c r="T348" s="218"/>
      <c r="U348" s="218"/>
      <c r="V348" s="218"/>
      <c r="W348" s="218"/>
      <c r="X348" s="218"/>
      <c r="Y348" s="218"/>
      <c r="Z348" s="218"/>
      <c r="AA348" s="218"/>
      <c r="AB348" s="218"/>
      <c r="AC348" s="218"/>
      <c r="AD348" s="218"/>
      <c r="AE348" s="218"/>
      <c r="AF348" s="218"/>
      <c r="AG348" s="218"/>
      <c r="AH348" s="218"/>
      <c r="AI348" s="218"/>
      <c r="AJ348" s="218"/>
      <c r="AK348" s="219"/>
      <c r="AM348" s="5">
        <f t="shared" si="9"/>
        <v>1</v>
      </c>
    </row>
    <row r="349" spans="1:43">
      <c r="A349" s="635" t="s">
        <v>1951</v>
      </c>
      <c r="B349" s="141"/>
      <c r="C349" s="141"/>
      <c r="D349" s="141"/>
      <c r="E349" s="141"/>
      <c r="F349" s="141"/>
      <c r="G349" s="141"/>
      <c r="H349" s="141"/>
      <c r="I349" s="141"/>
      <c r="J349" s="141"/>
      <c r="K349" s="141"/>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226"/>
      <c r="AM349" s="5">
        <f t="shared" si="9"/>
        <v>1</v>
      </c>
    </row>
    <row r="350" spans="1:43" ht="20.100000000000001" customHeight="1">
      <c r="A350" s="623"/>
      <c r="B350" s="119"/>
      <c r="C350" s="119"/>
      <c r="D350" s="889" t="s">
        <v>73</v>
      </c>
      <c r="E350" s="119" t="s">
        <v>2</v>
      </c>
      <c r="F350" s="119"/>
      <c r="G350" s="119"/>
      <c r="H350" s="119"/>
      <c r="I350" s="119"/>
      <c r="J350" s="119"/>
      <c r="K350" s="119"/>
      <c r="L350" s="120" t="s">
        <v>148</v>
      </c>
      <c r="M350" s="2059"/>
      <c r="N350" s="2059"/>
      <c r="O350" s="2059"/>
      <c r="P350" s="2059"/>
      <c r="Q350" s="2059"/>
      <c r="R350" s="2059"/>
      <c r="S350" s="2059"/>
      <c r="T350" s="120" t="s">
        <v>238</v>
      </c>
      <c r="U350" s="120"/>
      <c r="V350" s="120"/>
      <c r="W350" s="120"/>
      <c r="X350" s="120"/>
      <c r="Y350" s="120"/>
      <c r="Z350" s="120"/>
      <c r="AA350" s="120"/>
      <c r="AB350" s="120"/>
      <c r="AC350" s="120"/>
      <c r="AD350" s="120"/>
      <c r="AE350" s="120"/>
      <c r="AF350" s="120"/>
      <c r="AG350" s="120"/>
      <c r="AH350" s="120"/>
      <c r="AI350" s="120"/>
      <c r="AJ350" s="120"/>
      <c r="AK350" s="189"/>
      <c r="AM350" s="5">
        <f t="shared" si="9"/>
        <v>1</v>
      </c>
      <c r="AN350" s="5" t="b">
        <f>IF(D350="■",TRUE,FALSE)</f>
        <v>0</v>
      </c>
      <c r="AO350" s="5" t="s">
        <v>2</v>
      </c>
      <c r="AQ350" s="107">
        <f>IF(AN350=TRUE,1,0)</f>
        <v>0</v>
      </c>
    </row>
    <row r="351" spans="1:43" ht="20.100000000000001" customHeight="1">
      <c r="A351" s="623"/>
      <c r="B351" s="119"/>
      <c r="C351" s="119"/>
      <c r="D351" s="889" t="s">
        <v>73</v>
      </c>
      <c r="E351" s="119" t="s">
        <v>1952</v>
      </c>
      <c r="F351" s="119"/>
      <c r="G351" s="119"/>
      <c r="H351" s="119"/>
      <c r="I351" s="119"/>
      <c r="J351" s="119"/>
      <c r="K351" s="119"/>
      <c r="L351" s="120" t="s">
        <v>148</v>
      </c>
      <c r="M351" s="2059"/>
      <c r="N351" s="2059"/>
      <c r="O351" s="2059"/>
      <c r="P351" s="2059"/>
      <c r="Q351" s="2059"/>
      <c r="R351" s="2059"/>
      <c r="S351" s="2059"/>
      <c r="T351" s="120" t="s">
        <v>238</v>
      </c>
      <c r="U351" s="120"/>
      <c r="V351" s="120"/>
      <c r="W351" s="120"/>
      <c r="X351" s="120"/>
      <c r="Y351" s="120"/>
      <c r="Z351" s="120"/>
      <c r="AA351" s="120"/>
      <c r="AB351" s="120"/>
      <c r="AC351" s="120"/>
      <c r="AD351" s="120"/>
      <c r="AE351" s="120"/>
      <c r="AF351" s="120"/>
      <c r="AG351" s="120"/>
      <c r="AH351" s="120"/>
      <c r="AI351" s="120"/>
      <c r="AJ351" s="120"/>
      <c r="AK351" s="189"/>
      <c r="AM351" s="5">
        <f t="shared" si="9"/>
        <v>1</v>
      </c>
      <c r="AN351" s="5" t="b">
        <f>IF(D351="■",TRUE,FALSE)</f>
        <v>0</v>
      </c>
      <c r="AO351" s="5" t="s">
        <v>1952</v>
      </c>
      <c r="AQ351" s="107">
        <f>IF(AN351=TRUE,1,0)</f>
        <v>0</v>
      </c>
    </row>
    <row r="352" spans="1:43">
      <c r="A352" s="622"/>
      <c r="B352" s="138"/>
      <c r="C352" s="138"/>
      <c r="D352" s="138"/>
      <c r="E352" s="138"/>
      <c r="F352" s="138"/>
      <c r="G352" s="138"/>
      <c r="H352" s="138"/>
      <c r="I352" s="138"/>
      <c r="J352" s="138"/>
      <c r="K352" s="138"/>
      <c r="L352" s="218"/>
      <c r="M352" s="218"/>
      <c r="N352" s="218"/>
      <c r="O352" s="218"/>
      <c r="P352" s="218"/>
      <c r="Q352" s="218"/>
      <c r="R352" s="218"/>
      <c r="S352" s="218"/>
      <c r="T352" s="218"/>
      <c r="U352" s="218"/>
      <c r="V352" s="218"/>
      <c r="W352" s="218"/>
      <c r="X352" s="218"/>
      <c r="Y352" s="218"/>
      <c r="Z352" s="218"/>
      <c r="AA352" s="218"/>
      <c r="AB352" s="218"/>
      <c r="AC352" s="218"/>
      <c r="AD352" s="218"/>
      <c r="AE352" s="218"/>
      <c r="AF352" s="218"/>
      <c r="AG352" s="218"/>
      <c r="AH352" s="218"/>
      <c r="AI352" s="218"/>
      <c r="AJ352" s="218"/>
      <c r="AK352" s="219"/>
      <c r="AM352" s="5">
        <f t="shared" si="9"/>
        <v>1</v>
      </c>
    </row>
    <row r="353" spans="1:86">
      <c r="A353" s="635" t="s">
        <v>1953</v>
      </c>
      <c r="B353" s="141"/>
      <c r="C353" s="141"/>
      <c r="D353" s="141"/>
      <c r="E353" s="141"/>
      <c r="F353" s="141"/>
      <c r="G353" s="141"/>
      <c r="H353" s="141"/>
      <c r="I353" s="141"/>
      <c r="J353" s="141"/>
      <c r="K353" s="141"/>
      <c r="L353" s="2060"/>
      <c r="M353" s="2061"/>
      <c r="N353" s="2061"/>
      <c r="O353" s="2061"/>
      <c r="P353" s="2061"/>
      <c r="Q353" s="2061"/>
      <c r="R353" s="2061"/>
      <c r="S353" s="2061"/>
      <c r="T353" s="2061"/>
      <c r="U353" s="2061"/>
      <c r="V353" s="2061"/>
      <c r="W353" s="2061"/>
      <c r="X353" s="2061"/>
      <c r="Y353" s="2061"/>
      <c r="Z353" s="2061"/>
      <c r="AA353" s="2061"/>
      <c r="AB353" s="2061"/>
      <c r="AC353" s="2061"/>
      <c r="AD353" s="2061"/>
      <c r="AE353" s="2061"/>
      <c r="AF353" s="2061"/>
      <c r="AG353" s="2061"/>
      <c r="AH353" s="2061"/>
      <c r="AI353" s="2061"/>
      <c r="AJ353" s="2061"/>
      <c r="AK353" s="2062"/>
      <c r="AM353" s="5">
        <f t="shared" si="9"/>
        <v>1</v>
      </c>
    </row>
    <row r="354" spans="1:86">
      <c r="A354" s="623"/>
      <c r="B354" s="119"/>
      <c r="C354" s="119"/>
      <c r="D354" s="119"/>
      <c r="E354" s="119"/>
      <c r="F354" s="119"/>
      <c r="G354" s="119"/>
      <c r="H354" s="119"/>
      <c r="I354" s="119"/>
      <c r="J354" s="119"/>
      <c r="K354" s="119"/>
      <c r="L354" s="2063"/>
      <c r="M354" s="2063"/>
      <c r="N354" s="2063"/>
      <c r="O354" s="2063"/>
      <c r="P354" s="2063"/>
      <c r="Q354" s="2063"/>
      <c r="R354" s="2063"/>
      <c r="S354" s="2063"/>
      <c r="T354" s="2063"/>
      <c r="U354" s="2063"/>
      <c r="V354" s="2063"/>
      <c r="W354" s="2063"/>
      <c r="X354" s="2063"/>
      <c r="Y354" s="2063"/>
      <c r="Z354" s="2063"/>
      <c r="AA354" s="2063"/>
      <c r="AB354" s="2063"/>
      <c r="AC354" s="2063"/>
      <c r="AD354" s="2063"/>
      <c r="AE354" s="2063"/>
      <c r="AF354" s="2063"/>
      <c r="AG354" s="2063"/>
      <c r="AH354" s="2063"/>
      <c r="AI354" s="2063"/>
      <c r="AJ354" s="2063"/>
      <c r="AK354" s="2064"/>
      <c r="AM354" s="5">
        <f t="shared" si="9"/>
        <v>1</v>
      </c>
    </row>
    <row r="355" spans="1:86">
      <c r="A355" s="622"/>
      <c r="B355" s="138"/>
      <c r="C355" s="138"/>
      <c r="D355" s="138"/>
      <c r="E355" s="138"/>
      <c r="F355" s="138"/>
      <c r="G355" s="138"/>
      <c r="H355" s="138"/>
      <c r="I355" s="138"/>
      <c r="J355" s="138"/>
      <c r="K355" s="138"/>
      <c r="L355" s="2065"/>
      <c r="M355" s="2065"/>
      <c r="N355" s="2065"/>
      <c r="O355" s="2065"/>
      <c r="P355" s="2065"/>
      <c r="Q355" s="2065"/>
      <c r="R355" s="2065"/>
      <c r="S355" s="2065"/>
      <c r="T355" s="2065"/>
      <c r="U355" s="2065"/>
      <c r="V355" s="2065"/>
      <c r="W355" s="2065"/>
      <c r="X355" s="2065"/>
      <c r="Y355" s="2065"/>
      <c r="Z355" s="2065"/>
      <c r="AA355" s="2065"/>
      <c r="AB355" s="2065"/>
      <c r="AC355" s="2065"/>
      <c r="AD355" s="2065"/>
      <c r="AE355" s="2065"/>
      <c r="AF355" s="2065"/>
      <c r="AG355" s="2065"/>
      <c r="AH355" s="2065"/>
      <c r="AI355" s="2065"/>
      <c r="AJ355" s="2065"/>
      <c r="AK355" s="2066"/>
      <c r="AM355" s="5">
        <f t="shared" si="9"/>
        <v>1</v>
      </c>
    </row>
    <row r="356" spans="1:86" s="127" customFormat="1" ht="15" customHeight="1">
      <c r="A356" s="1504" t="s">
        <v>165</v>
      </c>
      <c r="B356" s="1504"/>
      <c r="C356" s="1504"/>
      <c r="D356" s="1504"/>
      <c r="E356" s="1504"/>
      <c r="F356" s="1504"/>
      <c r="G356" s="1504"/>
      <c r="H356" s="1504"/>
      <c r="I356" s="1504"/>
      <c r="J356" s="1504"/>
      <c r="K356" s="1504"/>
      <c r="L356" s="1504"/>
      <c r="M356" s="1504"/>
      <c r="N356" s="1504"/>
      <c r="O356" s="1504"/>
      <c r="P356" s="1504"/>
      <c r="Q356" s="1504"/>
      <c r="R356" s="1504"/>
      <c r="S356" s="1504"/>
      <c r="T356" s="1504"/>
      <c r="U356" s="1504"/>
      <c r="V356" s="1504"/>
      <c r="W356" s="1504"/>
      <c r="X356" s="1504"/>
      <c r="Y356" s="1504"/>
      <c r="Z356" s="1504"/>
      <c r="AA356" s="1504"/>
      <c r="AB356" s="1504"/>
      <c r="AC356" s="1504"/>
      <c r="AD356" s="1504"/>
      <c r="AE356" s="1504"/>
      <c r="AF356" s="1504"/>
      <c r="AG356" s="1504"/>
      <c r="AH356" s="1504"/>
      <c r="AI356" s="1504"/>
      <c r="AJ356" s="1504"/>
      <c r="AK356" s="1504"/>
      <c r="AL356" s="599">
        <v>8</v>
      </c>
      <c r="AM356" s="647" t="e">
        <f>IF(申請者2名称&lt;&gt;"",1,0)</f>
        <v>#REF!</v>
      </c>
      <c r="AN356" s="108"/>
      <c r="AO356" s="108"/>
      <c r="AP356" s="108"/>
      <c r="AQ356" s="108"/>
      <c r="AR356" s="108"/>
      <c r="AS356" s="108"/>
      <c r="AT356" s="108"/>
      <c r="AU356" s="108"/>
      <c r="AV356" s="108"/>
      <c r="AW356" s="108"/>
      <c r="AX356" s="108"/>
      <c r="AY356" s="108"/>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row>
    <row r="357" spans="1:86" ht="18" customHeight="1">
      <c r="A357" s="119" t="s">
        <v>137</v>
      </c>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M357" s="5" t="e">
        <f>AM356</f>
        <v>#REF!</v>
      </c>
    </row>
    <row r="358" spans="1:86" ht="18" customHeight="1">
      <c r="A358" s="141" t="s">
        <v>1713</v>
      </c>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141"/>
      <c r="AK358" s="141"/>
      <c r="AM358" s="5" t="e">
        <f t="shared" ref="AM358:AM393" si="10">AM357</f>
        <v>#REF!</v>
      </c>
    </row>
    <row r="359" spans="1:86" ht="18" customHeight="1">
      <c r="A359" s="119" t="s">
        <v>139</v>
      </c>
      <c r="B359" s="119"/>
      <c r="C359" s="119"/>
      <c r="D359" s="119"/>
      <c r="E359" s="119"/>
      <c r="F359" s="119"/>
      <c r="G359" s="119"/>
      <c r="H359" s="119"/>
      <c r="I359" s="119"/>
      <c r="J359" s="119"/>
      <c r="K359" s="119"/>
      <c r="L359" s="119"/>
      <c r="M359" s="119"/>
      <c r="N359" s="119"/>
      <c r="O359" s="1431" t="e">
        <f>PHONETIC(#REF!)</f>
        <v>#REF!</v>
      </c>
      <c r="P359" s="1431"/>
      <c r="Q359" s="1431"/>
      <c r="R359" s="1431"/>
      <c r="S359" s="1431"/>
      <c r="T359" s="1431"/>
      <c r="U359" s="1431"/>
      <c r="V359" s="1431"/>
      <c r="W359" s="1431"/>
      <c r="X359" s="1431"/>
      <c r="Y359" s="1431"/>
      <c r="Z359" s="1431"/>
      <c r="AA359" s="1431"/>
      <c r="AB359" s="1431"/>
      <c r="AC359" s="1431"/>
      <c r="AD359" s="1431"/>
      <c r="AE359" s="1431"/>
      <c r="AF359" s="1431"/>
      <c r="AG359" s="1431"/>
      <c r="AH359" s="1431"/>
      <c r="AI359" s="1431"/>
      <c r="AJ359" s="1431"/>
      <c r="AK359" s="1431"/>
      <c r="AM359" s="5" t="e">
        <f t="shared" si="10"/>
        <v>#REF!</v>
      </c>
    </row>
    <row r="360" spans="1:86" ht="18" customHeight="1">
      <c r="A360" s="119" t="s">
        <v>140</v>
      </c>
      <c r="B360" s="119"/>
      <c r="C360" s="119"/>
      <c r="D360" s="119"/>
      <c r="E360" s="119"/>
      <c r="F360" s="119"/>
      <c r="G360" s="119"/>
      <c r="H360" s="119"/>
      <c r="I360" s="119"/>
      <c r="J360" s="119"/>
      <c r="K360" s="119"/>
      <c r="L360" s="119"/>
      <c r="M360" s="119"/>
      <c r="N360" s="119"/>
      <c r="O360" s="2053" t="e">
        <f>#REF!</f>
        <v>#REF!</v>
      </c>
      <c r="P360" s="2053"/>
      <c r="Q360" s="2053"/>
      <c r="R360" s="2053"/>
      <c r="S360" s="2053"/>
      <c r="T360" s="2053"/>
      <c r="U360" s="2053"/>
      <c r="V360" s="2053"/>
      <c r="W360" s="2053"/>
      <c r="X360" s="2053"/>
      <c r="Y360" s="2053"/>
      <c r="Z360" s="2053"/>
      <c r="AA360" s="2053"/>
      <c r="AB360" s="2053"/>
      <c r="AC360" s="2053"/>
      <c r="AD360" s="2053"/>
      <c r="AE360" s="2053"/>
      <c r="AF360" s="2053"/>
      <c r="AG360" s="2053"/>
      <c r="AH360" s="2053"/>
      <c r="AI360" s="2053"/>
      <c r="AJ360" s="2053"/>
      <c r="AK360" s="2053"/>
      <c r="AM360" s="5" t="e">
        <f t="shared" si="10"/>
        <v>#REF!</v>
      </c>
    </row>
    <row r="361" spans="1:86" ht="18" customHeight="1">
      <c r="A361" s="119" t="s">
        <v>141</v>
      </c>
      <c r="B361" s="119"/>
      <c r="C361" s="119"/>
      <c r="D361" s="119"/>
      <c r="E361" s="119"/>
      <c r="F361" s="119"/>
      <c r="G361" s="119"/>
      <c r="H361" s="119"/>
      <c r="I361" s="119"/>
      <c r="J361" s="119"/>
      <c r="K361" s="119"/>
      <c r="L361" s="119"/>
      <c r="M361" s="119"/>
      <c r="N361" s="119"/>
      <c r="O361" s="2053" t="e">
        <f>#REF!</f>
        <v>#REF!</v>
      </c>
      <c r="P361" s="2053"/>
      <c r="Q361" s="2053"/>
      <c r="R361" s="2053"/>
      <c r="S361" s="2053"/>
      <c r="T361" s="2053"/>
      <c r="U361" s="2053"/>
      <c r="V361" s="2053"/>
      <c r="W361" s="119"/>
      <c r="X361" s="119"/>
      <c r="Y361" s="119"/>
      <c r="Z361" s="119"/>
      <c r="AA361" s="119"/>
      <c r="AB361" s="119"/>
      <c r="AC361" s="119"/>
      <c r="AD361" s="119"/>
      <c r="AE361" s="119"/>
      <c r="AF361" s="119"/>
      <c r="AG361" s="119"/>
      <c r="AH361" s="119"/>
      <c r="AI361" s="119"/>
      <c r="AJ361" s="119"/>
      <c r="AK361" s="119"/>
      <c r="AM361" s="5" t="e">
        <f t="shared" si="10"/>
        <v>#REF!</v>
      </c>
    </row>
    <row r="362" spans="1:86" ht="18" customHeight="1">
      <c r="A362" s="119" t="s">
        <v>142</v>
      </c>
      <c r="B362" s="119"/>
      <c r="C362" s="119"/>
      <c r="D362" s="119"/>
      <c r="E362" s="119"/>
      <c r="F362" s="119"/>
      <c r="G362" s="119"/>
      <c r="H362" s="119"/>
      <c r="I362" s="119"/>
      <c r="J362" s="119"/>
      <c r="K362" s="119"/>
      <c r="L362" s="119"/>
      <c r="M362" s="119"/>
      <c r="N362" s="119"/>
      <c r="O362" s="2053" t="e">
        <f>#REF!</f>
        <v>#REF!</v>
      </c>
      <c r="P362" s="2053"/>
      <c r="Q362" s="2053"/>
      <c r="R362" s="2053"/>
      <c r="S362" s="2053"/>
      <c r="T362" s="2053"/>
      <c r="U362" s="2053"/>
      <c r="V362" s="2053"/>
      <c r="W362" s="2053"/>
      <c r="X362" s="2053"/>
      <c r="Y362" s="2053"/>
      <c r="Z362" s="2053"/>
      <c r="AA362" s="2053"/>
      <c r="AB362" s="2053"/>
      <c r="AC362" s="2053"/>
      <c r="AD362" s="2053"/>
      <c r="AE362" s="2053"/>
      <c r="AF362" s="2053"/>
      <c r="AG362" s="2053"/>
      <c r="AH362" s="2053"/>
      <c r="AI362" s="2053"/>
      <c r="AJ362" s="2053"/>
      <c r="AK362" s="2053"/>
      <c r="AM362" s="5" t="e">
        <f t="shared" si="10"/>
        <v>#REF!</v>
      </c>
    </row>
    <row r="363" spans="1:86" ht="18" customHeight="1">
      <c r="A363" s="138" t="s">
        <v>143</v>
      </c>
      <c r="B363" s="138"/>
      <c r="C363" s="138"/>
      <c r="D363" s="138"/>
      <c r="E363" s="138"/>
      <c r="F363" s="138"/>
      <c r="G363" s="138"/>
      <c r="H363" s="138"/>
      <c r="I363" s="138"/>
      <c r="J363" s="138"/>
      <c r="K363" s="138"/>
      <c r="L363" s="138"/>
      <c r="M363" s="138"/>
      <c r="N363" s="138"/>
      <c r="O363" s="2054" t="e">
        <f>#REF!</f>
        <v>#REF!</v>
      </c>
      <c r="P363" s="2054"/>
      <c r="Q363" s="2054"/>
      <c r="R363" s="2054"/>
      <c r="S363" s="2054"/>
      <c r="T363" s="2054"/>
      <c r="U363" s="2054"/>
      <c r="V363" s="2054"/>
      <c r="W363" s="2054"/>
      <c r="X363" s="2054"/>
      <c r="Y363" s="2054"/>
      <c r="Z363" s="2054"/>
      <c r="AA363" s="2054"/>
      <c r="AB363" s="2054"/>
      <c r="AC363" s="138"/>
      <c r="AD363" s="138"/>
      <c r="AE363" s="138"/>
      <c r="AF363" s="138"/>
      <c r="AG363" s="138"/>
      <c r="AH363" s="138"/>
      <c r="AI363" s="138"/>
      <c r="AJ363" s="138"/>
      <c r="AK363" s="138"/>
      <c r="AM363" s="5" t="e">
        <f t="shared" si="10"/>
        <v>#REF!</v>
      </c>
    </row>
    <row r="364" spans="1:86" ht="18" customHeight="1">
      <c r="A364" s="119" t="s">
        <v>1714</v>
      </c>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M364" s="5" t="e">
        <f t="shared" si="10"/>
        <v>#REF!</v>
      </c>
    </row>
    <row r="365" spans="1:86" ht="18" customHeight="1">
      <c r="A365" s="119" t="s">
        <v>139</v>
      </c>
      <c r="B365" s="119"/>
      <c r="C365" s="119"/>
      <c r="D365" s="119"/>
      <c r="E365" s="119"/>
      <c r="F365" s="119"/>
      <c r="G365" s="119"/>
      <c r="H365" s="119"/>
      <c r="I365" s="119"/>
      <c r="J365" s="119"/>
      <c r="K365" s="119"/>
      <c r="L365" s="119"/>
      <c r="M365" s="119"/>
      <c r="N365" s="119"/>
      <c r="O365" s="1431" t="e">
        <f>PHONETIC(#REF!)</f>
        <v>#REF!</v>
      </c>
      <c r="P365" s="1431"/>
      <c r="Q365" s="1431"/>
      <c r="R365" s="1431"/>
      <c r="S365" s="1431"/>
      <c r="T365" s="1431"/>
      <c r="U365" s="1431"/>
      <c r="V365" s="1431"/>
      <c r="W365" s="1431"/>
      <c r="X365" s="1431"/>
      <c r="Y365" s="1431"/>
      <c r="Z365" s="1431"/>
      <c r="AA365" s="1431"/>
      <c r="AB365" s="1431"/>
      <c r="AC365" s="1431"/>
      <c r="AD365" s="1431"/>
      <c r="AE365" s="1431"/>
      <c r="AF365" s="1431"/>
      <c r="AG365" s="1431"/>
      <c r="AH365" s="1431"/>
      <c r="AI365" s="1431"/>
      <c r="AJ365" s="1431"/>
      <c r="AK365" s="1431"/>
      <c r="AM365" s="5" t="e">
        <f t="shared" si="10"/>
        <v>#REF!</v>
      </c>
    </row>
    <row r="366" spans="1:86" ht="18" customHeight="1">
      <c r="A366" s="119" t="s">
        <v>140</v>
      </c>
      <c r="B366" s="119"/>
      <c r="C366" s="119"/>
      <c r="D366" s="119"/>
      <c r="E366" s="119"/>
      <c r="F366" s="119"/>
      <c r="G366" s="119"/>
      <c r="H366" s="119"/>
      <c r="I366" s="119"/>
      <c r="J366" s="119"/>
      <c r="K366" s="119"/>
      <c r="L366" s="119"/>
      <c r="M366" s="119"/>
      <c r="N366" s="119"/>
      <c r="O366" s="2053" t="e">
        <f>#REF!</f>
        <v>#REF!</v>
      </c>
      <c r="P366" s="2053"/>
      <c r="Q366" s="2053"/>
      <c r="R366" s="2053"/>
      <c r="S366" s="2053"/>
      <c r="T366" s="2053"/>
      <c r="U366" s="2053"/>
      <c r="V366" s="2053"/>
      <c r="W366" s="2053"/>
      <c r="X366" s="2053"/>
      <c r="Y366" s="2053"/>
      <c r="Z366" s="2053"/>
      <c r="AA366" s="2053"/>
      <c r="AB366" s="2053"/>
      <c r="AC366" s="2053"/>
      <c r="AD366" s="2053"/>
      <c r="AE366" s="2053"/>
      <c r="AF366" s="2053"/>
      <c r="AG366" s="2053"/>
      <c r="AH366" s="2053"/>
      <c r="AI366" s="2053"/>
      <c r="AJ366" s="2053"/>
      <c r="AK366" s="2053"/>
      <c r="AM366" s="5" t="e">
        <f t="shared" si="10"/>
        <v>#REF!</v>
      </c>
    </row>
    <row r="367" spans="1:86" ht="18" customHeight="1">
      <c r="A367" s="119" t="s">
        <v>141</v>
      </c>
      <c r="B367" s="119"/>
      <c r="C367" s="119"/>
      <c r="D367" s="119"/>
      <c r="E367" s="119"/>
      <c r="F367" s="119"/>
      <c r="G367" s="119"/>
      <c r="H367" s="119"/>
      <c r="I367" s="119"/>
      <c r="J367" s="119"/>
      <c r="K367" s="119"/>
      <c r="L367" s="119"/>
      <c r="M367" s="119"/>
      <c r="N367" s="119"/>
      <c r="O367" s="2053" t="e">
        <f>#REF!</f>
        <v>#REF!</v>
      </c>
      <c r="P367" s="2053"/>
      <c r="Q367" s="2053"/>
      <c r="R367" s="2053"/>
      <c r="S367" s="2053"/>
      <c r="T367" s="2053"/>
      <c r="U367" s="2053"/>
      <c r="V367" s="2053"/>
      <c r="W367" s="119"/>
      <c r="X367" s="119"/>
      <c r="Y367" s="119"/>
      <c r="Z367" s="119"/>
      <c r="AA367" s="119"/>
      <c r="AB367" s="119"/>
      <c r="AC367" s="119"/>
      <c r="AD367" s="119"/>
      <c r="AE367" s="119"/>
      <c r="AF367" s="119"/>
      <c r="AG367" s="119"/>
      <c r="AH367" s="119"/>
      <c r="AI367" s="119"/>
      <c r="AJ367" s="119"/>
      <c r="AK367" s="119"/>
      <c r="AM367" s="5" t="e">
        <f t="shared" si="10"/>
        <v>#REF!</v>
      </c>
    </row>
    <row r="368" spans="1:86" ht="18" customHeight="1">
      <c r="A368" s="119" t="s">
        <v>142</v>
      </c>
      <c r="B368" s="119"/>
      <c r="C368" s="119"/>
      <c r="D368" s="119"/>
      <c r="E368" s="119"/>
      <c r="F368" s="119"/>
      <c r="G368" s="119"/>
      <c r="H368" s="119"/>
      <c r="I368" s="119"/>
      <c r="J368" s="119"/>
      <c r="K368" s="119"/>
      <c r="L368" s="119"/>
      <c r="M368" s="119"/>
      <c r="N368" s="119"/>
      <c r="O368" s="2053" t="e">
        <f>#REF!</f>
        <v>#REF!</v>
      </c>
      <c r="P368" s="2053"/>
      <c r="Q368" s="2053"/>
      <c r="R368" s="2053"/>
      <c r="S368" s="2053"/>
      <c r="T368" s="2053"/>
      <c r="U368" s="2053"/>
      <c r="V368" s="2053"/>
      <c r="W368" s="2053"/>
      <c r="X368" s="2053"/>
      <c r="Y368" s="2053"/>
      <c r="Z368" s="2053"/>
      <c r="AA368" s="2053"/>
      <c r="AB368" s="2053"/>
      <c r="AC368" s="2053"/>
      <c r="AD368" s="2053"/>
      <c r="AE368" s="2053"/>
      <c r="AF368" s="2053"/>
      <c r="AG368" s="2053"/>
      <c r="AH368" s="2053"/>
      <c r="AI368" s="2053"/>
      <c r="AJ368" s="2053"/>
      <c r="AK368" s="2053"/>
      <c r="AM368" s="5" t="e">
        <f t="shared" si="10"/>
        <v>#REF!</v>
      </c>
    </row>
    <row r="369" spans="1:39" ht="18" customHeight="1">
      <c r="A369" s="119" t="s">
        <v>143</v>
      </c>
      <c r="B369" s="119"/>
      <c r="C369" s="119"/>
      <c r="D369" s="119"/>
      <c r="E369" s="119"/>
      <c r="F369" s="119"/>
      <c r="G369" s="119"/>
      <c r="H369" s="119"/>
      <c r="I369" s="119"/>
      <c r="J369" s="119"/>
      <c r="K369" s="119"/>
      <c r="L369" s="119"/>
      <c r="M369" s="119"/>
      <c r="N369" s="119"/>
      <c r="O369" s="2053" t="e">
        <f>#REF!</f>
        <v>#REF!</v>
      </c>
      <c r="P369" s="2053"/>
      <c r="Q369" s="2053"/>
      <c r="R369" s="2053"/>
      <c r="S369" s="2053"/>
      <c r="T369" s="2053"/>
      <c r="U369" s="2053"/>
      <c r="V369" s="2053"/>
      <c r="W369" s="2053"/>
      <c r="X369" s="2053"/>
      <c r="Y369" s="2053"/>
      <c r="Z369" s="2053"/>
      <c r="AA369" s="2053"/>
      <c r="AB369" s="2053"/>
      <c r="AC369" s="119"/>
      <c r="AD369" s="119"/>
      <c r="AE369" s="119"/>
      <c r="AF369" s="119"/>
      <c r="AG369" s="119"/>
      <c r="AH369" s="119"/>
      <c r="AI369" s="119"/>
      <c r="AJ369" s="119"/>
      <c r="AK369" s="119"/>
      <c r="AM369" s="5" t="e">
        <f t="shared" si="10"/>
        <v>#REF!</v>
      </c>
    </row>
    <row r="370" spans="1:39" ht="18" customHeight="1">
      <c r="A370" s="141" t="s">
        <v>1715</v>
      </c>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141"/>
      <c r="AK370" s="141"/>
      <c r="AM370" s="5" t="e">
        <f t="shared" si="10"/>
        <v>#REF!</v>
      </c>
    </row>
    <row r="371" spans="1:39" ht="18" customHeight="1">
      <c r="A371" s="119" t="s">
        <v>139</v>
      </c>
      <c r="B371" s="119"/>
      <c r="C371" s="119"/>
      <c r="D371" s="119"/>
      <c r="E371" s="119"/>
      <c r="F371" s="119"/>
      <c r="G371" s="119"/>
      <c r="H371" s="119"/>
      <c r="I371" s="119"/>
      <c r="J371" s="119"/>
      <c r="K371" s="119"/>
      <c r="L371" s="119"/>
      <c r="M371" s="119"/>
      <c r="N371" s="119"/>
      <c r="O371" s="1431" t="e">
        <f>PHONETIC(#REF!)</f>
        <v>#REF!</v>
      </c>
      <c r="P371" s="1431"/>
      <c r="Q371" s="1431"/>
      <c r="R371" s="1431"/>
      <c r="S371" s="1431"/>
      <c r="T371" s="1431"/>
      <c r="U371" s="1431"/>
      <c r="V371" s="1431"/>
      <c r="W371" s="1431"/>
      <c r="X371" s="1431"/>
      <c r="Y371" s="1431"/>
      <c r="Z371" s="1431"/>
      <c r="AA371" s="1431"/>
      <c r="AB371" s="1431"/>
      <c r="AC371" s="1431"/>
      <c r="AD371" s="1431"/>
      <c r="AE371" s="1431"/>
      <c r="AF371" s="1431"/>
      <c r="AG371" s="1431"/>
      <c r="AH371" s="1431"/>
      <c r="AI371" s="1431"/>
      <c r="AJ371" s="1431"/>
      <c r="AK371" s="1431"/>
      <c r="AM371" s="5" t="e">
        <f t="shared" si="10"/>
        <v>#REF!</v>
      </c>
    </row>
    <row r="372" spans="1:39" ht="18" customHeight="1">
      <c r="A372" s="119" t="s">
        <v>140</v>
      </c>
      <c r="B372" s="119"/>
      <c r="C372" s="119"/>
      <c r="D372" s="119"/>
      <c r="E372" s="119"/>
      <c r="F372" s="119"/>
      <c r="G372" s="119"/>
      <c r="H372" s="119"/>
      <c r="I372" s="119"/>
      <c r="J372" s="119"/>
      <c r="K372" s="119"/>
      <c r="L372" s="119"/>
      <c r="M372" s="119"/>
      <c r="N372" s="119"/>
      <c r="O372" s="2053" t="e">
        <f>#REF!</f>
        <v>#REF!</v>
      </c>
      <c r="P372" s="2053"/>
      <c r="Q372" s="2053"/>
      <c r="R372" s="2053"/>
      <c r="S372" s="2053"/>
      <c r="T372" s="2053"/>
      <c r="U372" s="2053"/>
      <c r="V372" s="2053"/>
      <c r="W372" s="2053"/>
      <c r="X372" s="2053"/>
      <c r="Y372" s="2053"/>
      <c r="Z372" s="2053"/>
      <c r="AA372" s="2053"/>
      <c r="AB372" s="2053"/>
      <c r="AC372" s="2053"/>
      <c r="AD372" s="2053"/>
      <c r="AE372" s="2053"/>
      <c r="AF372" s="2053"/>
      <c r="AG372" s="2053"/>
      <c r="AH372" s="2053"/>
      <c r="AI372" s="2053"/>
      <c r="AJ372" s="2053"/>
      <c r="AK372" s="2053"/>
      <c r="AM372" s="5" t="e">
        <f t="shared" si="10"/>
        <v>#REF!</v>
      </c>
    </row>
    <row r="373" spans="1:39" ht="18" customHeight="1">
      <c r="A373" s="119" t="s">
        <v>141</v>
      </c>
      <c r="B373" s="119"/>
      <c r="C373" s="119"/>
      <c r="D373" s="119"/>
      <c r="E373" s="119"/>
      <c r="F373" s="119"/>
      <c r="G373" s="119"/>
      <c r="H373" s="119"/>
      <c r="I373" s="119"/>
      <c r="J373" s="119"/>
      <c r="K373" s="119"/>
      <c r="L373" s="119"/>
      <c r="M373" s="119"/>
      <c r="N373" s="119"/>
      <c r="O373" s="2053" t="e">
        <f>#REF!</f>
        <v>#REF!</v>
      </c>
      <c r="P373" s="2053"/>
      <c r="Q373" s="2053"/>
      <c r="R373" s="2053"/>
      <c r="S373" s="2053"/>
      <c r="T373" s="2053"/>
      <c r="U373" s="2053"/>
      <c r="V373" s="2053"/>
      <c r="W373" s="119"/>
      <c r="X373" s="119"/>
      <c r="Y373" s="119"/>
      <c r="Z373" s="119"/>
      <c r="AA373" s="119"/>
      <c r="AB373" s="119"/>
      <c r="AC373" s="119"/>
      <c r="AD373" s="119"/>
      <c r="AE373" s="119"/>
      <c r="AF373" s="119"/>
      <c r="AG373" s="119"/>
      <c r="AH373" s="119"/>
      <c r="AI373" s="119"/>
      <c r="AJ373" s="119"/>
      <c r="AK373" s="119"/>
      <c r="AM373" s="5" t="e">
        <f t="shared" si="10"/>
        <v>#REF!</v>
      </c>
    </row>
    <row r="374" spans="1:39" ht="18" customHeight="1">
      <c r="A374" s="119" t="s">
        <v>142</v>
      </c>
      <c r="B374" s="119"/>
      <c r="C374" s="119"/>
      <c r="D374" s="119"/>
      <c r="E374" s="119"/>
      <c r="F374" s="119"/>
      <c r="G374" s="119"/>
      <c r="H374" s="119"/>
      <c r="I374" s="119"/>
      <c r="J374" s="119"/>
      <c r="K374" s="119"/>
      <c r="L374" s="119"/>
      <c r="M374" s="119"/>
      <c r="N374" s="119"/>
      <c r="O374" s="2053" t="e">
        <f>#REF!</f>
        <v>#REF!</v>
      </c>
      <c r="P374" s="2053"/>
      <c r="Q374" s="2053"/>
      <c r="R374" s="2053"/>
      <c r="S374" s="2053"/>
      <c r="T374" s="2053"/>
      <c r="U374" s="2053"/>
      <c r="V374" s="2053"/>
      <c r="W374" s="2053"/>
      <c r="X374" s="2053"/>
      <c r="Y374" s="2053"/>
      <c r="Z374" s="2053"/>
      <c r="AA374" s="2053"/>
      <c r="AB374" s="2053"/>
      <c r="AC374" s="2053"/>
      <c r="AD374" s="2053"/>
      <c r="AE374" s="2053"/>
      <c r="AF374" s="2053"/>
      <c r="AG374" s="2053"/>
      <c r="AH374" s="2053"/>
      <c r="AI374" s="2053"/>
      <c r="AJ374" s="2053"/>
      <c r="AK374" s="2053"/>
      <c r="AM374" s="5" t="e">
        <f t="shared" si="10"/>
        <v>#REF!</v>
      </c>
    </row>
    <row r="375" spans="1:39" ht="18" customHeight="1">
      <c r="A375" s="119" t="s">
        <v>143</v>
      </c>
      <c r="B375" s="119"/>
      <c r="C375" s="119"/>
      <c r="D375" s="119"/>
      <c r="E375" s="119"/>
      <c r="F375" s="119"/>
      <c r="G375" s="119"/>
      <c r="H375" s="119"/>
      <c r="I375" s="119"/>
      <c r="J375" s="119"/>
      <c r="K375" s="119"/>
      <c r="L375" s="119"/>
      <c r="M375" s="119"/>
      <c r="N375" s="119"/>
      <c r="O375" s="2054" t="e">
        <f>#REF!</f>
        <v>#REF!</v>
      </c>
      <c r="P375" s="2054"/>
      <c r="Q375" s="2054"/>
      <c r="R375" s="2054"/>
      <c r="S375" s="2054"/>
      <c r="T375" s="2054"/>
      <c r="U375" s="2054"/>
      <c r="V375" s="2054"/>
      <c r="W375" s="2054"/>
      <c r="X375" s="2054"/>
      <c r="Y375" s="2054"/>
      <c r="Z375" s="2054"/>
      <c r="AA375" s="2054"/>
      <c r="AB375" s="2054"/>
      <c r="AC375" s="119"/>
      <c r="AD375" s="119"/>
      <c r="AE375" s="119"/>
      <c r="AF375" s="119"/>
      <c r="AG375" s="119"/>
      <c r="AH375" s="119"/>
      <c r="AI375" s="119"/>
      <c r="AJ375" s="119"/>
      <c r="AK375" s="119"/>
      <c r="AM375" s="5" t="e">
        <f t="shared" si="10"/>
        <v>#REF!</v>
      </c>
    </row>
    <row r="376" spans="1:39" ht="18" customHeight="1">
      <c r="A376" s="141" t="s">
        <v>1716</v>
      </c>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141"/>
      <c r="AK376" s="141"/>
      <c r="AM376" s="5" t="e">
        <f t="shared" si="10"/>
        <v>#REF!</v>
      </c>
    </row>
    <row r="377" spans="1:39" ht="18" customHeight="1">
      <c r="A377" s="119" t="s">
        <v>139</v>
      </c>
      <c r="B377" s="119"/>
      <c r="C377" s="119"/>
      <c r="D377" s="119"/>
      <c r="E377" s="119"/>
      <c r="F377" s="119"/>
      <c r="G377" s="119"/>
      <c r="H377" s="119"/>
      <c r="I377" s="119"/>
      <c r="J377" s="119"/>
      <c r="K377" s="119"/>
      <c r="L377" s="119"/>
      <c r="M377" s="119"/>
      <c r="N377" s="119"/>
      <c r="O377" s="2052" t="e">
        <f>PHONETIC(#REF!)</f>
        <v>#REF!</v>
      </c>
      <c r="P377" s="2052"/>
      <c r="Q377" s="2052"/>
      <c r="R377" s="2052"/>
      <c r="S377" s="2052"/>
      <c r="T377" s="2052"/>
      <c r="U377" s="2052"/>
      <c r="V377" s="2052"/>
      <c r="W377" s="2052"/>
      <c r="X377" s="2052"/>
      <c r="Y377" s="2052"/>
      <c r="Z377" s="2052"/>
      <c r="AA377" s="2052"/>
      <c r="AB377" s="2052"/>
      <c r="AC377" s="2052"/>
      <c r="AD377" s="2052"/>
      <c r="AE377" s="2052"/>
      <c r="AF377" s="2052"/>
      <c r="AG377" s="2052"/>
      <c r="AH377" s="2052"/>
      <c r="AI377" s="2052"/>
      <c r="AJ377" s="2052"/>
      <c r="AK377" s="2052"/>
      <c r="AM377" s="5" t="e">
        <f t="shared" si="10"/>
        <v>#REF!</v>
      </c>
    </row>
    <row r="378" spans="1:39" ht="18" customHeight="1">
      <c r="A378" s="119" t="s">
        <v>140</v>
      </c>
      <c r="B378" s="119"/>
      <c r="C378" s="119"/>
      <c r="D378" s="119"/>
      <c r="E378" s="119"/>
      <c r="F378" s="119"/>
      <c r="G378" s="119"/>
      <c r="H378" s="119"/>
      <c r="I378" s="119"/>
      <c r="J378" s="119"/>
      <c r="K378" s="119"/>
      <c r="L378" s="119"/>
      <c r="M378" s="119"/>
      <c r="N378" s="119"/>
      <c r="O378" s="2051" t="e">
        <f>#REF!</f>
        <v>#REF!</v>
      </c>
      <c r="P378" s="2051"/>
      <c r="Q378" s="2051"/>
      <c r="R378" s="2051"/>
      <c r="S378" s="2051"/>
      <c r="T378" s="2051"/>
      <c r="U378" s="2051"/>
      <c r="V378" s="2051"/>
      <c r="W378" s="2051"/>
      <c r="X378" s="2051"/>
      <c r="Y378" s="2051"/>
      <c r="Z378" s="2051"/>
      <c r="AA378" s="2051"/>
      <c r="AB378" s="2051"/>
      <c r="AC378" s="2051"/>
      <c r="AD378" s="2051"/>
      <c r="AE378" s="2051"/>
      <c r="AF378" s="2051"/>
      <c r="AG378" s="2051"/>
      <c r="AH378" s="2051"/>
      <c r="AI378" s="2051"/>
      <c r="AJ378" s="2051"/>
      <c r="AK378" s="2051"/>
      <c r="AM378" s="5" t="e">
        <f t="shared" si="10"/>
        <v>#REF!</v>
      </c>
    </row>
    <row r="379" spans="1:39" ht="18" customHeight="1">
      <c r="A379" s="119" t="s">
        <v>141</v>
      </c>
      <c r="B379" s="119"/>
      <c r="C379" s="119"/>
      <c r="D379" s="119"/>
      <c r="E379" s="119"/>
      <c r="F379" s="119"/>
      <c r="G379" s="119"/>
      <c r="H379" s="119"/>
      <c r="I379" s="119"/>
      <c r="J379" s="119"/>
      <c r="K379" s="119"/>
      <c r="L379" s="119"/>
      <c r="M379" s="119"/>
      <c r="N379" s="119"/>
      <c r="O379" s="2051" t="e">
        <f>#REF!</f>
        <v>#REF!</v>
      </c>
      <c r="P379" s="2051"/>
      <c r="Q379" s="2051"/>
      <c r="R379" s="2051"/>
      <c r="S379" s="2051"/>
      <c r="T379" s="2051"/>
      <c r="U379" s="2051"/>
      <c r="V379" s="2051"/>
      <c r="W379" s="119"/>
      <c r="X379" s="119"/>
      <c r="Y379" s="119"/>
      <c r="Z379" s="119"/>
      <c r="AA379" s="119"/>
      <c r="AB379" s="119"/>
      <c r="AC379" s="119"/>
      <c r="AD379" s="119"/>
      <c r="AE379" s="119"/>
      <c r="AF379" s="119"/>
      <c r="AG379" s="119"/>
      <c r="AH379" s="119"/>
      <c r="AI379" s="119"/>
      <c r="AJ379" s="119"/>
      <c r="AK379" s="119"/>
      <c r="AM379" s="5" t="e">
        <f t="shared" si="10"/>
        <v>#REF!</v>
      </c>
    </row>
    <row r="380" spans="1:39" ht="18" customHeight="1">
      <c r="A380" s="119" t="s">
        <v>142</v>
      </c>
      <c r="B380" s="119"/>
      <c r="C380" s="119"/>
      <c r="D380" s="119"/>
      <c r="E380" s="119"/>
      <c r="F380" s="119"/>
      <c r="G380" s="119"/>
      <c r="H380" s="119"/>
      <c r="I380" s="119"/>
      <c r="J380" s="119"/>
      <c r="K380" s="119"/>
      <c r="L380" s="119"/>
      <c r="M380" s="119"/>
      <c r="N380" s="119"/>
      <c r="O380" s="2051" t="e">
        <f>#REF!</f>
        <v>#REF!</v>
      </c>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1"/>
      <c r="AJ380" s="2051"/>
      <c r="AK380" s="2051"/>
      <c r="AM380" s="5" t="e">
        <f t="shared" si="10"/>
        <v>#REF!</v>
      </c>
    </row>
    <row r="381" spans="1:39" ht="18" customHeight="1">
      <c r="A381" s="119" t="s">
        <v>143</v>
      </c>
      <c r="B381" s="119"/>
      <c r="C381" s="119"/>
      <c r="D381" s="119"/>
      <c r="E381" s="119"/>
      <c r="F381" s="119"/>
      <c r="G381" s="119"/>
      <c r="H381" s="119"/>
      <c r="I381" s="119"/>
      <c r="J381" s="119"/>
      <c r="K381" s="119"/>
      <c r="L381" s="119"/>
      <c r="M381" s="119"/>
      <c r="N381" s="119"/>
      <c r="O381" s="2051" t="e">
        <f>#REF!</f>
        <v>#REF!</v>
      </c>
      <c r="P381" s="2051"/>
      <c r="Q381" s="2051"/>
      <c r="R381" s="2051"/>
      <c r="S381" s="2051"/>
      <c r="T381" s="2051"/>
      <c r="U381" s="2051"/>
      <c r="V381" s="2051"/>
      <c r="W381" s="2051"/>
      <c r="X381" s="2051"/>
      <c r="Y381" s="2051"/>
      <c r="Z381" s="2051"/>
      <c r="AA381" s="2051"/>
      <c r="AB381" s="2051"/>
      <c r="AC381" s="119"/>
      <c r="AD381" s="119"/>
      <c r="AE381" s="119"/>
      <c r="AF381" s="119"/>
      <c r="AG381" s="119"/>
      <c r="AH381" s="119"/>
      <c r="AI381" s="119"/>
      <c r="AJ381" s="119"/>
      <c r="AK381" s="119"/>
      <c r="AM381" s="5" t="e">
        <f t="shared" si="10"/>
        <v>#REF!</v>
      </c>
    </row>
    <row r="382" spans="1:39" ht="18" customHeight="1">
      <c r="A382" s="141" t="s">
        <v>1717</v>
      </c>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141"/>
      <c r="AK382" s="141"/>
      <c r="AM382" s="5" t="e">
        <f t="shared" si="10"/>
        <v>#REF!</v>
      </c>
    </row>
    <row r="383" spans="1:39" ht="18" customHeight="1">
      <c r="A383" s="119" t="s">
        <v>139</v>
      </c>
      <c r="B383" s="119"/>
      <c r="C383" s="119"/>
      <c r="D383" s="119"/>
      <c r="E383" s="119"/>
      <c r="F383" s="119"/>
      <c r="G383" s="119"/>
      <c r="H383" s="119"/>
      <c r="I383" s="119"/>
      <c r="J383" s="119"/>
      <c r="K383" s="119"/>
      <c r="L383" s="119"/>
      <c r="M383" s="119"/>
      <c r="N383" s="119"/>
      <c r="O383" s="2052" t="e">
        <f>PHONETIC(#REF!)</f>
        <v>#REF!</v>
      </c>
      <c r="P383" s="2052"/>
      <c r="Q383" s="2052"/>
      <c r="R383" s="2052"/>
      <c r="S383" s="2052"/>
      <c r="T383" s="2052"/>
      <c r="U383" s="2052"/>
      <c r="V383" s="2052"/>
      <c r="W383" s="2052"/>
      <c r="X383" s="2052"/>
      <c r="Y383" s="2052"/>
      <c r="Z383" s="2052"/>
      <c r="AA383" s="2052"/>
      <c r="AB383" s="2052"/>
      <c r="AC383" s="2052"/>
      <c r="AD383" s="2052"/>
      <c r="AE383" s="2052"/>
      <c r="AF383" s="2052"/>
      <c r="AG383" s="2052"/>
      <c r="AH383" s="2052"/>
      <c r="AI383" s="2052"/>
      <c r="AJ383" s="2052"/>
      <c r="AK383" s="2052"/>
      <c r="AM383" s="5" t="e">
        <f t="shared" si="10"/>
        <v>#REF!</v>
      </c>
    </row>
    <row r="384" spans="1:39" ht="18" customHeight="1">
      <c r="A384" s="119" t="s">
        <v>140</v>
      </c>
      <c r="B384" s="119"/>
      <c r="C384" s="119"/>
      <c r="D384" s="119"/>
      <c r="E384" s="119"/>
      <c r="F384" s="119"/>
      <c r="G384" s="119"/>
      <c r="H384" s="119"/>
      <c r="I384" s="119"/>
      <c r="J384" s="119"/>
      <c r="K384" s="119"/>
      <c r="L384" s="119"/>
      <c r="M384" s="119"/>
      <c r="N384" s="119"/>
      <c r="O384" s="2051" t="e">
        <f>#REF!</f>
        <v>#REF!</v>
      </c>
      <c r="P384" s="2051"/>
      <c r="Q384" s="2051"/>
      <c r="R384" s="2051"/>
      <c r="S384" s="2051"/>
      <c r="T384" s="2051"/>
      <c r="U384" s="2051"/>
      <c r="V384" s="2051"/>
      <c r="W384" s="2051"/>
      <c r="X384" s="2051"/>
      <c r="Y384" s="2051"/>
      <c r="Z384" s="2051"/>
      <c r="AA384" s="2051"/>
      <c r="AB384" s="2051"/>
      <c r="AC384" s="2051"/>
      <c r="AD384" s="2051"/>
      <c r="AE384" s="2051"/>
      <c r="AF384" s="2051"/>
      <c r="AG384" s="2051"/>
      <c r="AH384" s="2051"/>
      <c r="AI384" s="2051"/>
      <c r="AJ384" s="2051"/>
      <c r="AK384" s="2051"/>
      <c r="AM384" s="5" t="e">
        <f t="shared" si="10"/>
        <v>#REF!</v>
      </c>
    </row>
    <row r="385" spans="1:86" ht="18" customHeight="1">
      <c r="A385" s="119" t="s">
        <v>141</v>
      </c>
      <c r="B385" s="119"/>
      <c r="C385" s="119"/>
      <c r="D385" s="119"/>
      <c r="E385" s="119"/>
      <c r="F385" s="119"/>
      <c r="G385" s="119"/>
      <c r="H385" s="119"/>
      <c r="I385" s="119"/>
      <c r="J385" s="119"/>
      <c r="K385" s="119"/>
      <c r="L385" s="119"/>
      <c r="M385" s="119"/>
      <c r="N385" s="119"/>
      <c r="O385" s="2051" t="e">
        <f>#REF!</f>
        <v>#REF!</v>
      </c>
      <c r="P385" s="2051"/>
      <c r="Q385" s="2051"/>
      <c r="R385" s="2051"/>
      <c r="S385" s="2051"/>
      <c r="T385" s="2051"/>
      <c r="U385" s="2051"/>
      <c r="V385" s="2051"/>
      <c r="W385" s="119"/>
      <c r="X385" s="119"/>
      <c r="Y385" s="119"/>
      <c r="Z385" s="119"/>
      <c r="AA385" s="119"/>
      <c r="AB385" s="119"/>
      <c r="AC385" s="119"/>
      <c r="AD385" s="119"/>
      <c r="AE385" s="119"/>
      <c r="AF385" s="119"/>
      <c r="AG385" s="119"/>
      <c r="AH385" s="119"/>
      <c r="AI385" s="119"/>
      <c r="AJ385" s="119"/>
      <c r="AK385" s="119"/>
      <c r="AM385" s="5" t="e">
        <f t="shared" si="10"/>
        <v>#REF!</v>
      </c>
    </row>
    <row r="386" spans="1:86" ht="18" customHeight="1">
      <c r="A386" s="119" t="s">
        <v>142</v>
      </c>
      <c r="B386" s="119"/>
      <c r="C386" s="119"/>
      <c r="D386" s="119"/>
      <c r="E386" s="119"/>
      <c r="F386" s="119"/>
      <c r="G386" s="119"/>
      <c r="H386" s="119"/>
      <c r="I386" s="119"/>
      <c r="J386" s="119"/>
      <c r="K386" s="119"/>
      <c r="L386" s="119"/>
      <c r="M386" s="119"/>
      <c r="N386" s="119"/>
      <c r="O386" s="2051" t="e">
        <f>#REF!</f>
        <v>#REF!</v>
      </c>
      <c r="P386" s="2051"/>
      <c r="Q386" s="2051"/>
      <c r="R386" s="2051"/>
      <c r="S386" s="2051"/>
      <c r="T386" s="2051"/>
      <c r="U386" s="2051"/>
      <c r="V386" s="2051"/>
      <c r="W386" s="2051"/>
      <c r="X386" s="2051"/>
      <c r="Y386" s="2051"/>
      <c r="Z386" s="2051"/>
      <c r="AA386" s="2051"/>
      <c r="AB386" s="2051"/>
      <c r="AC386" s="2051"/>
      <c r="AD386" s="2051"/>
      <c r="AE386" s="2051"/>
      <c r="AF386" s="2051"/>
      <c r="AG386" s="2051"/>
      <c r="AH386" s="2051"/>
      <c r="AI386" s="2051"/>
      <c r="AJ386" s="2051"/>
      <c r="AK386" s="2051"/>
      <c r="AM386" s="5" t="e">
        <f t="shared" si="10"/>
        <v>#REF!</v>
      </c>
    </row>
    <row r="387" spans="1:86" ht="18" customHeight="1">
      <c r="A387" s="119" t="s">
        <v>143</v>
      </c>
      <c r="B387" s="119"/>
      <c r="C387" s="119"/>
      <c r="D387" s="119"/>
      <c r="E387" s="119"/>
      <c r="F387" s="119"/>
      <c r="G387" s="119"/>
      <c r="H387" s="119"/>
      <c r="I387" s="119"/>
      <c r="J387" s="119"/>
      <c r="K387" s="119"/>
      <c r="L387" s="119"/>
      <c r="M387" s="119"/>
      <c r="N387" s="119"/>
      <c r="O387" s="2047" t="e">
        <f>#REF!</f>
        <v>#REF!</v>
      </c>
      <c r="P387" s="2047"/>
      <c r="Q387" s="2047"/>
      <c r="R387" s="2047"/>
      <c r="S387" s="2047"/>
      <c r="T387" s="2047"/>
      <c r="U387" s="2047"/>
      <c r="V387" s="2047"/>
      <c r="W387" s="2047"/>
      <c r="X387" s="2047"/>
      <c r="Y387" s="2047"/>
      <c r="Z387" s="2047"/>
      <c r="AA387" s="2047"/>
      <c r="AB387" s="2047"/>
      <c r="AC387" s="119"/>
      <c r="AD387" s="119"/>
      <c r="AE387" s="119"/>
      <c r="AF387" s="119"/>
      <c r="AG387" s="119"/>
      <c r="AH387" s="119"/>
      <c r="AI387" s="119"/>
      <c r="AJ387" s="119"/>
      <c r="AK387" s="119"/>
      <c r="AM387" s="5" t="e">
        <f t="shared" si="10"/>
        <v>#REF!</v>
      </c>
    </row>
    <row r="388" spans="1:86" ht="18" customHeight="1">
      <c r="A388" s="141" t="s">
        <v>1718</v>
      </c>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M388" s="5" t="e">
        <f t="shared" si="10"/>
        <v>#REF!</v>
      </c>
    </row>
    <row r="389" spans="1:86" ht="18" customHeight="1">
      <c r="A389" s="119" t="s">
        <v>139</v>
      </c>
      <c r="B389" s="119"/>
      <c r="C389" s="119"/>
      <c r="D389" s="119"/>
      <c r="E389" s="119"/>
      <c r="F389" s="119"/>
      <c r="G389" s="119"/>
      <c r="H389" s="119"/>
      <c r="I389" s="119"/>
      <c r="J389" s="119"/>
      <c r="K389" s="119"/>
      <c r="L389" s="119"/>
      <c r="M389" s="119"/>
      <c r="N389" s="119"/>
      <c r="O389" s="2052" t="e">
        <f>PHONETIC(#REF!)</f>
        <v>#REF!</v>
      </c>
      <c r="P389" s="2052"/>
      <c r="Q389" s="2052"/>
      <c r="R389" s="2052"/>
      <c r="S389" s="2052"/>
      <c r="T389" s="2052"/>
      <c r="U389" s="2052"/>
      <c r="V389" s="2052"/>
      <c r="W389" s="2052"/>
      <c r="X389" s="2052"/>
      <c r="Y389" s="2052"/>
      <c r="Z389" s="2052"/>
      <c r="AA389" s="2052"/>
      <c r="AB389" s="2052"/>
      <c r="AC389" s="2052"/>
      <c r="AD389" s="2052"/>
      <c r="AE389" s="2052"/>
      <c r="AF389" s="2052"/>
      <c r="AG389" s="2052"/>
      <c r="AH389" s="2052"/>
      <c r="AI389" s="2052"/>
      <c r="AJ389" s="2052"/>
      <c r="AK389" s="2052"/>
      <c r="AM389" s="5" t="e">
        <f t="shared" si="10"/>
        <v>#REF!</v>
      </c>
    </row>
    <row r="390" spans="1:86" ht="18" customHeight="1">
      <c r="A390" s="119" t="s">
        <v>140</v>
      </c>
      <c r="B390" s="119"/>
      <c r="C390" s="119"/>
      <c r="D390" s="119"/>
      <c r="E390" s="119"/>
      <c r="F390" s="119"/>
      <c r="G390" s="119"/>
      <c r="H390" s="119"/>
      <c r="I390" s="119"/>
      <c r="J390" s="119"/>
      <c r="K390" s="119"/>
      <c r="L390" s="119"/>
      <c r="M390" s="119"/>
      <c r="N390" s="119"/>
      <c r="O390" s="2051" t="e">
        <f>#REF!</f>
        <v>#REF!</v>
      </c>
      <c r="P390" s="2051"/>
      <c r="Q390" s="2051"/>
      <c r="R390" s="2051"/>
      <c r="S390" s="2051"/>
      <c r="T390" s="2051"/>
      <c r="U390" s="2051"/>
      <c r="V390" s="2051"/>
      <c r="W390" s="2051"/>
      <c r="X390" s="2051"/>
      <c r="Y390" s="2051"/>
      <c r="Z390" s="2051"/>
      <c r="AA390" s="2051"/>
      <c r="AB390" s="2051"/>
      <c r="AC390" s="2051"/>
      <c r="AD390" s="2051"/>
      <c r="AE390" s="2051"/>
      <c r="AF390" s="2051"/>
      <c r="AG390" s="2051"/>
      <c r="AH390" s="2051"/>
      <c r="AI390" s="2051"/>
      <c r="AJ390" s="2051"/>
      <c r="AK390" s="2051"/>
      <c r="AM390" s="5" t="e">
        <f t="shared" si="10"/>
        <v>#REF!</v>
      </c>
    </row>
    <row r="391" spans="1:86" ht="18" customHeight="1">
      <c r="A391" s="119" t="s">
        <v>141</v>
      </c>
      <c r="B391" s="119"/>
      <c r="C391" s="119"/>
      <c r="D391" s="119"/>
      <c r="E391" s="119"/>
      <c r="F391" s="119"/>
      <c r="G391" s="119"/>
      <c r="H391" s="119"/>
      <c r="I391" s="119"/>
      <c r="J391" s="119"/>
      <c r="K391" s="119"/>
      <c r="L391" s="119"/>
      <c r="M391" s="119"/>
      <c r="N391" s="119"/>
      <c r="O391" s="2051" t="e">
        <f>#REF!</f>
        <v>#REF!</v>
      </c>
      <c r="P391" s="2051"/>
      <c r="Q391" s="2051"/>
      <c r="R391" s="2051"/>
      <c r="S391" s="2051"/>
      <c r="T391" s="2051"/>
      <c r="U391" s="2051"/>
      <c r="V391" s="2051"/>
      <c r="W391" s="119"/>
      <c r="X391" s="119"/>
      <c r="Y391" s="119"/>
      <c r="Z391" s="119"/>
      <c r="AA391" s="119"/>
      <c r="AB391" s="119"/>
      <c r="AC391" s="119"/>
      <c r="AD391" s="119"/>
      <c r="AE391" s="119"/>
      <c r="AF391" s="119"/>
      <c r="AG391" s="119"/>
      <c r="AH391" s="119"/>
      <c r="AI391" s="119"/>
      <c r="AJ391" s="119"/>
      <c r="AK391" s="119"/>
      <c r="AM391" s="5" t="e">
        <f t="shared" si="10"/>
        <v>#REF!</v>
      </c>
    </row>
    <row r="392" spans="1:86" ht="18" customHeight="1">
      <c r="A392" s="119" t="s">
        <v>142</v>
      </c>
      <c r="B392" s="119"/>
      <c r="C392" s="119"/>
      <c r="D392" s="119"/>
      <c r="E392" s="119"/>
      <c r="F392" s="119"/>
      <c r="G392" s="119"/>
      <c r="H392" s="119"/>
      <c r="I392" s="119"/>
      <c r="J392" s="119"/>
      <c r="K392" s="119"/>
      <c r="L392" s="119"/>
      <c r="M392" s="119"/>
      <c r="N392" s="119"/>
      <c r="O392" s="2051" t="e">
        <f>#REF!</f>
        <v>#REF!</v>
      </c>
      <c r="P392" s="2051"/>
      <c r="Q392" s="2051"/>
      <c r="R392" s="2051"/>
      <c r="S392" s="2051"/>
      <c r="T392" s="2051"/>
      <c r="U392" s="2051"/>
      <c r="V392" s="2051"/>
      <c r="W392" s="2051"/>
      <c r="X392" s="2051"/>
      <c r="Y392" s="2051"/>
      <c r="Z392" s="2051"/>
      <c r="AA392" s="2051"/>
      <c r="AB392" s="2051"/>
      <c r="AC392" s="2051"/>
      <c r="AD392" s="2051"/>
      <c r="AE392" s="2051"/>
      <c r="AF392" s="2051"/>
      <c r="AG392" s="2051"/>
      <c r="AH392" s="2051"/>
      <c r="AI392" s="2051"/>
      <c r="AJ392" s="2051"/>
      <c r="AK392" s="2051"/>
      <c r="AM392" s="5" t="e">
        <f t="shared" si="10"/>
        <v>#REF!</v>
      </c>
    </row>
    <row r="393" spans="1:86" ht="18" customHeight="1">
      <c r="A393" s="138" t="s">
        <v>143</v>
      </c>
      <c r="B393" s="138"/>
      <c r="C393" s="138"/>
      <c r="D393" s="138"/>
      <c r="E393" s="138"/>
      <c r="F393" s="138"/>
      <c r="G393" s="138"/>
      <c r="H393" s="138"/>
      <c r="I393" s="138"/>
      <c r="J393" s="138"/>
      <c r="K393" s="138"/>
      <c r="L393" s="138"/>
      <c r="M393" s="138"/>
      <c r="N393" s="138"/>
      <c r="O393" s="2047" t="e">
        <f>#REF!</f>
        <v>#REF!</v>
      </c>
      <c r="P393" s="2047"/>
      <c r="Q393" s="2047"/>
      <c r="R393" s="2047"/>
      <c r="S393" s="2047"/>
      <c r="T393" s="2047"/>
      <c r="U393" s="2047"/>
      <c r="V393" s="2047"/>
      <c r="W393" s="2047"/>
      <c r="X393" s="2047"/>
      <c r="Y393" s="2047"/>
      <c r="Z393" s="2047"/>
      <c r="AA393" s="2047"/>
      <c r="AB393" s="2047"/>
      <c r="AC393" s="138"/>
      <c r="AD393" s="138"/>
      <c r="AE393" s="138"/>
      <c r="AF393" s="138"/>
      <c r="AG393" s="138"/>
      <c r="AH393" s="138"/>
      <c r="AI393" s="138"/>
      <c r="AJ393" s="138"/>
      <c r="AK393" s="138"/>
      <c r="AM393" s="5" t="e">
        <f t="shared" si="10"/>
        <v>#REF!</v>
      </c>
    </row>
    <row r="394" spans="1:86" s="127" customFormat="1" ht="15" customHeight="1">
      <c r="A394" s="1504" t="s">
        <v>1954</v>
      </c>
      <c r="B394" s="1504"/>
      <c r="C394" s="1504"/>
      <c r="D394" s="1504"/>
      <c r="E394" s="1504"/>
      <c r="F394" s="1504"/>
      <c r="G394" s="1504"/>
      <c r="H394" s="1504"/>
      <c r="I394" s="1504"/>
      <c r="J394" s="1504"/>
      <c r="K394" s="1504"/>
      <c r="L394" s="1504"/>
      <c r="M394" s="1504"/>
      <c r="N394" s="1504"/>
      <c r="O394" s="1504"/>
      <c r="P394" s="1504"/>
      <c r="Q394" s="1504"/>
      <c r="R394" s="1504"/>
      <c r="S394" s="1504"/>
      <c r="T394" s="1504"/>
      <c r="U394" s="1504"/>
      <c r="V394" s="1504"/>
      <c r="W394" s="1504"/>
      <c r="X394" s="1504"/>
      <c r="Y394" s="1504"/>
      <c r="Z394" s="1504"/>
      <c r="AA394" s="1504"/>
      <c r="AB394" s="1504"/>
      <c r="AC394" s="1504"/>
      <c r="AD394" s="1504"/>
      <c r="AE394" s="1504"/>
      <c r="AF394" s="1504"/>
      <c r="AG394" s="1504"/>
      <c r="AH394" s="1504"/>
      <c r="AI394" s="1504"/>
      <c r="AJ394" s="1504"/>
      <c r="AK394" s="1504"/>
      <c r="AL394" s="599">
        <v>9</v>
      </c>
      <c r="AM394" s="647">
        <v>1</v>
      </c>
      <c r="AN394" s="108"/>
      <c r="AO394" s="108"/>
      <c r="AP394" s="108"/>
      <c r="AQ394" s="108"/>
      <c r="AR394" s="108"/>
      <c r="AS394" s="108"/>
      <c r="AT394" s="108"/>
      <c r="AU394" s="108"/>
      <c r="AV394" s="108"/>
      <c r="AW394" s="108"/>
      <c r="AX394" s="108"/>
      <c r="AY394" s="108"/>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row>
    <row r="395" spans="1:86" ht="14.25">
      <c r="A395" s="1525" t="s">
        <v>1955</v>
      </c>
      <c r="B395" s="1525"/>
      <c r="C395" s="1525"/>
      <c r="D395" s="1525"/>
      <c r="E395" s="1525"/>
      <c r="F395" s="1525"/>
      <c r="G395" s="1525"/>
      <c r="H395" s="1525"/>
      <c r="I395" s="1525"/>
      <c r="J395" s="1525"/>
      <c r="K395" s="1525"/>
      <c r="L395" s="1525"/>
      <c r="M395" s="1525"/>
      <c r="N395" s="1525"/>
      <c r="O395" s="1525"/>
      <c r="P395" s="1525"/>
      <c r="Q395" s="1525"/>
      <c r="R395" s="1525"/>
      <c r="S395" s="1525"/>
      <c r="T395" s="1525"/>
      <c r="U395" s="1525"/>
      <c r="V395" s="1525"/>
      <c r="W395" s="1525"/>
      <c r="X395" s="1525"/>
      <c r="Y395" s="1525"/>
      <c r="Z395" s="1525"/>
      <c r="AA395" s="1525"/>
      <c r="AB395" s="1525"/>
      <c r="AC395" s="1525"/>
      <c r="AD395" s="1525"/>
      <c r="AE395" s="1525"/>
      <c r="AF395" s="1525"/>
      <c r="AG395" s="1525"/>
      <c r="AH395" s="1525"/>
      <c r="AI395" s="1525"/>
      <c r="AJ395" s="1525"/>
      <c r="AK395" s="1525"/>
      <c r="AM395" s="5">
        <f>AM394</f>
        <v>1</v>
      </c>
    </row>
    <row r="396" spans="1:86" ht="14.1"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M396" s="5">
        <f t="shared" ref="AM396:AM448" si="11">AM395</f>
        <v>1</v>
      </c>
    </row>
    <row r="397" spans="1:86" ht="20.100000000000001" customHeight="1">
      <c r="A397" s="120"/>
      <c r="B397" s="120" t="s">
        <v>1956</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M397" s="5">
        <f t="shared" si="11"/>
        <v>1</v>
      </c>
    </row>
    <row r="398" spans="1:86" ht="20.100000000000001" customHeight="1">
      <c r="A398" s="120"/>
      <c r="B398" s="120"/>
      <c r="C398" s="120" t="s">
        <v>1445</v>
      </c>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M398" s="5">
        <f t="shared" si="11"/>
        <v>1</v>
      </c>
    </row>
    <row r="399" spans="1:86" ht="20.100000000000001" customHeight="1">
      <c r="A399" s="120"/>
      <c r="B399" s="227"/>
      <c r="C399" s="149" t="s">
        <v>1446</v>
      </c>
      <c r="D399" s="149"/>
      <c r="E399" s="149"/>
      <c r="F399" s="149"/>
      <c r="G399" s="149"/>
      <c r="H399" s="149"/>
      <c r="I399" s="149"/>
      <c r="J399" s="2048" t="e">
        <f>#REF!</f>
        <v>#REF!</v>
      </c>
      <c r="K399" s="2048"/>
      <c r="L399" s="2048"/>
      <c r="M399" s="2048"/>
      <c r="N399" s="2048"/>
      <c r="O399" s="2048"/>
      <c r="P399" s="2048"/>
      <c r="Q399" s="2048"/>
      <c r="R399" s="2048"/>
      <c r="S399" s="2048"/>
      <c r="T399" s="2048"/>
      <c r="U399" s="2048"/>
      <c r="V399" s="2048"/>
      <c r="W399" s="2048"/>
      <c r="X399" s="2048"/>
      <c r="Y399" s="2048"/>
      <c r="Z399" s="2048"/>
      <c r="AA399" s="2048"/>
      <c r="AB399" s="2048"/>
      <c r="AC399" s="2048"/>
      <c r="AD399" s="2048"/>
      <c r="AE399" s="2048"/>
      <c r="AF399" s="2048"/>
      <c r="AG399" s="2048"/>
      <c r="AH399" s="2048"/>
      <c r="AI399" s="2048"/>
      <c r="AJ399" s="2049"/>
      <c r="AK399" s="120"/>
      <c r="AM399" s="5">
        <f t="shared" si="11"/>
        <v>1</v>
      </c>
    </row>
    <row r="400" spans="1:86" ht="20.100000000000001" customHeight="1">
      <c r="A400" s="120"/>
      <c r="B400" s="227"/>
      <c r="C400" s="149" t="s">
        <v>1957</v>
      </c>
      <c r="D400" s="149"/>
      <c r="E400" s="149"/>
      <c r="F400" s="149"/>
      <c r="G400" s="149"/>
      <c r="H400" s="149"/>
      <c r="I400" s="149"/>
      <c r="J400" s="149"/>
      <c r="K400" s="606" t="e">
        <f>IF(AN34=1,"■","□")</f>
        <v>#REF!</v>
      </c>
      <c r="L400" s="194" t="s">
        <v>235</v>
      </c>
      <c r="M400" s="149"/>
      <c r="N400" s="149"/>
      <c r="O400" s="149"/>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226"/>
      <c r="AK400" s="120"/>
      <c r="AM400" s="5">
        <f t="shared" si="11"/>
        <v>1</v>
      </c>
    </row>
    <row r="401" spans="1:39" ht="20.100000000000001" customHeight="1">
      <c r="A401" s="120"/>
      <c r="B401" s="204"/>
      <c r="C401" s="218"/>
      <c r="D401" s="218"/>
      <c r="E401" s="218"/>
      <c r="F401" s="218"/>
      <c r="G401" s="218"/>
      <c r="H401" s="218"/>
      <c r="I401" s="218"/>
      <c r="J401" s="218"/>
      <c r="K401" s="877" t="e">
        <f>IF(AN35=1,"■","□")</f>
        <v>#REF!</v>
      </c>
      <c r="L401" s="1910" t="s">
        <v>22</v>
      </c>
      <c r="M401" s="1910"/>
      <c r="N401" s="1910"/>
      <c r="O401" s="1910"/>
      <c r="P401" s="1910"/>
      <c r="Q401" s="1910"/>
      <c r="R401" s="1910"/>
      <c r="S401" s="1910"/>
      <c r="T401" s="1910"/>
      <c r="U401" s="1910"/>
      <c r="V401" s="1910"/>
      <c r="W401" s="1910"/>
      <c r="X401" s="1910"/>
      <c r="Y401" s="1910"/>
      <c r="Z401" s="1910"/>
      <c r="AA401" s="1910"/>
      <c r="AB401" s="1910"/>
      <c r="AC401" s="1910"/>
      <c r="AD401" s="1910"/>
      <c r="AE401" s="1910"/>
      <c r="AF401" s="1910"/>
      <c r="AG401" s="1910"/>
      <c r="AH401" s="1910"/>
      <c r="AI401" s="1910"/>
      <c r="AJ401" s="1911"/>
      <c r="AK401" s="636"/>
      <c r="AM401" s="5">
        <f t="shared" si="11"/>
        <v>1</v>
      </c>
    </row>
    <row r="402" spans="1:39" ht="20.100000000000001" customHeight="1">
      <c r="A402" s="120"/>
      <c r="B402" s="182"/>
      <c r="C402" s="120" t="s">
        <v>1958</v>
      </c>
      <c r="D402" s="120"/>
      <c r="E402" s="120"/>
      <c r="F402" s="120"/>
      <c r="G402" s="120"/>
      <c r="H402" s="120"/>
      <c r="I402" s="120"/>
      <c r="J402" s="120"/>
      <c r="K402" s="120"/>
      <c r="L402" s="2050" t="e">
        <f>#REF!</f>
        <v>#REF!</v>
      </c>
      <c r="M402" s="2050"/>
      <c r="N402" s="2050"/>
      <c r="O402" s="2050"/>
      <c r="P402" s="2050"/>
      <c r="Q402" s="2050"/>
      <c r="R402" s="120"/>
      <c r="S402" s="120" t="s">
        <v>245</v>
      </c>
      <c r="T402" s="120"/>
      <c r="U402" s="120"/>
      <c r="V402" s="120"/>
      <c r="W402" s="120"/>
      <c r="X402" s="120"/>
      <c r="Y402" s="120"/>
      <c r="Z402" s="120"/>
      <c r="AA402" s="120"/>
      <c r="AB402" s="120"/>
      <c r="AC402" s="120"/>
      <c r="AD402" s="120"/>
      <c r="AE402" s="120"/>
      <c r="AF402" s="120"/>
      <c r="AG402" s="120"/>
      <c r="AH402" s="120"/>
      <c r="AI402" s="120"/>
      <c r="AJ402" s="189"/>
      <c r="AK402" s="120"/>
      <c r="AM402" s="5">
        <f t="shared" si="11"/>
        <v>1</v>
      </c>
    </row>
    <row r="403" spans="1:39" ht="20.100000000000001" customHeight="1">
      <c r="A403" s="120"/>
      <c r="B403" s="637"/>
      <c r="C403" s="604" t="s">
        <v>1449</v>
      </c>
      <c r="D403" s="604"/>
      <c r="E403" s="604"/>
      <c r="F403" s="604"/>
      <c r="G403" s="604"/>
      <c r="H403" s="604"/>
      <c r="I403" s="604"/>
      <c r="J403" s="604"/>
      <c r="K403" s="604"/>
      <c r="L403" s="2045" t="e">
        <f>#REF!</f>
        <v>#REF!</v>
      </c>
      <c r="M403" s="2045"/>
      <c r="N403" s="2045"/>
      <c r="O403" s="2045"/>
      <c r="P403" s="2045"/>
      <c r="Q403" s="2045"/>
      <c r="R403" s="604"/>
      <c r="S403" s="604" t="s">
        <v>245</v>
      </c>
      <c r="T403" s="604"/>
      <c r="U403" s="604"/>
      <c r="V403" s="604"/>
      <c r="W403" s="604"/>
      <c r="X403" s="604"/>
      <c r="Y403" s="604"/>
      <c r="Z403" s="604"/>
      <c r="AA403" s="604"/>
      <c r="AB403" s="604"/>
      <c r="AC403" s="604"/>
      <c r="AD403" s="604"/>
      <c r="AE403" s="604"/>
      <c r="AF403" s="604"/>
      <c r="AG403" s="604"/>
      <c r="AH403" s="604"/>
      <c r="AI403" s="604"/>
      <c r="AJ403" s="638"/>
      <c r="AK403" s="120"/>
      <c r="AM403" s="5">
        <f t="shared" si="11"/>
        <v>1</v>
      </c>
    </row>
    <row r="404" spans="1:39" ht="20.100000000000001" customHeight="1">
      <c r="A404" s="120"/>
      <c r="B404" s="637"/>
      <c r="C404" s="604" t="s">
        <v>1959</v>
      </c>
      <c r="D404" s="604"/>
      <c r="E404" s="604"/>
      <c r="F404" s="604"/>
      <c r="G404" s="604"/>
      <c r="H404" s="604"/>
      <c r="I404" s="604"/>
      <c r="J404" s="604"/>
      <c r="K404" s="604"/>
      <c r="L404" s="2045" t="e">
        <f>#REF!</f>
        <v>#REF!</v>
      </c>
      <c r="M404" s="2045"/>
      <c r="N404" s="2045"/>
      <c r="O404" s="2045"/>
      <c r="P404" s="2045"/>
      <c r="Q404" s="2045"/>
      <c r="R404" s="604"/>
      <c r="S404" s="604" t="s">
        <v>245</v>
      </c>
      <c r="T404" s="604"/>
      <c r="U404" s="604"/>
      <c r="V404" s="604"/>
      <c r="W404" s="604"/>
      <c r="X404" s="604"/>
      <c r="Y404" s="604"/>
      <c r="Z404" s="604"/>
      <c r="AA404" s="604"/>
      <c r="AB404" s="604"/>
      <c r="AC404" s="604"/>
      <c r="AD404" s="604"/>
      <c r="AE404" s="604"/>
      <c r="AF404" s="604"/>
      <c r="AG404" s="604"/>
      <c r="AH404" s="604"/>
      <c r="AI404" s="604"/>
      <c r="AJ404" s="638"/>
      <c r="AK404" s="120"/>
      <c r="AM404" s="5">
        <f t="shared" si="11"/>
        <v>1</v>
      </c>
    </row>
    <row r="405" spans="1:39" ht="20.100000000000001" customHeight="1">
      <c r="A405" s="120"/>
      <c r="B405" s="637"/>
      <c r="C405" s="604" t="s">
        <v>1960</v>
      </c>
      <c r="D405" s="604"/>
      <c r="E405" s="604"/>
      <c r="F405" s="604"/>
      <c r="G405" s="604"/>
      <c r="H405" s="604"/>
      <c r="I405" s="604"/>
      <c r="J405" s="604"/>
      <c r="K405" s="604"/>
      <c r="L405" s="604" t="s">
        <v>1961</v>
      </c>
      <c r="M405" s="604"/>
      <c r="N405" s="604"/>
      <c r="O405" s="2044" t="e">
        <f>#REF!</f>
        <v>#REF!</v>
      </c>
      <c r="P405" s="2044"/>
      <c r="Q405" s="2044"/>
      <c r="R405" s="604"/>
      <c r="S405" s="604" t="s">
        <v>1962</v>
      </c>
      <c r="T405" s="604" t="s">
        <v>1963</v>
      </c>
      <c r="U405" s="604"/>
      <c r="V405" s="604"/>
      <c r="W405" s="604"/>
      <c r="X405" s="2044" t="e">
        <f>#REF!</f>
        <v>#REF!</v>
      </c>
      <c r="Y405" s="2044"/>
      <c r="Z405" s="2044"/>
      <c r="AA405" s="604"/>
      <c r="AB405" s="604" t="s">
        <v>1962</v>
      </c>
      <c r="AC405" s="604"/>
      <c r="AD405" s="604"/>
      <c r="AE405" s="604"/>
      <c r="AF405" s="604"/>
      <c r="AG405" s="604"/>
      <c r="AH405" s="604"/>
      <c r="AI405" s="604"/>
      <c r="AJ405" s="638"/>
      <c r="AK405" s="120"/>
      <c r="AM405" s="5">
        <f t="shared" si="11"/>
        <v>1</v>
      </c>
    </row>
    <row r="406" spans="1:39" ht="20.100000000000001" customHeight="1">
      <c r="A406" s="120"/>
      <c r="B406" s="182"/>
      <c r="C406" s="120" t="s">
        <v>1964</v>
      </c>
      <c r="D406" s="120"/>
      <c r="E406" s="120"/>
      <c r="F406" s="120"/>
      <c r="G406" s="120"/>
      <c r="H406" s="120"/>
      <c r="I406" s="120"/>
      <c r="J406" s="120"/>
      <c r="K406" s="867" t="e">
        <f>IF(旧低炭素建築物申請!AN37&lt;&gt;0,"■","□")</f>
        <v>#REF!</v>
      </c>
      <c r="L406" s="175" t="s">
        <v>1965</v>
      </c>
      <c r="M406" s="120"/>
      <c r="N406" s="120"/>
      <c r="O406" s="120"/>
      <c r="P406" s="120"/>
      <c r="Q406" s="120"/>
      <c r="R406" s="120"/>
      <c r="S406" s="867" t="e">
        <f>IF(AN39&lt;&gt;0,"■","□")</f>
        <v>#REF!</v>
      </c>
      <c r="T406" s="175" t="s">
        <v>1966</v>
      </c>
      <c r="U406" s="120"/>
      <c r="V406" s="120"/>
      <c r="W406" s="120"/>
      <c r="X406" s="120"/>
      <c r="Y406" s="120"/>
      <c r="Z406" s="120"/>
      <c r="AA406" s="120"/>
      <c r="AB406" s="120"/>
      <c r="AC406" s="120"/>
      <c r="AD406" s="120"/>
      <c r="AE406" s="120"/>
      <c r="AF406" s="120"/>
      <c r="AG406" s="120"/>
      <c r="AH406" s="120"/>
      <c r="AI406" s="120"/>
      <c r="AJ406" s="189"/>
      <c r="AK406" s="120"/>
      <c r="AM406" s="5">
        <f t="shared" si="11"/>
        <v>1</v>
      </c>
    </row>
    <row r="407" spans="1:39" ht="20.100000000000001" customHeight="1">
      <c r="A407" s="120"/>
      <c r="B407" s="182"/>
      <c r="C407" s="120"/>
      <c r="D407" s="120"/>
      <c r="E407" s="120"/>
      <c r="F407" s="120"/>
      <c r="G407" s="120"/>
      <c r="H407" s="120"/>
      <c r="I407" s="120"/>
      <c r="J407" s="120"/>
      <c r="K407" s="867" t="e">
        <f>IF(AN38&lt;&gt;0,"■","□")</f>
        <v>#REF!</v>
      </c>
      <c r="L407" s="175" t="s">
        <v>1967</v>
      </c>
      <c r="M407" s="120"/>
      <c r="N407" s="120"/>
      <c r="O407" s="120"/>
      <c r="P407" s="120"/>
      <c r="Q407" s="120"/>
      <c r="R407" s="120"/>
      <c r="S407" s="867" t="e">
        <f>IF(AN40&lt;&gt;0,"■","□")</f>
        <v>#REF!</v>
      </c>
      <c r="T407" s="175" t="s">
        <v>1968</v>
      </c>
      <c r="U407" s="120"/>
      <c r="V407" s="120"/>
      <c r="W407" s="120"/>
      <c r="X407" s="120"/>
      <c r="Y407" s="120"/>
      <c r="Z407" s="120"/>
      <c r="AA407" s="120"/>
      <c r="AB407" s="120"/>
      <c r="AC407" s="120"/>
      <c r="AD407" s="120"/>
      <c r="AE407" s="120"/>
      <c r="AF407" s="120"/>
      <c r="AG407" s="120"/>
      <c r="AH407" s="120"/>
      <c r="AI407" s="120"/>
      <c r="AJ407" s="189"/>
      <c r="AK407" s="120"/>
      <c r="AM407" s="5">
        <f t="shared" si="11"/>
        <v>1</v>
      </c>
    </row>
    <row r="408" spans="1:39" ht="20.100000000000001" customHeight="1">
      <c r="A408" s="120"/>
      <c r="B408" s="227"/>
      <c r="C408" s="149" t="s">
        <v>1969</v>
      </c>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226"/>
      <c r="AK408" s="120"/>
      <c r="AM408" s="5">
        <f t="shared" si="11"/>
        <v>1</v>
      </c>
    </row>
    <row r="409" spans="1:39" ht="20.100000000000001" customHeight="1">
      <c r="A409" s="120"/>
      <c r="B409" s="182"/>
      <c r="C409" s="120"/>
      <c r="D409" s="120"/>
      <c r="E409" s="120"/>
      <c r="F409" s="120"/>
      <c r="G409" s="120"/>
      <c r="H409" s="120"/>
      <c r="I409" s="120"/>
      <c r="K409" s="120" t="s">
        <v>1970</v>
      </c>
      <c r="L409" s="120"/>
      <c r="M409" s="120"/>
      <c r="N409" s="120"/>
      <c r="O409" s="120"/>
      <c r="P409" s="120"/>
      <c r="Q409" s="120"/>
      <c r="R409" s="120"/>
      <c r="S409" s="1460" t="e">
        <f>#REF!</f>
        <v>#REF!</v>
      </c>
      <c r="T409" s="1460"/>
      <c r="U409" s="1460"/>
      <c r="V409" s="120"/>
      <c r="W409" s="120" t="s">
        <v>1971</v>
      </c>
      <c r="X409" s="120"/>
      <c r="Y409" s="120"/>
      <c r="Z409" s="120"/>
      <c r="AA409" s="120"/>
      <c r="AB409" s="120"/>
      <c r="AC409" s="120"/>
      <c r="AD409" s="120"/>
      <c r="AE409" s="120"/>
      <c r="AF409" s="120"/>
      <c r="AG409" s="120"/>
      <c r="AH409" s="120"/>
      <c r="AI409" s="120"/>
      <c r="AJ409" s="189"/>
      <c r="AK409" s="120"/>
      <c r="AM409" s="5">
        <f t="shared" si="11"/>
        <v>1</v>
      </c>
    </row>
    <row r="410" spans="1:39" ht="20.100000000000001" customHeight="1">
      <c r="A410" s="120"/>
      <c r="B410" s="204"/>
      <c r="C410" s="218"/>
      <c r="D410" s="218"/>
      <c r="E410" s="218"/>
      <c r="F410" s="218"/>
      <c r="G410" s="218"/>
      <c r="H410" s="218"/>
      <c r="I410" s="218"/>
      <c r="J410" s="134"/>
      <c r="K410" s="218" t="s">
        <v>1972</v>
      </c>
      <c r="L410" s="218"/>
      <c r="M410" s="218"/>
      <c r="N410" s="218"/>
      <c r="O410" s="218"/>
      <c r="P410" s="218"/>
      <c r="Q410" s="218"/>
      <c r="R410" s="218"/>
      <c r="S410" s="2046" t="e">
        <f>#REF!</f>
        <v>#REF!</v>
      </c>
      <c r="T410" s="2046"/>
      <c r="U410" s="2046"/>
      <c r="V410" s="218"/>
      <c r="W410" s="218" t="s">
        <v>1971</v>
      </c>
      <c r="X410" s="218"/>
      <c r="Y410" s="218"/>
      <c r="Z410" s="218"/>
      <c r="AA410" s="218"/>
      <c r="AB410" s="218"/>
      <c r="AC410" s="218"/>
      <c r="AD410" s="218"/>
      <c r="AE410" s="218"/>
      <c r="AF410" s="218"/>
      <c r="AG410" s="218"/>
      <c r="AH410" s="218"/>
      <c r="AI410" s="218"/>
      <c r="AJ410" s="219"/>
      <c r="AK410" s="120"/>
      <c r="AM410" s="5">
        <f t="shared" si="11"/>
        <v>1</v>
      </c>
    </row>
    <row r="411" spans="1:39" ht="20.100000000000001" customHeight="1">
      <c r="A411" s="120"/>
      <c r="B411" s="182"/>
      <c r="C411" s="120" t="s">
        <v>1973</v>
      </c>
      <c r="D411" s="120"/>
      <c r="E411" s="120"/>
      <c r="F411" s="120"/>
      <c r="G411" s="120"/>
      <c r="H411" s="120"/>
      <c r="I411" s="120"/>
      <c r="J411" s="119" t="str">
        <f>IF(AN42=TRUE,"■","□")</f>
        <v>■</v>
      </c>
      <c r="K411" s="175" t="s">
        <v>1974</v>
      </c>
      <c r="L411" s="120"/>
      <c r="M411" s="120"/>
      <c r="N411" s="120"/>
      <c r="O411" s="120"/>
      <c r="P411" s="119" t="str">
        <f>IF(AN43=TRUE,"■","□")</f>
        <v>□</v>
      </c>
      <c r="Q411" s="175" t="s">
        <v>1975</v>
      </c>
      <c r="R411" s="120"/>
      <c r="S411" s="120"/>
      <c r="T411" s="120"/>
      <c r="U411" s="120"/>
      <c r="V411" s="119" t="str">
        <f>IF(AN44=TRUE,"■","□")</f>
        <v>□</v>
      </c>
      <c r="W411" s="175" t="s">
        <v>1976</v>
      </c>
      <c r="X411" s="120"/>
      <c r="Y411" s="120"/>
      <c r="Z411" s="120"/>
      <c r="AA411" s="120"/>
      <c r="AB411" s="120"/>
      <c r="AC411" s="120"/>
      <c r="AD411" s="120"/>
      <c r="AE411" s="120"/>
      <c r="AF411" s="120"/>
      <c r="AG411" s="120"/>
      <c r="AH411" s="120"/>
      <c r="AI411" s="120"/>
      <c r="AJ411" s="189"/>
      <c r="AK411" s="120"/>
      <c r="AM411" s="5">
        <f t="shared" si="11"/>
        <v>1</v>
      </c>
    </row>
    <row r="412" spans="1:39" ht="20.100000000000001" customHeight="1">
      <c r="A412" s="120"/>
      <c r="B412" s="182"/>
      <c r="C412" s="120"/>
      <c r="D412" s="120"/>
      <c r="E412" s="120"/>
      <c r="F412" s="120"/>
      <c r="G412" s="120"/>
      <c r="H412" s="120"/>
      <c r="I412" s="120"/>
      <c r="J412" s="119" t="str">
        <f>IF(AN45=TRUE,"■","□")</f>
        <v>□</v>
      </c>
      <c r="K412" s="175" t="s">
        <v>1977</v>
      </c>
      <c r="L412" s="120"/>
      <c r="M412" s="120"/>
      <c r="N412" s="120"/>
      <c r="O412" s="120"/>
      <c r="P412" s="120"/>
      <c r="Q412" s="120"/>
      <c r="R412" s="119" t="str">
        <f>IF(AN46=TRUE,"■","□")</f>
        <v>□</v>
      </c>
      <c r="S412" s="175" t="s">
        <v>1978</v>
      </c>
      <c r="T412" s="120"/>
      <c r="U412" s="120"/>
      <c r="V412" s="120"/>
      <c r="W412" s="120"/>
      <c r="X412" s="120"/>
      <c r="Y412" s="120"/>
      <c r="Z412" s="120"/>
      <c r="AA412" s="119" t="str">
        <f>IF(AN47=TRUE,"■","□")</f>
        <v>□</v>
      </c>
      <c r="AB412" s="175" t="s">
        <v>1979</v>
      </c>
      <c r="AC412" s="120"/>
      <c r="AD412" s="120"/>
      <c r="AE412" s="120"/>
      <c r="AF412" s="120"/>
      <c r="AG412" s="120"/>
      <c r="AH412" s="120"/>
      <c r="AI412" s="120"/>
      <c r="AJ412" s="189"/>
      <c r="AK412" s="120"/>
      <c r="AM412" s="5">
        <f t="shared" si="11"/>
        <v>1</v>
      </c>
    </row>
    <row r="413" spans="1:39" ht="20.100000000000001" customHeight="1">
      <c r="A413" s="120"/>
      <c r="B413" s="637"/>
      <c r="C413" s="604" t="s">
        <v>1980</v>
      </c>
      <c r="D413" s="604"/>
      <c r="E413" s="604"/>
      <c r="F413" s="604"/>
      <c r="G413" s="604"/>
      <c r="H413" s="604"/>
      <c r="I413" s="604"/>
      <c r="J413" s="2043" t="e">
        <f>#REF!</f>
        <v>#REF!</v>
      </c>
      <c r="K413" s="2043"/>
      <c r="L413" s="2043"/>
      <c r="M413" s="2043"/>
      <c r="N413" s="2043"/>
      <c r="O413" s="2043"/>
      <c r="P413" s="604"/>
      <c r="Q413" s="604" t="s">
        <v>1981</v>
      </c>
      <c r="R413" s="604"/>
      <c r="S413" s="604"/>
      <c r="T413" s="604"/>
      <c r="U413" s="2043" t="e">
        <f>#REF!</f>
        <v>#REF!</v>
      </c>
      <c r="V413" s="2043"/>
      <c r="W413" s="2043"/>
      <c r="X413" s="2043"/>
      <c r="Y413" s="2043"/>
      <c r="Z413" s="2043"/>
      <c r="AA413" s="604"/>
      <c r="AB413" s="604" t="s">
        <v>1982</v>
      </c>
      <c r="AC413" s="122"/>
      <c r="AD413" s="604"/>
      <c r="AE413" s="604"/>
      <c r="AF413" s="604"/>
      <c r="AG413" s="604"/>
      <c r="AH413" s="604"/>
      <c r="AI413" s="604"/>
      <c r="AJ413" s="638"/>
      <c r="AK413" s="120"/>
      <c r="AM413" s="5">
        <f t="shared" si="11"/>
        <v>1</v>
      </c>
    </row>
    <row r="414" spans="1:39" ht="20.100000000000001" customHeight="1">
      <c r="A414" s="120"/>
      <c r="B414" s="182"/>
      <c r="C414" s="120" t="s">
        <v>1983</v>
      </c>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89"/>
      <c r="AK414" s="120"/>
      <c r="AM414" s="5">
        <f t="shared" si="11"/>
        <v>1</v>
      </c>
    </row>
    <row r="415" spans="1:39" ht="20.100000000000001" customHeight="1">
      <c r="A415" s="120"/>
      <c r="B415" s="182"/>
      <c r="C415" s="120"/>
      <c r="E415" s="120"/>
      <c r="F415" s="120" t="s">
        <v>1984</v>
      </c>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89"/>
      <c r="AK415" s="120"/>
      <c r="AM415" s="5">
        <f t="shared" si="11"/>
        <v>1</v>
      </c>
    </row>
    <row r="416" spans="1:39" ht="20.100000000000001" customHeight="1">
      <c r="A416" s="120"/>
      <c r="B416" s="637"/>
      <c r="C416" s="604" t="s">
        <v>1985</v>
      </c>
      <c r="D416" s="604"/>
      <c r="E416" s="604"/>
      <c r="F416" s="604"/>
      <c r="G416" s="604"/>
      <c r="H416" s="604"/>
      <c r="I416" s="604"/>
      <c r="J416" s="604"/>
      <c r="K416" s="604"/>
      <c r="L416" s="604"/>
      <c r="M416" s="604"/>
      <c r="N416" s="2044" t="e">
        <f>#REF!</f>
        <v>#REF!</v>
      </c>
      <c r="O416" s="2044"/>
      <c r="P416" s="2044"/>
      <c r="Q416" s="604" t="s">
        <v>1986</v>
      </c>
      <c r="R416" s="604"/>
      <c r="S416" s="604"/>
      <c r="T416" s="604"/>
      <c r="U416" s="604"/>
      <c r="V416" s="604"/>
      <c r="W416" s="604"/>
      <c r="X416" s="604"/>
      <c r="Y416" s="604"/>
      <c r="Z416" s="604"/>
      <c r="AA416" s="604"/>
      <c r="AB416" s="604"/>
      <c r="AC416" s="604"/>
      <c r="AD416" s="604"/>
      <c r="AE416" s="604"/>
      <c r="AF416" s="604"/>
      <c r="AG416" s="604"/>
      <c r="AH416" s="604"/>
      <c r="AI416" s="604"/>
      <c r="AJ416" s="638"/>
      <c r="AK416" s="120"/>
      <c r="AM416" s="5">
        <f t="shared" si="11"/>
        <v>1</v>
      </c>
    </row>
    <row r="417" spans="1:43" ht="20.100000000000001" customHeight="1">
      <c r="A417" s="120"/>
      <c r="B417" s="182"/>
      <c r="C417" s="120" t="s">
        <v>1987</v>
      </c>
      <c r="D417" s="120"/>
      <c r="E417" s="120"/>
      <c r="F417" s="120"/>
      <c r="G417" s="120"/>
      <c r="H417" s="120"/>
      <c r="I417" s="120"/>
      <c r="J417" s="120"/>
      <c r="K417" s="120"/>
      <c r="L417" s="120"/>
      <c r="M417" s="120" t="s">
        <v>148</v>
      </c>
      <c r="N417" s="1520" t="s">
        <v>1988</v>
      </c>
      <c r="O417" s="1520"/>
      <c r="P417" s="1520"/>
      <c r="Q417" s="1520"/>
      <c r="R417" s="120"/>
      <c r="S417" s="120" t="s">
        <v>238</v>
      </c>
      <c r="T417" s="120"/>
      <c r="U417" s="120" t="s">
        <v>148</v>
      </c>
      <c r="V417" s="1950" t="s">
        <v>1989</v>
      </c>
      <c r="W417" s="1950"/>
      <c r="X417" s="1950"/>
      <c r="Y417" s="1950"/>
      <c r="Z417" s="1950"/>
      <c r="AA417" s="1950"/>
      <c r="AB417" s="1950"/>
      <c r="AC417" s="1950"/>
      <c r="AD417" s="1950"/>
      <c r="AE417" s="1950"/>
      <c r="AF417" s="1950"/>
      <c r="AG417" s="120" t="s">
        <v>238</v>
      </c>
      <c r="AH417" s="120"/>
      <c r="AI417" s="120"/>
      <c r="AJ417" s="189"/>
      <c r="AK417" s="120"/>
      <c r="AM417" s="5">
        <f t="shared" si="11"/>
        <v>1</v>
      </c>
    </row>
    <row r="418" spans="1:43" ht="20.100000000000001" customHeight="1">
      <c r="A418" s="120"/>
      <c r="B418" s="182"/>
      <c r="C418" s="120"/>
      <c r="D418" s="120" t="s">
        <v>1990</v>
      </c>
      <c r="E418" s="120"/>
      <c r="F418" s="120"/>
      <c r="G418" s="120"/>
      <c r="H418" s="120"/>
      <c r="I418" s="120"/>
      <c r="J418" s="120"/>
      <c r="K418" s="120"/>
      <c r="L418" s="120"/>
      <c r="M418" s="120" t="s">
        <v>148</v>
      </c>
      <c r="N418" s="2042"/>
      <c r="O418" s="2042"/>
      <c r="P418" s="2042"/>
      <c r="Q418" s="2042"/>
      <c r="R418" s="120" t="s">
        <v>245</v>
      </c>
      <c r="S418" s="120" t="s">
        <v>238</v>
      </c>
      <c r="T418" s="120"/>
      <c r="U418" s="120"/>
      <c r="V418" s="120"/>
      <c r="W418" s="120" t="s">
        <v>148</v>
      </c>
      <c r="X418" s="2042"/>
      <c r="Y418" s="2042"/>
      <c r="Z418" s="2042"/>
      <c r="AA418" s="2042"/>
      <c r="AB418" s="120" t="s">
        <v>245</v>
      </c>
      <c r="AC418" s="120" t="s">
        <v>238</v>
      </c>
      <c r="AD418" s="120"/>
      <c r="AE418" s="120"/>
      <c r="AF418" s="120"/>
      <c r="AG418" s="120"/>
      <c r="AH418" s="120"/>
      <c r="AI418" s="120"/>
      <c r="AJ418" s="189"/>
      <c r="AK418" s="120"/>
      <c r="AM418" s="5">
        <f t="shared" si="11"/>
        <v>1</v>
      </c>
    </row>
    <row r="419" spans="1:43" ht="20.100000000000001" customHeight="1">
      <c r="A419" s="120"/>
      <c r="B419" s="182"/>
      <c r="C419" s="120"/>
      <c r="D419" s="120" t="s">
        <v>1991</v>
      </c>
      <c r="E419" s="120"/>
      <c r="F419" s="120"/>
      <c r="G419" s="120"/>
      <c r="H419" s="120"/>
      <c r="I419" s="120"/>
      <c r="J419" s="120"/>
      <c r="K419" s="864" t="s">
        <v>1992</v>
      </c>
      <c r="L419" s="120"/>
      <c r="M419" s="120" t="s">
        <v>148</v>
      </c>
      <c r="N419" s="2042"/>
      <c r="O419" s="2042"/>
      <c r="P419" s="2042"/>
      <c r="Q419" s="2042"/>
      <c r="R419" s="120" t="s">
        <v>245</v>
      </c>
      <c r="S419" s="120" t="s">
        <v>238</v>
      </c>
      <c r="T419" s="120"/>
      <c r="U419" s="120"/>
      <c r="V419" s="120"/>
      <c r="W419" s="120" t="s">
        <v>148</v>
      </c>
      <c r="X419" s="2042"/>
      <c r="Y419" s="2042"/>
      <c r="Z419" s="2042"/>
      <c r="AA419" s="2042"/>
      <c r="AB419" s="120" t="s">
        <v>245</v>
      </c>
      <c r="AC419" s="120" t="s">
        <v>238</v>
      </c>
      <c r="AD419" s="120"/>
      <c r="AE419" s="120"/>
      <c r="AF419" s="120"/>
      <c r="AG419" s="120"/>
      <c r="AH419" s="120"/>
      <c r="AI419" s="120"/>
      <c r="AJ419" s="189"/>
      <c r="AK419" s="120"/>
      <c r="AM419" s="5">
        <f t="shared" si="11"/>
        <v>1</v>
      </c>
    </row>
    <row r="420" spans="1:43" ht="20.100000000000001" customHeight="1">
      <c r="A420" s="120"/>
      <c r="B420" s="182"/>
      <c r="C420" s="120"/>
      <c r="D420" s="120"/>
      <c r="E420" s="120"/>
      <c r="F420" s="120"/>
      <c r="G420" s="120"/>
      <c r="H420" s="120"/>
      <c r="I420" s="120"/>
      <c r="J420" s="120"/>
      <c r="K420" s="864" t="s">
        <v>1993</v>
      </c>
      <c r="L420" s="120"/>
      <c r="M420" s="120" t="s">
        <v>148</v>
      </c>
      <c r="N420" s="2042"/>
      <c r="O420" s="2042"/>
      <c r="P420" s="2042"/>
      <c r="Q420" s="2042"/>
      <c r="R420" s="120" t="s">
        <v>245</v>
      </c>
      <c r="S420" s="120" t="s">
        <v>238</v>
      </c>
      <c r="T420" s="120"/>
      <c r="U420" s="120"/>
      <c r="V420" s="120"/>
      <c r="W420" s="120" t="s">
        <v>148</v>
      </c>
      <c r="X420" s="2042"/>
      <c r="Y420" s="2042"/>
      <c r="Z420" s="2042"/>
      <c r="AA420" s="2042"/>
      <c r="AB420" s="120" t="s">
        <v>245</v>
      </c>
      <c r="AC420" s="120" t="s">
        <v>238</v>
      </c>
      <c r="AD420" s="120"/>
      <c r="AE420" s="120"/>
      <c r="AF420" s="120"/>
      <c r="AG420" s="120"/>
      <c r="AH420" s="120"/>
      <c r="AI420" s="120"/>
      <c r="AJ420" s="189"/>
      <c r="AK420" s="120"/>
      <c r="AM420" s="5">
        <f t="shared" si="11"/>
        <v>1</v>
      </c>
    </row>
    <row r="421" spans="1:43" ht="20.100000000000001" customHeight="1">
      <c r="A421" s="120"/>
      <c r="B421" s="182"/>
      <c r="C421" s="120"/>
      <c r="D421" s="120" t="s">
        <v>1994</v>
      </c>
      <c r="E421" s="120"/>
      <c r="F421" s="120"/>
      <c r="G421" s="120"/>
      <c r="H421" s="120"/>
      <c r="I421" s="120"/>
      <c r="J421" s="120"/>
      <c r="K421" s="864" t="s">
        <v>1992</v>
      </c>
      <c r="L421" s="120"/>
      <c r="M421" s="120" t="s">
        <v>148</v>
      </c>
      <c r="N421" s="2042"/>
      <c r="O421" s="2042"/>
      <c r="P421" s="2042"/>
      <c r="Q421" s="2042"/>
      <c r="R421" s="120" t="s">
        <v>245</v>
      </c>
      <c r="S421" s="120" t="s">
        <v>238</v>
      </c>
      <c r="T421" s="120"/>
      <c r="U421" s="120"/>
      <c r="V421" s="120"/>
      <c r="W421" s="120" t="s">
        <v>148</v>
      </c>
      <c r="X421" s="2042"/>
      <c r="Y421" s="2042"/>
      <c r="Z421" s="2042"/>
      <c r="AA421" s="2042"/>
      <c r="AB421" s="120" t="s">
        <v>245</v>
      </c>
      <c r="AC421" s="120" t="s">
        <v>238</v>
      </c>
      <c r="AD421" s="120"/>
      <c r="AE421" s="120"/>
      <c r="AF421" s="120"/>
      <c r="AG421" s="120"/>
      <c r="AH421" s="120"/>
      <c r="AI421" s="120"/>
      <c r="AJ421" s="189"/>
      <c r="AK421" s="120"/>
      <c r="AM421" s="5">
        <f t="shared" si="11"/>
        <v>1</v>
      </c>
    </row>
    <row r="422" spans="1:43" ht="20.100000000000001" customHeight="1">
      <c r="A422" s="120"/>
      <c r="B422" s="182"/>
      <c r="C422" s="120"/>
      <c r="D422" s="120"/>
      <c r="E422" s="120"/>
      <c r="F422" s="120"/>
      <c r="G422" s="120"/>
      <c r="H422" s="120"/>
      <c r="I422" s="120"/>
      <c r="J422" s="120"/>
      <c r="K422" s="864" t="s">
        <v>1995</v>
      </c>
      <c r="L422" s="120"/>
      <c r="M422" s="120" t="s">
        <v>148</v>
      </c>
      <c r="N422" s="2042"/>
      <c r="O422" s="2042"/>
      <c r="P422" s="2042"/>
      <c r="Q422" s="2042"/>
      <c r="R422" s="120" t="s">
        <v>245</v>
      </c>
      <c r="S422" s="120" t="s">
        <v>238</v>
      </c>
      <c r="T422" s="120"/>
      <c r="U422" s="120"/>
      <c r="V422" s="120"/>
      <c r="W422" s="120" t="s">
        <v>148</v>
      </c>
      <c r="X422" s="2042"/>
      <c r="Y422" s="2042"/>
      <c r="Z422" s="2042"/>
      <c r="AA422" s="2042"/>
      <c r="AB422" s="120" t="s">
        <v>245</v>
      </c>
      <c r="AC422" s="120" t="s">
        <v>238</v>
      </c>
      <c r="AD422" s="120"/>
      <c r="AE422" s="120"/>
      <c r="AF422" s="120"/>
      <c r="AG422" s="120"/>
      <c r="AH422" s="120"/>
      <c r="AI422" s="120"/>
      <c r="AJ422" s="189"/>
      <c r="AK422" s="120"/>
      <c r="AM422" s="5">
        <f t="shared" si="11"/>
        <v>1</v>
      </c>
    </row>
    <row r="423" spans="1:43" ht="20.100000000000001" customHeight="1">
      <c r="A423" s="120"/>
      <c r="B423" s="227"/>
      <c r="C423" s="149" t="s">
        <v>1996</v>
      </c>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c r="AB423" s="149"/>
      <c r="AC423" s="149"/>
      <c r="AD423" s="149"/>
      <c r="AE423" s="149"/>
      <c r="AF423" s="149"/>
      <c r="AG423" s="149"/>
      <c r="AH423" s="149"/>
      <c r="AI423" s="149"/>
      <c r="AJ423" s="226"/>
      <c r="AK423" s="120"/>
      <c r="AM423" s="5">
        <f t="shared" si="11"/>
        <v>1</v>
      </c>
    </row>
    <row r="424" spans="1:43" ht="20.100000000000001" customHeight="1">
      <c r="A424" s="120"/>
      <c r="B424" s="182"/>
      <c r="C424" s="120" t="s">
        <v>1997</v>
      </c>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89"/>
      <c r="AK424" s="120"/>
      <c r="AM424" s="5">
        <f t="shared" si="11"/>
        <v>1</v>
      </c>
    </row>
    <row r="425" spans="1:43" ht="20.100000000000001" customHeight="1">
      <c r="A425" s="120"/>
      <c r="B425" s="182"/>
      <c r="C425" s="120"/>
      <c r="D425" s="887" t="s">
        <v>73</v>
      </c>
      <c r="E425" s="120" t="s">
        <v>1998</v>
      </c>
      <c r="F425" s="120"/>
      <c r="G425" s="120"/>
      <c r="H425" s="120"/>
      <c r="I425" s="120"/>
      <c r="J425" s="120"/>
      <c r="K425" s="120"/>
      <c r="L425" s="120"/>
      <c r="M425" s="120"/>
      <c r="N425" s="120"/>
      <c r="O425" s="2041"/>
      <c r="P425" s="2041"/>
      <c r="Q425" s="2041"/>
      <c r="R425" s="2041"/>
      <c r="S425" s="2041"/>
      <c r="T425" s="2041"/>
      <c r="U425" s="120" t="s">
        <v>1999</v>
      </c>
      <c r="V425" s="120"/>
      <c r="W425" s="120"/>
      <c r="X425" s="120"/>
      <c r="Y425" s="120"/>
      <c r="Z425" s="120"/>
      <c r="AA425" s="120"/>
      <c r="AB425" s="120"/>
      <c r="AC425" s="120"/>
      <c r="AD425" s="120"/>
      <c r="AE425" s="120"/>
      <c r="AF425" s="120"/>
      <c r="AG425" s="120"/>
      <c r="AH425" s="120"/>
      <c r="AI425" s="120"/>
      <c r="AJ425" s="189"/>
      <c r="AK425" s="120"/>
      <c r="AM425" s="5">
        <f t="shared" si="11"/>
        <v>1</v>
      </c>
      <c r="AN425" s="5" t="b">
        <f>IF(D425="■",TRUE,FALSE)</f>
        <v>0</v>
      </c>
      <c r="AO425" s="5" t="s">
        <v>1998</v>
      </c>
      <c r="AQ425" s="107">
        <f>IF(AN425=TRUE,1,0)</f>
        <v>0</v>
      </c>
    </row>
    <row r="426" spans="1:43" ht="20.100000000000001" customHeight="1">
      <c r="A426" s="120"/>
      <c r="B426" s="182"/>
      <c r="C426" s="120"/>
      <c r="D426" s="120"/>
      <c r="E426" s="120" t="s">
        <v>2000</v>
      </c>
      <c r="F426" s="120"/>
      <c r="G426" s="120"/>
      <c r="H426" s="120"/>
      <c r="I426" s="120"/>
      <c r="J426" s="120"/>
      <c r="K426" s="120"/>
      <c r="L426" s="120"/>
      <c r="M426" s="120"/>
      <c r="N426" s="120"/>
      <c r="O426" s="2041"/>
      <c r="P426" s="2041"/>
      <c r="Q426" s="2041"/>
      <c r="R426" s="2041"/>
      <c r="S426" s="2041"/>
      <c r="T426" s="2041"/>
      <c r="U426" s="120" t="s">
        <v>1999</v>
      </c>
      <c r="V426" s="120"/>
      <c r="W426" s="120"/>
      <c r="X426" s="120"/>
      <c r="Y426" s="120"/>
      <c r="Z426" s="120"/>
      <c r="AA426" s="120"/>
      <c r="AB426" s="120"/>
      <c r="AC426" s="120"/>
      <c r="AD426" s="120"/>
      <c r="AE426" s="120"/>
      <c r="AF426" s="120"/>
      <c r="AG426" s="120"/>
      <c r="AH426" s="120"/>
      <c r="AI426" s="120"/>
      <c r="AJ426" s="189"/>
      <c r="AK426" s="120"/>
      <c r="AM426" s="5">
        <f t="shared" si="11"/>
        <v>1</v>
      </c>
    </row>
    <row r="427" spans="1:43" ht="20.100000000000001" customHeight="1">
      <c r="A427" s="120"/>
      <c r="B427" s="182"/>
      <c r="C427" s="120"/>
      <c r="D427" s="887" t="s">
        <v>73</v>
      </c>
      <c r="E427" s="120" t="s">
        <v>2001</v>
      </c>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89"/>
      <c r="AK427" s="120"/>
      <c r="AM427" s="5">
        <f t="shared" si="11"/>
        <v>1</v>
      </c>
      <c r="AN427" s="5" t="b">
        <f>IF(D427="■",TRUE,FALSE)</f>
        <v>0</v>
      </c>
      <c r="AO427" s="5" t="s">
        <v>2001</v>
      </c>
      <c r="AQ427" s="107">
        <f>IF(AN427=TRUE,1,0)</f>
        <v>0</v>
      </c>
    </row>
    <row r="428" spans="1:43" ht="20.100000000000001" customHeight="1">
      <c r="A428" s="120"/>
      <c r="B428" s="204"/>
      <c r="C428" s="218"/>
      <c r="D428" s="218"/>
      <c r="E428" s="218" t="s">
        <v>148</v>
      </c>
      <c r="F428" s="2037"/>
      <c r="G428" s="2037"/>
      <c r="H428" s="2037"/>
      <c r="I428" s="2037"/>
      <c r="J428" s="2037"/>
      <c r="K428" s="2037"/>
      <c r="L428" s="2037"/>
      <c r="M428" s="2037"/>
      <c r="N428" s="2037"/>
      <c r="O428" s="2037"/>
      <c r="P428" s="2037"/>
      <c r="Q428" s="2037"/>
      <c r="R428" s="2037"/>
      <c r="S428" s="2037"/>
      <c r="T428" s="2037"/>
      <c r="U428" s="2037"/>
      <c r="V428" s="2037"/>
      <c r="W428" s="2037"/>
      <c r="X428" s="2037"/>
      <c r="Y428" s="2037"/>
      <c r="Z428" s="2037"/>
      <c r="AA428" s="2037"/>
      <c r="AB428" s="2037"/>
      <c r="AC428" s="2037"/>
      <c r="AD428" s="2037"/>
      <c r="AE428" s="2037"/>
      <c r="AF428" s="2037"/>
      <c r="AG428" s="218" t="s">
        <v>238</v>
      </c>
      <c r="AH428" s="218"/>
      <c r="AI428" s="218"/>
      <c r="AJ428" s="219"/>
      <c r="AK428" s="120"/>
      <c r="AM428" s="5">
        <f t="shared" si="11"/>
        <v>1</v>
      </c>
    </row>
    <row r="429" spans="1:43" ht="14.1"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M429" s="5">
        <f t="shared" si="11"/>
        <v>1</v>
      </c>
    </row>
    <row r="430" spans="1:43" ht="14.1"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587">
        <v>10</v>
      </c>
      <c r="AM430" s="5">
        <v>1</v>
      </c>
    </row>
    <row r="431" spans="1:43" ht="20.100000000000001" customHeight="1">
      <c r="A431" s="120"/>
      <c r="B431" s="227"/>
      <c r="C431" s="149" t="s">
        <v>2002</v>
      </c>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c r="AB431" s="149"/>
      <c r="AC431" s="149"/>
      <c r="AD431" s="149"/>
      <c r="AE431" s="149"/>
      <c r="AF431" s="149"/>
      <c r="AG431" s="149"/>
      <c r="AH431" s="149"/>
      <c r="AI431" s="149"/>
      <c r="AJ431" s="226"/>
      <c r="AK431" s="120"/>
      <c r="AM431" s="5">
        <f t="shared" si="11"/>
        <v>1</v>
      </c>
    </row>
    <row r="432" spans="1:43" ht="20.100000000000001" customHeight="1">
      <c r="A432" s="120"/>
      <c r="B432" s="182"/>
      <c r="C432" s="120" t="s">
        <v>2003</v>
      </c>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89"/>
      <c r="AK432" s="120"/>
      <c r="AM432" s="5">
        <f t="shared" si="11"/>
        <v>1</v>
      </c>
    </row>
    <row r="433" spans="1:43" ht="20.100000000000001" customHeight="1">
      <c r="A433" s="120"/>
      <c r="B433" s="182"/>
      <c r="C433" s="120"/>
      <c r="D433" s="887" t="s">
        <v>73</v>
      </c>
      <c r="E433" s="175" t="s">
        <v>2004</v>
      </c>
      <c r="F433" s="120"/>
      <c r="G433" s="120"/>
      <c r="H433" s="120"/>
      <c r="I433" s="120"/>
      <c r="J433" s="120"/>
      <c r="K433" s="120"/>
      <c r="L433" s="2035"/>
      <c r="M433" s="2035"/>
      <c r="N433" s="2035"/>
      <c r="O433" s="2035"/>
      <c r="P433" s="2035"/>
      <c r="Q433" s="120"/>
      <c r="R433" s="120" t="s">
        <v>2005</v>
      </c>
      <c r="S433" s="120"/>
      <c r="T433" s="120"/>
      <c r="U433" s="120"/>
      <c r="V433" s="120"/>
      <c r="W433" s="120"/>
      <c r="X433" s="120"/>
      <c r="Y433" s="120"/>
      <c r="Z433" s="120"/>
      <c r="AA433" s="120"/>
      <c r="AB433" s="120"/>
      <c r="AC433" s="120"/>
      <c r="AD433" s="120"/>
      <c r="AE433" s="120"/>
      <c r="AF433" s="120"/>
      <c r="AG433" s="120"/>
      <c r="AH433" s="120"/>
      <c r="AI433" s="120"/>
      <c r="AJ433" s="189"/>
      <c r="AK433" s="120"/>
      <c r="AM433" s="5">
        <f t="shared" si="11"/>
        <v>1</v>
      </c>
      <c r="AN433" s="5" t="b">
        <f>IF(D433="■",TRUE,FALSE)</f>
        <v>0</v>
      </c>
      <c r="AO433" s="5" t="s">
        <v>2004</v>
      </c>
      <c r="AQ433" s="107">
        <f>IF(AN433=TRUE,1,0)</f>
        <v>0</v>
      </c>
    </row>
    <row r="434" spans="1:43" ht="20.100000000000001" customHeight="1">
      <c r="A434" s="120"/>
      <c r="B434" s="182"/>
      <c r="C434" s="120"/>
      <c r="D434" s="120"/>
      <c r="E434" s="120"/>
      <c r="F434" s="175" t="s">
        <v>2006</v>
      </c>
      <c r="G434" s="120"/>
      <c r="H434" s="120"/>
      <c r="I434" s="120"/>
      <c r="J434" s="120"/>
      <c r="K434" s="120"/>
      <c r="L434" s="120"/>
      <c r="M434" s="120"/>
      <c r="N434" s="120"/>
      <c r="O434" s="120"/>
      <c r="P434" s="2035"/>
      <c r="Q434" s="2035"/>
      <c r="R434" s="2035"/>
      <c r="S434" s="2035"/>
      <c r="T434" s="2035"/>
      <c r="U434" s="120"/>
      <c r="V434" s="120"/>
      <c r="W434" s="120"/>
      <c r="X434" s="120"/>
      <c r="Y434" s="120"/>
      <c r="Z434" s="120"/>
      <c r="AA434" s="120"/>
      <c r="AB434" s="120"/>
      <c r="AC434" s="120"/>
      <c r="AD434" s="120"/>
      <c r="AE434" s="120"/>
      <c r="AF434" s="120"/>
      <c r="AG434" s="120"/>
      <c r="AH434" s="120"/>
      <c r="AI434" s="120"/>
      <c r="AJ434" s="189"/>
      <c r="AK434" s="120"/>
      <c r="AM434" s="5">
        <f t="shared" si="11"/>
        <v>1</v>
      </c>
    </row>
    <row r="435" spans="1:43" ht="20.100000000000001" customHeight="1">
      <c r="A435" s="120"/>
      <c r="B435" s="182"/>
      <c r="C435" s="120"/>
      <c r="D435" s="887" t="s">
        <v>73</v>
      </c>
      <c r="E435" s="120" t="s">
        <v>2001</v>
      </c>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89"/>
      <c r="AK435" s="120"/>
      <c r="AM435" s="5">
        <f t="shared" si="11"/>
        <v>1</v>
      </c>
      <c r="AN435" s="5" t="b">
        <f>IF(D435="■",TRUE,FALSE)</f>
        <v>0</v>
      </c>
      <c r="AO435" s="5" t="s">
        <v>2001</v>
      </c>
      <c r="AQ435" s="107">
        <f>IF(AN435=TRUE,1,0)</f>
        <v>0</v>
      </c>
    </row>
    <row r="436" spans="1:43" ht="20.100000000000001" customHeight="1">
      <c r="A436" s="120"/>
      <c r="B436" s="182"/>
      <c r="C436" s="120"/>
      <c r="D436" s="120"/>
      <c r="E436" s="120"/>
      <c r="F436" s="120" t="s">
        <v>2007</v>
      </c>
      <c r="G436" s="120"/>
      <c r="H436" s="2036"/>
      <c r="I436" s="2036"/>
      <c r="J436" s="2036"/>
      <c r="K436" s="2036"/>
      <c r="L436" s="2036"/>
      <c r="M436" s="2036"/>
      <c r="N436" s="2036"/>
      <c r="O436" s="2036"/>
      <c r="P436" s="2036"/>
      <c r="Q436" s="2036"/>
      <c r="R436" s="2036"/>
      <c r="S436" s="2036"/>
      <c r="T436" s="2036"/>
      <c r="U436" s="2036"/>
      <c r="V436" s="2036"/>
      <c r="W436" s="2036"/>
      <c r="X436" s="2036"/>
      <c r="Y436" s="2036"/>
      <c r="Z436" s="2036"/>
      <c r="AA436" s="2036"/>
      <c r="AB436" s="2036"/>
      <c r="AC436" s="2036"/>
      <c r="AD436" s="2036"/>
      <c r="AE436" s="2036"/>
      <c r="AF436" s="2036"/>
      <c r="AG436" s="120" t="s">
        <v>238</v>
      </c>
      <c r="AH436" s="120"/>
      <c r="AI436" s="120"/>
      <c r="AJ436" s="189"/>
      <c r="AK436" s="120"/>
      <c r="AM436" s="5">
        <f t="shared" si="11"/>
        <v>1</v>
      </c>
    </row>
    <row r="437" spans="1:43" ht="20.100000000000001" customHeight="1">
      <c r="A437" s="120"/>
      <c r="B437" s="182"/>
      <c r="C437" s="120" t="s">
        <v>2008</v>
      </c>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89"/>
      <c r="AK437" s="120"/>
      <c r="AM437" s="5">
        <f t="shared" si="11"/>
        <v>1</v>
      </c>
    </row>
    <row r="438" spans="1:43" ht="20.100000000000001" customHeight="1">
      <c r="A438" s="120"/>
      <c r="B438" s="182"/>
      <c r="C438" s="120"/>
      <c r="D438" s="887" t="s">
        <v>73</v>
      </c>
      <c r="E438" s="175" t="s">
        <v>2009</v>
      </c>
      <c r="F438" s="120"/>
      <c r="G438" s="120"/>
      <c r="H438" s="120"/>
      <c r="I438" s="120"/>
      <c r="J438" s="2040"/>
      <c r="K438" s="2040"/>
      <c r="L438" s="2040"/>
      <c r="M438" s="2040"/>
      <c r="N438" s="2040"/>
      <c r="O438" s="120"/>
      <c r="P438" s="120" t="s">
        <v>2010</v>
      </c>
      <c r="Q438" s="120"/>
      <c r="R438" s="120"/>
      <c r="T438" s="120"/>
      <c r="U438" s="120" t="s">
        <v>2011</v>
      </c>
      <c r="V438" s="120"/>
      <c r="X438" s="120"/>
      <c r="Y438" s="2041"/>
      <c r="Z438" s="2041"/>
      <c r="AA438" s="2041"/>
      <c r="AB438" s="2041"/>
      <c r="AC438" s="2041"/>
      <c r="AD438" s="120"/>
      <c r="AE438" s="120" t="s">
        <v>2012</v>
      </c>
      <c r="AF438" s="120"/>
      <c r="AH438" s="120"/>
      <c r="AI438" s="120"/>
      <c r="AJ438" s="189"/>
      <c r="AK438" s="120"/>
      <c r="AM438" s="5">
        <f t="shared" si="11"/>
        <v>1</v>
      </c>
      <c r="AN438" s="5" t="b">
        <f>IF(D438="■",TRUE,FALSE)</f>
        <v>0</v>
      </c>
      <c r="AO438" s="5" t="s">
        <v>2009</v>
      </c>
      <c r="AQ438" s="107">
        <f>IF(AN438=TRUE,1,0)</f>
        <v>0</v>
      </c>
    </row>
    <row r="439" spans="1:43" ht="20.100000000000001" customHeight="1">
      <c r="A439" s="120"/>
      <c r="B439" s="182"/>
      <c r="C439" s="120"/>
      <c r="D439" s="887" t="s">
        <v>73</v>
      </c>
      <c r="E439" s="175" t="s">
        <v>2013</v>
      </c>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89"/>
      <c r="AK439" s="120"/>
      <c r="AM439" s="5">
        <f t="shared" si="11"/>
        <v>1</v>
      </c>
      <c r="AN439" s="5" t="b">
        <f>IF(D439="■",TRUE,FALSE)</f>
        <v>0</v>
      </c>
      <c r="AO439" s="5" t="s">
        <v>2013</v>
      </c>
      <c r="AQ439" s="107">
        <f>IF(AN439=TRUE,1,0)</f>
        <v>0</v>
      </c>
    </row>
    <row r="440" spans="1:43" ht="20.100000000000001" customHeight="1">
      <c r="A440" s="120"/>
      <c r="B440" s="182"/>
      <c r="C440" s="120"/>
      <c r="D440" s="120"/>
      <c r="E440" s="120"/>
      <c r="F440" s="120" t="s">
        <v>2007</v>
      </c>
      <c r="G440" s="120"/>
      <c r="H440" s="2036"/>
      <c r="I440" s="2036"/>
      <c r="J440" s="2036"/>
      <c r="K440" s="2036"/>
      <c r="L440" s="2036"/>
      <c r="M440" s="2036"/>
      <c r="N440" s="2036"/>
      <c r="O440" s="2036"/>
      <c r="P440" s="2036"/>
      <c r="Q440" s="2036"/>
      <c r="R440" s="2036"/>
      <c r="S440" s="2036"/>
      <c r="T440" s="2036"/>
      <c r="U440" s="2036"/>
      <c r="V440" s="2036"/>
      <c r="W440" s="2036"/>
      <c r="X440" s="2036"/>
      <c r="Y440" s="2036"/>
      <c r="Z440" s="2036"/>
      <c r="AA440" s="2036"/>
      <c r="AB440" s="2036"/>
      <c r="AC440" s="2036"/>
      <c r="AD440" s="2036"/>
      <c r="AE440" s="2036"/>
      <c r="AF440" s="2036"/>
      <c r="AG440" s="120" t="s">
        <v>238</v>
      </c>
      <c r="AH440" s="120"/>
      <c r="AI440" s="120"/>
      <c r="AJ440" s="189"/>
      <c r="AK440" s="120"/>
      <c r="AM440" s="5">
        <f t="shared" si="11"/>
        <v>1</v>
      </c>
    </row>
    <row r="441" spans="1:43" ht="20.100000000000001" customHeight="1">
      <c r="A441" s="120"/>
      <c r="B441" s="227"/>
      <c r="C441" s="149" t="s">
        <v>2014</v>
      </c>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c r="AB441" s="149"/>
      <c r="AC441" s="149"/>
      <c r="AD441" s="149"/>
      <c r="AE441" s="149"/>
      <c r="AF441" s="149"/>
      <c r="AG441" s="149"/>
      <c r="AH441" s="149"/>
      <c r="AI441" s="149"/>
      <c r="AJ441" s="226"/>
      <c r="AK441" s="120"/>
      <c r="AM441" s="5">
        <f t="shared" si="11"/>
        <v>1</v>
      </c>
      <c r="AN441" s="5" t="b">
        <f>IF(S442="■",TRUE,FALSE)</f>
        <v>0</v>
      </c>
      <c r="AO441" s="5" t="s">
        <v>0</v>
      </c>
      <c r="AQ441" s="107">
        <f>IF(AN441=TRUE,1,0)</f>
        <v>0</v>
      </c>
    </row>
    <row r="442" spans="1:43" ht="20.100000000000001" customHeight="1">
      <c r="A442" s="120"/>
      <c r="B442" s="204"/>
      <c r="C442" s="218"/>
      <c r="D442" s="218" t="s">
        <v>2015</v>
      </c>
      <c r="E442" s="218"/>
      <c r="F442" s="218"/>
      <c r="G442" s="218"/>
      <c r="H442" s="218"/>
      <c r="I442" s="218"/>
      <c r="J442" s="218"/>
      <c r="K442" s="218"/>
      <c r="L442" s="218"/>
      <c r="M442" s="218"/>
      <c r="N442" s="218"/>
      <c r="O442" s="218"/>
      <c r="P442" s="218"/>
      <c r="Q442" s="218"/>
      <c r="R442" s="218"/>
      <c r="S442" s="639" t="s">
        <v>73</v>
      </c>
      <c r="T442" s="211" t="s">
        <v>0</v>
      </c>
      <c r="U442" s="218"/>
      <c r="V442" s="218"/>
      <c r="W442" s="218"/>
      <c r="X442" s="639" t="s">
        <v>73</v>
      </c>
      <c r="Y442" s="211" t="s">
        <v>1</v>
      </c>
      <c r="Z442" s="218"/>
      <c r="AA442" s="218"/>
      <c r="AB442" s="218"/>
      <c r="AC442" s="218"/>
      <c r="AD442" s="218"/>
      <c r="AE442" s="218"/>
      <c r="AF442" s="218"/>
      <c r="AG442" s="218"/>
      <c r="AH442" s="218"/>
      <c r="AI442" s="218"/>
      <c r="AJ442" s="219"/>
      <c r="AK442" s="120"/>
      <c r="AM442" s="5">
        <f t="shared" si="11"/>
        <v>1</v>
      </c>
      <c r="AN442" s="5" t="b">
        <f>IF(X442="■",TRUE,FALSE)</f>
        <v>0</v>
      </c>
      <c r="AO442" s="5" t="s">
        <v>1</v>
      </c>
      <c r="AQ442" s="107">
        <f>IF(AN442=TRUE,1,0)</f>
        <v>0</v>
      </c>
    </row>
    <row r="443" spans="1:43" ht="20.100000000000001" customHeight="1">
      <c r="A443" s="120"/>
      <c r="B443" s="182"/>
      <c r="C443" s="120" t="s">
        <v>2016</v>
      </c>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89"/>
      <c r="AK443" s="120"/>
      <c r="AM443" s="5">
        <f t="shared" si="11"/>
        <v>1</v>
      </c>
    </row>
    <row r="444" spans="1:43" ht="20.100000000000001" customHeight="1">
      <c r="A444" s="120"/>
      <c r="B444" s="182"/>
      <c r="C444" s="120"/>
      <c r="D444" s="120"/>
      <c r="E444" s="120"/>
      <c r="F444" s="2037"/>
      <c r="G444" s="2037"/>
      <c r="H444" s="2037"/>
      <c r="I444" s="2037"/>
      <c r="J444" s="2037"/>
      <c r="K444" s="2037"/>
      <c r="L444" s="2037"/>
      <c r="M444" s="2037"/>
      <c r="N444" s="2037"/>
      <c r="O444" s="2037"/>
      <c r="P444" s="2037"/>
      <c r="Q444" s="2037"/>
      <c r="R444" s="2037"/>
      <c r="S444" s="2037"/>
      <c r="T444" s="2037"/>
      <c r="U444" s="2037"/>
      <c r="V444" s="2037"/>
      <c r="W444" s="2037"/>
      <c r="X444" s="2037"/>
      <c r="Y444" s="2037"/>
      <c r="Z444" s="2037"/>
      <c r="AA444" s="2037"/>
      <c r="AB444" s="2037"/>
      <c r="AC444" s="2037"/>
      <c r="AD444" s="2037"/>
      <c r="AE444" s="2037"/>
      <c r="AF444" s="2037"/>
      <c r="AG444" s="2037"/>
      <c r="AH444" s="2037"/>
      <c r="AI444" s="2037"/>
      <c r="AJ444" s="2038"/>
      <c r="AK444" s="120"/>
      <c r="AM444" s="5">
        <f t="shared" si="11"/>
        <v>1</v>
      </c>
    </row>
    <row r="445" spans="1:43" ht="20.100000000000001" customHeight="1">
      <c r="A445" s="120"/>
      <c r="B445" s="227"/>
      <c r="C445" s="149" t="s">
        <v>2017</v>
      </c>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c r="AB445" s="149"/>
      <c r="AC445" s="149"/>
      <c r="AD445" s="149"/>
      <c r="AE445" s="149"/>
      <c r="AF445" s="149"/>
      <c r="AG445" s="149"/>
      <c r="AH445" s="149"/>
      <c r="AI445" s="149"/>
      <c r="AJ445" s="226"/>
      <c r="AK445" s="120"/>
      <c r="AM445" s="5">
        <f t="shared" si="11"/>
        <v>1</v>
      </c>
    </row>
    <row r="446" spans="1:43" ht="20.100000000000001" customHeight="1">
      <c r="A446" s="120"/>
      <c r="B446" s="204"/>
      <c r="C446" s="218"/>
      <c r="D446" s="218"/>
      <c r="E446" s="218"/>
      <c r="F446" s="2037"/>
      <c r="G446" s="2037"/>
      <c r="H446" s="2037"/>
      <c r="I446" s="2037"/>
      <c r="J446" s="2037"/>
      <c r="K446" s="2037"/>
      <c r="L446" s="2037"/>
      <c r="M446" s="2037"/>
      <c r="N446" s="2037"/>
      <c r="O446" s="2037"/>
      <c r="P446" s="2037"/>
      <c r="Q446" s="2037"/>
      <c r="R446" s="2037"/>
      <c r="S446" s="2037"/>
      <c r="T446" s="2037"/>
      <c r="U446" s="2037"/>
      <c r="V446" s="2037"/>
      <c r="W446" s="2037"/>
      <c r="X446" s="2037"/>
      <c r="Y446" s="2037"/>
      <c r="Z446" s="2037"/>
      <c r="AA446" s="2037"/>
      <c r="AB446" s="2037"/>
      <c r="AC446" s="2037"/>
      <c r="AD446" s="2037"/>
      <c r="AE446" s="2037"/>
      <c r="AF446" s="2037"/>
      <c r="AG446" s="2037"/>
      <c r="AH446" s="2037"/>
      <c r="AI446" s="2037"/>
      <c r="AJ446" s="2038"/>
      <c r="AK446" s="120"/>
      <c r="AM446" s="5">
        <f t="shared" si="11"/>
        <v>1</v>
      </c>
    </row>
    <row r="447" spans="1:43" ht="14.1"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M447" s="5">
        <f t="shared" si="11"/>
        <v>1</v>
      </c>
    </row>
    <row r="448" spans="1:43">
      <c r="AM448" s="5">
        <f t="shared" si="11"/>
        <v>1</v>
      </c>
    </row>
    <row r="449" spans="1:86" s="127" customFormat="1" ht="15" customHeight="1">
      <c r="A449" s="1504" t="s">
        <v>2018</v>
      </c>
      <c r="B449" s="1504"/>
      <c r="C449" s="1504"/>
      <c r="D449" s="1504"/>
      <c r="E449" s="1504"/>
      <c r="F449" s="1504"/>
      <c r="G449" s="1504"/>
      <c r="H449" s="1504"/>
      <c r="I449" s="1504"/>
      <c r="J449" s="1504"/>
      <c r="K449" s="1504"/>
      <c r="L449" s="1504"/>
      <c r="M449" s="1504"/>
      <c r="N449" s="1504"/>
      <c r="O449" s="1504"/>
      <c r="P449" s="1504"/>
      <c r="Q449" s="1504"/>
      <c r="R449" s="1504"/>
      <c r="S449" s="1504"/>
      <c r="T449" s="1504"/>
      <c r="U449" s="1504"/>
      <c r="V449" s="1504"/>
      <c r="W449" s="1504"/>
      <c r="X449" s="1504"/>
      <c r="Y449" s="1504"/>
      <c r="Z449" s="1504"/>
      <c r="AA449" s="1504"/>
      <c r="AB449" s="1504"/>
      <c r="AC449" s="1504"/>
      <c r="AD449" s="1504"/>
      <c r="AE449" s="1504"/>
      <c r="AF449" s="1504"/>
      <c r="AG449" s="1504"/>
      <c r="AH449" s="1504"/>
      <c r="AI449" s="1504"/>
      <c r="AJ449" s="1504"/>
      <c r="AK449" s="1504"/>
      <c r="AL449" s="599">
        <v>11</v>
      </c>
      <c r="AM449" s="647">
        <v>1</v>
      </c>
      <c r="AN449" s="108"/>
      <c r="AO449" s="108"/>
      <c r="AP449" s="108"/>
      <c r="AQ449" s="108"/>
      <c r="AR449" s="108"/>
      <c r="AS449" s="108"/>
      <c r="AT449" s="108"/>
      <c r="AU449" s="108"/>
      <c r="AV449" s="108"/>
      <c r="AW449" s="108"/>
      <c r="AX449" s="108"/>
      <c r="AY449" s="108"/>
      <c r="AZ449" s="136"/>
      <c r="BA449" s="136"/>
      <c r="BB449" s="136"/>
      <c r="BC449" s="136"/>
      <c r="BD449" s="136"/>
      <c r="BE449" s="136"/>
      <c r="BF449" s="136"/>
      <c r="BG449" s="136"/>
      <c r="BH449" s="136"/>
      <c r="BI449" s="136"/>
      <c r="BJ449" s="136"/>
      <c r="BK449" s="136"/>
      <c r="BL449" s="136"/>
      <c r="BM449" s="136"/>
      <c r="BN449" s="136"/>
      <c r="BO449" s="136"/>
      <c r="BP449" s="136"/>
      <c r="BQ449" s="136"/>
      <c r="BR449" s="136"/>
      <c r="BS449" s="136"/>
      <c r="BT449" s="136"/>
      <c r="BU449" s="136"/>
      <c r="BV449" s="136"/>
      <c r="BW449" s="136"/>
      <c r="BX449" s="136"/>
      <c r="BY449" s="136"/>
      <c r="BZ449" s="136"/>
      <c r="CA449" s="136"/>
      <c r="CB449" s="136"/>
      <c r="CC449" s="136"/>
      <c r="CD449" s="136"/>
      <c r="CE449" s="136"/>
      <c r="CF449" s="136"/>
      <c r="CG449" s="136"/>
      <c r="CH449" s="136"/>
    </row>
    <row r="450" spans="1:86">
      <c r="C450" s="227" t="s">
        <v>2019</v>
      </c>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5"/>
      <c r="AM450" s="5">
        <f>AM449</f>
        <v>1</v>
      </c>
    </row>
    <row r="451" spans="1:86">
      <c r="C451" s="188"/>
      <c r="AI451" s="133"/>
      <c r="AM451" s="5">
        <f t="shared" ref="AM451:AM509" si="12">AM450</f>
        <v>1</v>
      </c>
    </row>
    <row r="452" spans="1:86">
      <c r="C452" s="188"/>
      <c r="AI452" s="133"/>
      <c r="AM452" s="5">
        <f t="shared" si="12"/>
        <v>1</v>
      </c>
    </row>
    <row r="453" spans="1:86">
      <c r="C453" s="188"/>
      <c r="AI453" s="133"/>
      <c r="AM453" s="5">
        <f t="shared" si="12"/>
        <v>1</v>
      </c>
    </row>
    <row r="454" spans="1:86">
      <c r="C454" s="188"/>
      <c r="AI454" s="133"/>
      <c r="AM454" s="5">
        <f t="shared" si="12"/>
        <v>1</v>
      </c>
    </row>
    <row r="455" spans="1:86">
      <c r="C455" s="188"/>
      <c r="AI455" s="133"/>
      <c r="AM455" s="5">
        <f t="shared" si="12"/>
        <v>1</v>
      </c>
    </row>
    <row r="456" spans="1:86">
      <c r="C456" s="188"/>
      <c r="AI456" s="133"/>
      <c r="AM456" s="5">
        <f t="shared" si="12"/>
        <v>1</v>
      </c>
    </row>
    <row r="457" spans="1:86">
      <c r="C457" s="188"/>
      <c r="AI457" s="133"/>
      <c r="AM457" s="5">
        <f t="shared" si="12"/>
        <v>1</v>
      </c>
    </row>
    <row r="458" spans="1:86">
      <c r="C458" s="188"/>
      <c r="AI458" s="133"/>
      <c r="AM458" s="5">
        <f t="shared" si="12"/>
        <v>1</v>
      </c>
    </row>
    <row r="459" spans="1:86">
      <c r="C459" s="188"/>
      <c r="AI459" s="133"/>
      <c r="AM459" s="5">
        <f t="shared" si="12"/>
        <v>1</v>
      </c>
    </row>
    <row r="460" spans="1:86">
      <c r="C460" s="188"/>
      <c r="AI460" s="133"/>
      <c r="AM460" s="5">
        <f t="shared" si="12"/>
        <v>1</v>
      </c>
    </row>
    <row r="461" spans="1:86">
      <c r="C461" s="188"/>
      <c r="AI461" s="133"/>
      <c r="AM461" s="5">
        <f t="shared" si="12"/>
        <v>1</v>
      </c>
    </row>
    <row r="462" spans="1:86">
      <c r="C462" s="188"/>
      <c r="AI462" s="133"/>
      <c r="AM462" s="5">
        <f t="shared" si="12"/>
        <v>1</v>
      </c>
    </row>
    <row r="463" spans="1:86">
      <c r="C463" s="188"/>
      <c r="AI463" s="133"/>
      <c r="AM463" s="5">
        <f t="shared" si="12"/>
        <v>1</v>
      </c>
    </row>
    <row r="464" spans="1:86">
      <c r="C464" s="188"/>
      <c r="AI464" s="133"/>
      <c r="AM464" s="5">
        <f t="shared" si="12"/>
        <v>1</v>
      </c>
    </row>
    <row r="465" spans="3:39">
      <c r="C465" s="188"/>
      <c r="AI465" s="133"/>
      <c r="AM465" s="5">
        <f t="shared" si="12"/>
        <v>1</v>
      </c>
    </row>
    <row r="466" spans="3:39">
      <c r="C466" s="188"/>
      <c r="AI466" s="133"/>
      <c r="AM466" s="5">
        <f t="shared" si="12"/>
        <v>1</v>
      </c>
    </row>
    <row r="467" spans="3:39">
      <c r="C467" s="188"/>
      <c r="AI467" s="133"/>
      <c r="AM467" s="5">
        <f t="shared" si="12"/>
        <v>1</v>
      </c>
    </row>
    <row r="468" spans="3:39">
      <c r="C468" s="188"/>
      <c r="AI468" s="133"/>
      <c r="AM468" s="5">
        <f t="shared" si="12"/>
        <v>1</v>
      </c>
    </row>
    <row r="469" spans="3:39">
      <c r="C469" s="188"/>
      <c r="AI469" s="133"/>
      <c r="AM469" s="5">
        <f t="shared" si="12"/>
        <v>1</v>
      </c>
    </row>
    <row r="470" spans="3:39">
      <c r="C470" s="188"/>
      <c r="AI470" s="133"/>
      <c r="AM470" s="5">
        <f t="shared" si="12"/>
        <v>1</v>
      </c>
    </row>
    <row r="471" spans="3:39">
      <c r="C471" s="188"/>
      <c r="AI471" s="133"/>
      <c r="AM471" s="5">
        <f t="shared" si="12"/>
        <v>1</v>
      </c>
    </row>
    <row r="472" spans="3:39">
      <c r="C472" s="188"/>
      <c r="AI472" s="133"/>
      <c r="AM472" s="5">
        <f t="shared" si="12"/>
        <v>1</v>
      </c>
    </row>
    <row r="473" spans="3:39">
      <c r="C473" s="188"/>
      <c r="AI473" s="133"/>
      <c r="AM473" s="5">
        <f t="shared" si="12"/>
        <v>1</v>
      </c>
    </row>
    <row r="474" spans="3:39">
      <c r="C474" s="188"/>
      <c r="AI474" s="133"/>
      <c r="AM474" s="5">
        <f t="shared" si="12"/>
        <v>1</v>
      </c>
    </row>
    <row r="475" spans="3:39">
      <c r="C475" s="188"/>
      <c r="AI475" s="133"/>
      <c r="AM475" s="5">
        <f t="shared" si="12"/>
        <v>1</v>
      </c>
    </row>
    <row r="476" spans="3:39">
      <c r="C476" s="188"/>
      <c r="AI476" s="133"/>
      <c r="AM476" s="5">
        <f t="shared" si="12"/>
        <v>1</v>
      </c>
    </row>
    <row r="477" spans="3:39">
      <c r="C477" s="191"/>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5"/>
      <c r="AM477" s="5">
        <f t="shared" si="12"/>
        <v>1</v>
      </c>
    </row>
    <row r="478" spans="3:39">
      <c r="C478" s="182" t="s">
        <v>2020</v>
      </c>
      <c r="AI478" s="133"/>
      <c r="AM478" s="5">
        <f t="shared" si="12"/>
        <v>1</v>
      </c>
    </row>
    <row r="479" spans="3:39">
      <c r="C479" s="188"/>
      <c r="AI479" s="133"/>
      <c r="AM479" s="5">
        <f t="shared" si="12"/>
        <v>1</v>
      </c>
    </row>
    <row r="480" spans="3:39">
      <c r="C480" s="188"/>
      <c r="AI480" s="133"/>
      <c r="AM480" s="5">
        <f t="shared" si="12"/>
        <v>1</v>
      </c>
    </row>
    <row r="481" spans="3:39">
      <c r="C481" s="188"/>
      <c r="AI481" s="133"/>
      <c r="AM481" s="5">
        <f t="shared" si="12"/>
        <v>1</v>
      </c>
    </row>
    <row r="482" spans="3:39">
      <c r="C482" s="188"/>
      <c r="AI482" s="133"/>
      <c r="AM482" s="5">
        <f t="shared" si="12"/>
        <v>1</v>
      </c>
    </row>
    <row r="483" spans="3:39">
      <c r="C483" s="188"/>
      <c r="AI483" s="133"/>
      <c r="AM483" s="5">
        <f t="shared" si="12"/>
        <v>1</v>
      </c>
    </row>
    <row r="484" spans="3:39">
      <c r="C484" s="188"/>
      <c r="AI484" s="133"/>
      <c r="AM484" s="5">
        <f t="shared" si="12"/>
        <v>1</v>
      </c>
    </row>
    <row r="485" spans="3:39">
      <c r="C485" s="188"/>
      <c r="AI485" s="133"/>
      <c r="AM485" s="5">
        <f t="shared" si="12"/>
        <v>1</v>
      </c>
    </row>
    <row r="486" spans="3:39">
      <c r="C486" s="188"/>
      <c r="AI486" s="133"/>
      <c r="AM486" s="5">
        <f t="shared" si="12"/>
        <v>1</v>
      </c>
    </row>
    <row r="487" spans="3:39">
      <c r="C487" s="188"/>
      <c r="AI487" s="133"/>
      <c r="AM487" s="5">
        <f t="shared" si="12"/>
        <v>1</v>
      </c>
    </row>
    <row r="488" spans="3:39">
      <c r="C488" s="188"/>
      <c r="AI488" s="133"/>
      <c r="AM488" s="5">
        <f t="shared" si="12"/>
        <v>1</v>
      </c>
    </row>
    <row r="489" spans="3:39">
      <c r="C489" s="188"/>
      <c r="AI489" s="133"/>
      <c r="AM489" s="5">
        <f t="shared" si="12"/>
        <v>1</v>
      </c>
    </row>
    <row r="490" spans="3:39">
      <c r="C490" s="188"/>
      <c r="AI490" s="133"/>
      <c r="AM490" s="5">
        <f t="shared" si="12"/>
        <v>1</v>
      </c>
    </row>
    <row r="491" spans="3:39">
      <c r="C491" s="188"/>
      <c r="AI491" s="133"/>
      <c r="AM491" s="5">
        <f t="shared" si="12"/>
        <v>1</v>
      </c>
    </row>
    <row r="492" spans="3:39">
      <c r="C492" s="188"/>
      <c r="AI492" s="133"/>
      <c r="AM492" s="5">
        <f t="shared" si="12"/>
        <v>1</v>
      </c>
    </row>
    <row r="493" spans="3:39">
      <c r="C493" s="188"/>
      <c r="AI493" s="133"/>
      <c r="AM493" s="5">
        <f t="shared" si="12"/>
        <v>1</v>
      </c>
    </row>
    <row r="494" spans="3:39">
      <c r="C494" s="188"/>
      <c r="AI494" s="133"/>
      <c r="AM494" s="5">
        <f t="shared" si="12"/>
        <v>1</v>
      </c>
    </row>
    <row r="495" spans="3:39">
      <c r="C495" s="188"/>
      <c r="AI495" s="133"/>
      <c r="AM495" s="5">
        <f t="shared" si="12"/>
        <v>1</v>
      </c>
    </row>
    <row r="496" spans="3:39">
      <c r="C496" s="188"/>
      <c r="AI496" s="133"/>
      <c r="AM496" s="5">
        <f t="shared" si="12"/>
        <v>1</v>
      </c>
    </row>
    <row r="497" spans="1:39">
      <c r="C497" s="188"/>
      <c r="AI497" s="133"/>
      <c r="AM497" s="5">
        <f t="shared" si="12"/>
        <v>1</v>
      </c>
    </row>
    <row r="498" spans="1:39">
      <c r="C498" s="188"/>
      <c r="AI498" s="133"/>
      <c r="AM498" s="5">
        <f t="shared" si="12"/>
        <v>1</v>
      </c>
    </row>
    <row r="499" spans="1:39">
      <c r="C499" s="188"/>
      <c r="AI499" s="133"/>
      <c r="AM499" s="5">
        <f t="shared" si="12"/>
        <v>1</v>
      </c>
    </row>
    <row r="500" spans="1:39">
      <c r="C500" s="188"/>
      <c r="AI500" s="133"/>
      <c r="AM500" s="5">
        <f t="shared" si="12"/>
        <v>1</v>
      </c>
    </row>
    <row r="501" spans="1:39">
      <c r="C501" s="188"/>
      <c r="AI501" s="133"/>
      <c r="AM501" s="5">
        <f t="shared" si="12"/>
        <v>1</v>
      </c>
    </row>
    <row r="502" spans="1:39">
      <c r="C502" s="188"/>
      <c r="AI502" s="133"/>
      <c r="AM502" s="5">
        <f t="shared" si="12"/>
        <v>1</v>
      </c>
    </row>
    <row r="503" spans="1:39">
      <c r="C503" s="188"/>
      <c r="AI503" s="133"/>
      <c r="AM503" s="5">
        <f t="shared" si="12"/>
        <v>1</v>
      </c>
    </row>
    <row r="504" spans="1:39">
      <c r="C504" s="188"/>
      <c r="AI504" s="133"/>
      <c r="AM504" s="5">
        <f t="shared" si="12"/>
        <v>1</v>
      </c>
    </row>
    <row r="505" spans="1:39">
      <c r="C505" s="188"/>
      <c r="AI505" s="133"/>
      <c r="AM505" s="5">
        <f t="shared" si="12"/>
        <v>1</v>
      </c>
    </row>
    <row r="506" spans="1:39">
      <c r="C506" s="188"/>
      <c r="AI506" s="133"/>
      <c r="AM506" s="5">
        <f t="shared" si="12"/>
        <v>1</v>
      </c>
    </row>
    <row r="507" spans="1:39">
      <c r="C507" s="191"/>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5"/>
      <c r="AM507" s="5">
        <f t="shared" si="12"/>
        <v>1</v>
      </c>
    </row>
    <row r="508" spans="1:39">
      <c r="AM508" s="5">
        <f t="shared" si="12"/>
        <v>1</v>
      </c>
    </row>
    <row r="509" spans="1:39">
      <c r="AM509" s="5">
        <f t="shared" si="12"/>
        <v>1</v>
      </c>
    </row>
    <row r="510" spans="1:39" ht="32.1" customHeight="1">
      <c r="A510" s="1504" t="s">
        <v>2021</v>
      </c>
      <c r="B510" s="1504"/>
      <c r="C510" s="1504"/>
      <c r="D510" s="1504"/>
      <c r="E510" s="1504"/>
      <c r="F510" s="1504"/>
      <c r="G510" s="1504"/>
      <c r="H510" s="1504"/>
      <c r="I510" s="1504"/>
      <c r="J510" s="1504"/>
      <c r="K510" s="1504"/>
      <c r="L510" s="1504"/>
      <c r="M510" s="1504"/>
      <c r="N510" s="1504"/>
      <c r="O510" s="1504"/>
      <c r="P510" s="1504"/>
      <c r="Q510" s="1504"/>
      <c r="R510" s="1504"/>
      <c r="S510" s="1504"/>
      <c r="T510" s="1504"/>
      <c r="U510" s="1504"/>
      <c r="V510" s="1504"/>
      <c r="W510" s="1504"/>
      <c r="X510" s="1504"/>
      <c r="Y510" s="1504"/>
      <c r="Z510" s="1504"/>
      <c r="AA510" s="1504"/>
      <c r="AB510" s="1504"/>
      <c r="AC510" s="1504"/>
      <c r="AD510" s="1504"/>
      <c r="AE510" s="1504"/>
      <c r="AF510" s="1504"/>
      <c r="AG510" s="1504"/>
      <c r="AH510" s="1504"/>
      <c r="AI510" s="1504"/>
      <c r="AJ510" s="1504"/>
      <c r="AK510" s="1504"/>
      <c r="AL510" s="587">
        <v>12</v>
      </c>
      <c r="AM510" s="645">
        <v>1</v>
      </c>
    </row>
    <row r="511" spans="1:39" ht="32.1" customHeight="1">
      <c r="B511" s="120"/>
      <c r="C511" s="120"/>
      <c r="D511" s="120" t="s">
        <v>2022</v>
      </c>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M511" s="5">
        <f>AM510</f>
        <v>1</v>
      </c>
    </row>
    <row r="512" spans="1:39" ht="32.1" customHeight="1">
      <c r="B512" s="120"/>
      <c r="C512" s="228"/>
      <c r="D512" s="149" t="s">
        <v>2023</v>
      </c>
      <c r="E512" s="149"/>
      <c r="F512" s="149"/>
      <c r="G512" s="149"/>
      <c r="H512" s="149"/>
      <c r="I512" s="149"/>
      <c r="J512" s="149"/>
      <c r="K512" s="149"/>
      <c r="L512" s="149"/>
      <c r="M512" s="2039"/>
      <c r="N512" s="2039"/>
      <c r="O512" s="2039"/>
      <c r="P512" s="2039"/>
      <c r="Q512" s="2039"/>
      <c r="R512" s="2039"/>
      <c r="S512" s="2039"/>
      <c r="T512" s="2039"/>
      <c r="U512" s="2039"/>
      <c r="V512" s="2039"/>
      <c r="W512" s="2039"/>
      <c r="X512" s="2039"/>
      <c r="Y512" s="2039"/>
      <c r="Z512" s="2039"/>
      <c r="AA512" s="2039"/>
      <c r="AB512" s="2039"/>
      <c r="AC512" s="2039"/>
      <c r="AD512" s="2039"/>
      <c r="AE512" s="2039"/>
      <c r="AF512" s="2039"/>
      <c r="AG512" s="2039"/>
      <c r="AH512" s="2039"/>
      <c r="AI512" s="2039"/>
      <c r="AJ512" s="226"/>
      <c r="AK512" s="120"/>
      <c r="AM512" s="5">
        <f t="shared" ref="AM512:AM540" si="13">AM511</f>
        <v>1</v>
      </c>
    </row>
    <row r="513" spans="2:39" ht="32.1" customHeight="1">
      <c r="B513" s="120"/>
      <c r="C513" s="188"/>
      <c r="D513" s="120" t="s">
        <v>2024</v>
      </c>
      <c r="E513" s="120"/>
      <c r="F513" s="120"/>
      <c r="G513" s="120"/>
      <c r="H513" s="120"/>
      <c r="I513" s="120"/>
      <c r="J513" s="120"/>
      <c r="K513" s="120"/>
      <c r="L513" s="120"/>
      <c r="M513" s="2035"/>
      <c r="N513" s="2035"/>
      <c r="O513" s="2035"/>
      <c r="P513" s="2035"/>
      <c r="Q513" s="2035"/>
      <c r="R513" s="2035"/>
      <c r="T513" s="640" t="s">
        <v>2025</v>
      </c>
      <c r="U513" s="120"/>
      <c r="V513" s="120"/>
      <c r="W513" s="120"/>
      <c r="X513" s="120"/>
      <c r="Y513" s="120"/>
      <c r="Z513" s="120"/>
      <c r="AA513" s="120"/>
      <c r="AB513" s="120"/>
      <c r="AC513" s="120"/>
      <c r="AD513" s="120"/>
      <c r="AE513" s="120"/>
      <c r="AF513" s="120"/>
      <c r="AG513" s="120"/>
      <c r="AH513" s="120"/>
      <c r="AI513" s="120"/>
      <c r="AJ513" s="189"/>
      <c r="AK513" s="120"/>
      <c r="AM513" s="5">
        <f t="shared" si="13"/>
        <v>1</v>
      </c>
    </row>
    <row r="514" spans="2:39" ht="32.1" customHeight="1">
      <c r="B514" s="120"/>
      <c r="C514" s="188"/>
      <c r="D514" s="120" t="s">
        <v>2026</v>
      </c>
      <c r="E514" s="120"/>
      <c r="F514" s="120"/>
      <c r="G514" s="120"/>
      <c r="H514" s="120"/>
      <c r="I514" s="120"/>
      <c r="J514" s="120"/>
      <c r="K514" s="120"/>
      <c r="L514" s="120"/>
      <c r="M514" s="2035"/>
      <c r="N514" s="2035"/>
      <c r="O514" s="2035"/>
      <c r="P514" s="2035"/>
      <c r="Q514" s="2035"/>
      <c r="R514" s="2035"/>
      <c r="T514" s="640" t="s">
        <v>245</v>
      </c>
      <c r="U514" s="120"/>
      <c r="V514" s="120"/>
      <c r="W514" s="120"/>
      <c r="X514" s="120"/>
      <c r="Y514" s="120"/>
      <c r="Z514" s="120"/>
      <c r="AA514" s="120"/>
      <c r="AB514" s="120"/>
      <c r="AC514" s="120"/>
      <c r="AD514" s="120"/>
      <c r="AE514" s="120"/>
      <c r="AF514" s="120"/>
      <c r="AG514" s="120"/>
      <c r="AH514" s="120"/>
      <c r="AI514" s="120"/>
      <c r="AJ514" s="189"/>
      <c r="AK514" s="120"/>
      <c r="AM514" s="5">
        <f t="shared" si="13"/>
        <v>1</v>
      </c>
    </row>
    <row r="515" spans="2:39" ht="32.1" customHeight="1">
      <c r="B515" s="120"/>
      <c r="C515" s="188"/>
      <c r="D515" s="120" t="s">
        <v>2027</v>
      </c>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89"/>
      <c r="AK515" s="120"/>
      <c r="AM515" s="5">
        <f t="shared" si="13"/>
        <v>1</v>
      </c>
    </row>
    <row r="516" spans="2:39" ht="32.1" customHeight="1">
      <c r="B516" s="120"/>
      <c r="C516" s="188"/>
      <c r="D516" s="120" t="s">
        <v>2028</v>
      </c>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89"/>
      <c r="AK516" s="120"/>
      <c r="AM516" s="5">
        <f t="shared" si="13"/>
        <v>1</v>
      </c>
    </row>
    <row r="517" spans="2:39" ht="32.1" customHeight="1">
      <c r="B517" s="120"/>
      <c r="C517" s="182"/>
      <c r="D517" s="120"/>
      <c r="E517" s="889" t="s">
        <v>73</v>
      </c>
      <c r="F517" s="120" t="s">
        <v>2029</v>
      </c>
      <c r="G517" s="120"/>
      <c r="H517" s="120"/>
      <c r="I517" s="120"/>
      <c r="J517" s="120"/>
      <c r="K517" s="120"/>
      <c r="L517" s="120"/>
      <c r="M517" s="120"/>
      <c r="N517" s="120"/>
      <c r="O517" s="120"/>
      <c r="P517" s="120"/>
      <c r="Q517" s="2035"/>
      <c r="R517" s="2035"/>
      <c r="S517" s="2035"/>
      <c r="T517" s="2035"/>
      <c r="U517" s="2035"/>
      <c r="V517" s="2035"/>
      <c r="X517" s="640" t="s">
        <v>2030</v>
      </c>
      <c r="Y517" s="120"/>
      <c r="Z517" s="120"/>
      <c r="AA517" s="120"/>
      <c r="AB517" s="120"/>
      <c r="AC517" s="120"/>
      <c r="AD517" s="120"/>
      <c r="AE517" s="120"/>
      <c r="AF517" s="120"/>
      <c r="AG517" s="120"/>
      <c r="AH517" s="120"/>
      <c r="AI517" s="120"/>
      <c r="AJ517" s="189"/>
      <c r="AK517" s="120"/>
      <c r="AM517" s="5">
        <f t="shared" si="13"/>
        <v>1</v>
      </c>
    </row>
    <row r="518" spans="2:39" ht="32.1" customHeight="1">
      <c r="B518" s="120"/>
      <c r="C518" s="182"/>
      <c r="D518" s="120"/>
      <c r="E518" s="119"/>
      <c r="F518" s="120" t="s">
        <v>2031</v>
      </c>
      <c r="G518" s="120"/>
      <c r="H518" s="120"/>
      <c r="I518" s="120"/>
      <c r="J518" s="120"/>
      <c r="K518" s="120"/>
      <c r="L518" s="120"/>
      <c r="M518" s="120"/>
      <c r="N518" s="120"/>
      <c r="O518" s="120"/>
      <c r="P518" s="120"/>
      <c r="Q518" s="2035"/>
      <c r="R518" s="2035"/>
      <c r="S518" s="2035"/>
      <c r="T518" s="2035"/>
      <c r="U518" s="2035"/>
      <c r="V518" s="2035"/>
      <c r="X518" s="640" t="s">
        <v>2030</v>
      </c>
      <c r="Y518" s="120"/>
      <c r="Z518" s="120"/>
      <c r="AA518" s="120"/>
      <c r="AB518" s="120"/>
      <c r="AC518" s="120"/>
      <c r="AD518" s="120"/>
      <c r="AE518" s="120"/>
      <c r="AF518" s="120"/>
      <c r="AG518" s="120"/>
      <c r="AH518" s="120"/>
      <c r="AI518" s="120"/>
      <c r="AJ518" s="189"/>
      <c r="AK518" s="120"/>
      <c r="AM518" s="5">
        <f t="shared" si="13"/>
        <v>1</v>
      </c>
    </row>
    <row r="519" spans="2:39" ht="32.1" customHeight="1">
      <c r="B519" s="120"/>
      <c r="C519" s="182"/>
      <c r="D519" s="120"/>
      <c r="E519" s="889" t="s">
        <v>73</v>
      </c>
      <c r="F519" s="120" t="s">
        <v>2032</v>
      </c>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89"/>
      <c r="AK519" s="120"/>
      <c r="AM519" s="5">
        <f t="shared" si="13"/>
        <v>1</v>
      </c>
    </row>
    <row r="520" spans="2:39" ht="32.1" customHeight="1">
      <c r="B520" s="120"/>
      <c r="C520" s="182"/>
      <c r="D520" s="120"/>
      <c r="F520" s="120"/>
      <c r="G520" s="120" t="s">
        <v>764</v>
      </c>
      <c r="H520" s="2036"/>
      <c r="I520" s="2036"/>
      <c r="J520" s="2036"/>
      <c r="K520" s="2036"/>
      <c r="L520" s="2036"/>
      <c r="M520" s="2036"/>
      <c r="N520" s="2036"/>
      <c r="O520" s="2036"/>
      <c r="P520" s="2036"/>
      <c r="Q520" s="2036"/>
      <c r="R520" s="2036"/>
      <c r="S520" s="2036"/>
      <c r="T520" s="2036"/>
      <c r="U520" s="2036"/>
      <c r="V520" s="2036"/>
      <c r="W520" s="2036"/>
      <c r="X520" s="2036"/>
      <c r="Y520" s="2036"/>
      <c r="Z520" s="2036"/>
      <c r="AA520" s="2036"/>
      <c r="AB520" s="2036"/>
      <c r="AC520" s="2036"/>
      <c r="AD520" s="2036"/>
      <c r="AE520" s="2036"/>
      <c r="AF520" s="2036"/>
      <c r="AG520" s="120" t="s">
        <v>238</v>
      </c>
      <c r="AH520" s="120"/>
      <c r="AI520" s="120"/>
      <c r="AJ520" s="189"/>
      <c r="AK520" s="120"/>
      <c r="AM520" s="5">
        <f t="shared" si="13"/>
        <v>1</v>
      </c>
    </row>
    <row r="521" spans="2:39" ht="32.1" customHeight="1">
      <c r="C521" s="182"/>
      <c r="D521" s="120" t="s">
        <v>2033</v>
      </c>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89"/>
      <c r="AK521" s="120"/>
      <c r="AM521" s="5">
        <f t="shared" si="13"/>
        <v>1</v>
      </c>
    </row>
    <row r="522" spans="2:39" ht="32.1" customHeight="1">
      <c r="B522" s="120"/>
      <c r="C522" s="182"/>
      <c r="D522" s="120"/>
      <c r="E522" s="889" t="s">
        <v>73</v>
      </c>
      <c r="F522" s="120" t="s">
        <v>2034</v>
      </c>
      <c r="G522" s="120"/>
      <c r="H522" s="120"/>
      <c r="I522" s="120"/>
      <c r="J522" s="120"/>
      <c r="K522" s="120"/>
      <c r="L522" s="120"/>
      <c r="M522" s="120"/>
      <c r="N522" s="120"/>
      <c r="O522" s="120"/>
      <c r="P522" s="2035"/>
      <c r="Q522" s="2035"/>
      <c r="R522" s="2035"/>
      <c r="S522" s="2035"/>
      <c r="T522" s="2035"/>
      <c r="V522" s="641" t="s">
        <v>2005</v>
      </c>
      <c r="W522" s="120"/>
      <c r="X522" s="120"/>
      <c r="Y522" s="120"/>
      <c r="Z522" s="120"/>
      <c r="AA522" s="120"/>
      <c r="AB522" s="120"/>
      <c r="AC522" s="120"/>
      <c r="AD522" s="120"/>
      <c r="AE522" s="120"/>
      <c r="AF522" s="120"/>
      <c r="AG522" s="120"/>
      <c r="AH522" s="120"/>
      <c r="AI522" s="120"/>
      <c r="AJ522" s="189"/>
      <c r="AK522" s="120"/>
      <c r="AM522" s="5">
        <f t="shared" si="13"/>
        <v>1</v>
      </c>
    </row>
    <row r="523" spans="2:39" ht="32.1" customHeight="1">
      <c r="B523" s="120"/>
      <c r="C523" s="182"/>
      <c r="D523" s="120"/>
      <c r="E523" s="119"/>
      <c r="F523" s="120" t="s">
        <v>2006</v>
      </c>
      <c r="G523" s="120"/>
      <c r="H523" s="120"/>
      <c r="I523" s="120"/>
      <c r="J523" s="120"/>
      <c r="K523" s="120"/>
      <c r="L523" s="120"/>
      <c r="M523" s="120"/>
      <c r="N523" s="120"/>
      <c r="O523" s="120"/>
      <c r="P523" s="2035"/>
      <c r="Q523" s="2035"/>
      <c r="R523" s="2035"/>
      <c r="S523" s="2035"/>
      <c r="T523" s="2035"/>
      <c r="U523" s="120"/>
      <c r="V523" s="120"/>
      <c r="W523" s="120"/>
      <c r="X523" s="120"/>
      <c r="Y523" s="120"/>
      <c r="Z523" s="120"/>
      <c r="AA523" s="120"/>
      <c r="AB523" s="120"/>
      <c r="AC523" s="120"/>
      <c r="AD523" s="120"/>
      <c r="AE523" s="120"/>
      <c r="AF523" s="120"/>
      <c r="AG523" s="120"/>
      <c r="AH523" s="120"/>
      <c r="AI523" s="120"/>
      <c r="AJ523" s="189"/>
      <c r="AK523" s="120"/>
      <c r="AM523" s="5">
        <f t="shared" si="13"/>
        <v>1</v>
      </c>
    </row>
    <row r="524" spans="2:39" ht="32.1" customHeight="1">
      <c r="B524" s="120"/>
      <c r="C524" s="182"/>
      <c r="D524" s="120"/>
      <c r="E524" s="889" t="s">
        <v>73</v>
      </c>
      <c r="F524" s="120" t="s">
        <v>2032</v>
      </c>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89"/>
      <c r="AK524" s="120"/>
      <c r="AM524" s="5">
        <f t="shared" si="13"/>
        <v>1</v>
      </c>
    </row>
    <row r="525" spans="2:39" ht="32.1" customHeight="1">
      <c r="B525" s="120"/>
      <c r="C525" s="204"/>
      <c r="D525" s="218"/>
      <c r="E525" s="134"/>
      <c r="F525" s="218"/>
      <c r="G525" s="218" t="s">
        <v>764</v>
      </c>
      <c r="H525" s="2037"/>
      <c r="I525" s="2037"/>
      <c r="J525" s="2037"/>
      <c r="K525" s="2037"/>
      <c r="L525" s="2037"/>
      <c r="M525" s="2037"/>
      <c r="N525" s="2037"/>
      <c r="O525" s="2037"/>
      <c r="P525" s="2037"/>
      <c r="Q525" s="2037"/>
      <c r="R525" s="2037"/>
      <c r="S525" s="2037"/>
      <c r="T525" s="2037"/>
      <c r="U525" s="2037"/>
      <c r="V525" s="2037"/>
      <c r="W525" s="2037"/>
      <c r="X525" s="2037"/>
      <c r="Y525" s="2037"/>
      <c r="Z525" s="2037"/>
      <c r="AA525" s="2037"/>
      <c r="AB525" s="2037"/>
      <c r="AC525" s="2037"/>
      <c r="AD525" s="2037"/>
      <c r="AE525" s="2037"/>
      <c r="AF525" s="2037"/>
      <c r="AG525" s="218" t="s">
        <v>238</v>
      </c>
      <c r="AH525" s="218"/>
      <c r="AI525" s="218"/>
      <c r="AJ525" s="219"/>
      <c r="AK525" s="120"/>
      <c r="AM525" s="5">
        <f t="shared" si="13"/>
        <v>1</v>
      </c>
    </row>
    <row r="526" spans="2:39">
      <c r="B526" s="175" t="s">
        <v>128</v>
      </c>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c r="AA526" s="175"/>
      <c r="AB526" s="175"/>
      <c r="AC526" s="175"/>
      <c r="AD526" s="175"/>
      <c r="AE526" s="175"/>
      <c r="AF526" s="175"/>
      <c r="AG526" s="175"/>
      <c r="AH526" s="175"/>
      <c r="AI526" s="175"/>
      <c r="AJ526" s="175"/>
      <c r="AK526" s="175"/>
      <c r="AM526" s="5">
        <f t="shared" si="13"/>
        <v>1</v>
      </c>
    </row>
    <row r="527" spans="2:39">
      <c r="C527" s="175" t="s">
        <v>2035</v>
      </c>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c r="AA527" s="175"/>
      <c r="AB527" s="175"/>
      <c r="AC527" s="175"/>
      <c r="AD527" s="175"/>
      <c r="AE527" s="175"/>
      <c r="AF527" s="175"/>
      <c r="AG527" s="175"/>
      <c r="AH527" s="175"/>
      <c r="AI527" s="175"/>
      <c r="AJ527" s="175"/>
      <c r="AK527" s="175"/>
      <c r="AM527" s="5">
        <f t="shared" si="13"/>
        <v>1</v>
      </c>
    </row>
    <row r="528" spans="2:39">
      <c r="C528" s="175" t="s">
        <v>2036</v>
      </c>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c r="AA528" s="175"/>
      <c r="AB528" s="175"/>
      <c r="AC528" s="175"/>
      <c r="AD528" s="175"/>
      <c r="AE528" s="175"/>
      <c r="AF528" s="175"/>
      <c r="AG528" s="175"/>
      <c r="AH528" s="175"/>
      <c r="AI528" s="175"/>
      <c r="AJ528" s="175"/>
      <c r="AK528" s="175"/>
      <c r="AM528" s="5">
        <f t="shared" si="13"/>
        <v>1</v>
      </c>
    </row>
    <row r="529" spans="1:39">
      <c r="C529" s="175" t="s">
        <v>2037</v>
      </c>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c r="AA529" s="175"/>
      <c r="AB529" s="175"/>
      <c r="AC529" s="175"/>
      <c r="AD529" s="175"/>
      <c r="AE529" s="175"/>
      <c r="AF529" s="175"/>
      <c r="AG529" s="175"/>
      <c r="AH529" s="175"/>
      <c r="AI529" s="175"/>
      <c r="AJ529" s="175"/>
      <c r="AK529" s="175"/>
      <c r="AM529" s="5">
        <f t="shared" si="13"/>
        <v>1</v>
      </c>
    </row>
    <row r="530" spans="1:39">
      <c r="C530" s="175" t="s">
        <v>2038</v>
      </c>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c r="AA530" s="175"/>
      <c r="AB530" s="175"/>
      <c r="AC530" s="175"/>
      <c r="AD530" s="175"/>
      <c r="AE530" s="175"/>
      <c r="AF530" s="175"/>
      <c r="AG530" s="175"/>
      <c r="AH530" s="175"/>
      <c r="AI530" s="175"/>
      <c r="AJ530" s="175"/>
      <c r="AK530" s="175"/>
      <c r="AM530" s="5">
        <f t="shared" si="13"/>
        <v>1</v>
      </c>
    </row>
    <row r="531" spans="1:39">
      <c r="C531" s="175" t="s">
        <v>2039</v>
      </c>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c r="AA531" s="175"/>
      <c r="AB531" s="175"/>
      <c r="AC531" s="175"/>
      <c r="AD531" s="175"/>
      <c r="AE531" s="175"/>
      <c r="AF531" s="175"/>
      <c r="AG531" s="175"/>
      <c r="AH531" s="175"/>
      <c r="AI531" s="175"/>
      <c r="AJ531" s="175"/>
      <c r="AK531" s="175"/>
      <c r="AM531" s="5">
        <f t="shared" si="13"/>
        <v>1</v>
      </c>
    </row>
    <row r="532" spans="1:39">
      <c r="C532" s="175"/>
      <c r="D532" s="175" t="s">
        <v>2040</v>
      </c>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c r="AA532" s="175"/>
      <c r="AB532" s="175"/>
      <c r="AC532" s="175"/>
      <c r="AD532" s="175"/>
      <c r="AE532" s="175"/>
      <c r="AF532" s="175"/>
      <c r="AG532" s="175"/>
      <c r="AH532" s="175"/>
      <c r="AI532" s="175"/>
      <c r="AJ532" s="175"/>
      <c r="AK532" s="175"/>
      <c r="AM532" s="5">
        <f t="shared" si="13"/>
        <v>1</v>
      </c>
    </row>
    <row r="533" spans="1:39">
      <c r="C533" s="175"/>
      <c r="D533" s="175" t="s">
        <v>2041</v>
      </c>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c r="AA533" s="175"/>
      <c r="AB533" s="175"/>
      <c r="AC533" s="175"/>
      <c r="AD533" s="175"/>
      <c r="AE533" s="175"/>
      <c r="AF533" s="175"/>
      <c r="AG533" s="175"/>
      <c r="AH533" s="175"/>
      <c r="AI533" s="175"/>
      <c r="AJ533" s="175"/>
      <c r="AK533" s="175"/>
      <c r="AM533" s="5">
        <f t="shared" si="13"/>
        <v>1</v>
      </c>
    </row>
    <row r="534" spans="1:39">
      <c r="C534" s="175"/>
      <c r="D534" s="175" t="s">
        <v>2042</v>
      </c>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c r="AA534" s="175"/>
      <c r="AB534" s="175"/>
      <c r="AC534" s="175"/>
      <c r="AD534" s="175"/>
      <c r="AE534" s="175"/>
      <c r="AF534" s="175"/>
      <c r="AG534" s="175"/>
      <c r="AH534" s="175"/>
      <c r="AI534" s="175"/>
      <c r="AJ534" s="175"/>
      <c r="AK534" s="175"/>
      <c r="AM534" s="5">
        <f t="shared" si="13"/>
        <v>1</v>
      </c>
    </row>
    <row r="535" spans="1:39">
      <c r="C535" s="175"/>
      <c r="D535" s="175" t="s">
        <v>2043</v>
      </c>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c r="AA535" s="175"/>
      <c r="AB535" s="175"/>
      <c r="AC535" s="175"/>
      <c r="AD535" s="175"/>
      <c r="AE535" s="175"/>
      <c r="AF535" s="175"/>
      <c r="AG535" s="175"/>
      <c r="AH535" s="175"/>
      <c r="AI535" s="175"/>
      <c r="AJ535" s="175"/>
      <c r="AK535" s="175"/>
      <c r="AM535" s="5">
        <f t="shared" si="13"/>
        <v>1</v>
      </c>
    </row>
    <row r="536" spans="1:39">
      <c r="C536" s="175"/>
      <c r="D536" s="175" t="s">
        <v>2044</v>
      </c>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c r="AA536" s="175"/>
      <c r="AB536" s="175"/>
      <c r="AC536" s="175"/>
      <c r="AD536" s="175"/>
      <c r="AE536" s="175"/>
      <c r="AF536" s="175"/>
      <c r="AG536" s="175"/>
      <c r="AH536" s="175"/>
      <c r="AI536" s="175"/>
      <c r="AJ536" s="175"/>
      <c r="AK536" s="175"/>
      <c r="AM536" s="5">
        <f t="shared" si="13"/>
        <v>1</v>
      </c>
    </row>
    <row r="537" spans="1:39">
      <c r="C537" s="175"/>
      <c r="D537" s="175" t="s">
        <v>2045</v>
      </c>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c r="AA537" s="175"/>
      <c r="AB537" s="175"/>
      <c r="AC537" s="175"/>
      <c r="AD537" s="175"/>
      <c r="AE537" s="175"/>
      <c r="AF537" s="175"/>
      <c r="AG537" s="175"/>
      <c r="AH537" s="175"/>
      <c r="AI537" s="175"/>
      <c r="AJ537" s="175"/>
      <c r="AK537" s="175"/>
      <c r="AM537" s="5">
        <f t="shared" si="13"/>
        <v>1</v>
      </c>
    </row>
    <row r="538" spans="1:39">
      <c r="C538" s="175" t="s">
        <v>2046</v>
      </c>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c r="AA538" s="175"/>
      <c r="AB538" s="175"/>
      <c r="AC538" s="175"/>
      <c r="AD538" s="175"/>
      <c r="AE538" s="175"/>
      <c r="AF538" s="175"/>
      <c r="AG538" s="175"/>
      <c r="AH538" s="175"/>
      <c r="AI538" s="175"/>
      <c r="AJ538" s="175"/>
      <c r="AK538" s="175"/>
      <c r="AM538" s="5">
        <f t="shared" si="13"/>
        <v>1</v>
      </c>
    </row>
    <row r="539" spans="1:39">
      <c r="C539" s="175" t="s">
        <v>2047</v>
      </c>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c r="AA539" s="175"/>
      <c r="AB539" s="175"/>
      <c r="AC539" s="175"/>
      <c r="AD539" s="175"/>
      <c r="AE539" s="175"/>
      <c r="AF539" s="175"/>
      <c r="AG539" s="175"/>
      <c r="AH539" s="175"/>
      <c r="AI539" s="175"/>
      <c r="AJ539" s="175"/>
      <c r="AK539" s="175"/>
      <c r="AM539" s="5">
        <f t="shared" si="13"/>
        <v>1</v>
      </c>
    </row>
    <row r="540" spans="1:39">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c r="AA540" s="175"/>
      <c r="AB540" s="175"/>
      <c r="AC540" s="175"/>
      <c r="AD540" s="175"/>
      <c r="AE540" s="175"/>
      <c r="AF540" s="175"/>
      <c r="AG540" s="175"/>
      <c r="AH540" s="175"/>
      <c r="AI540" s="175"/>
      <c r="AJ540" s="175"/>
      <c r="AK540" s="175"/>
      <c r="AM540" s="5">
        <f t="shared" si="13"/>
        <v>1</v>
      </c>
    </row>
    <row r="541" spans="1:39">
      <c r="AL541" s="587">
        <v>13</v>
      </c>
      <c r="AM541" s="645">
        <v>1</v>
      </c>
    </row>
    <row r="542" spans="1:39" ht="32.1" customHeight="1">
      <c r="A542" s="1504" t="s">
        <v>2048</v>
      </c>
      <c r="B542" s="1504"/>
      <c r="C542" s="1504"/>
      <c r="D542" s="1504"/>
      <c r="E542" s="1504"/>
      <c r="F542" s="1504"/>
      <c r="G542" s="1504"/>
      <c r="H542" s="1504"/>
      <c r="I542" s="1504"/>
      <c r="J542" s="1504"/>
      <c r="K542" s="1504"/>
      <c r="L542" s="1504"/>
      <c r="M542" s="1504"/>
      <c r="N542" s="1504"/>
      <c r="O542" s="1504"/>
      <c r="P542" s="1504"/>
      <c r="Q542" s="1504"/>
      <c r="R542" s="1504"/>
      <c r="S542" s="1504"/>
      <c r="T542" s="1504"/>
      <c r="U542" s="1504"/>
      <c r="V542" s="1504"/>
      <c r="W542" s="1504"/>
      <c r="X542" s="1504"/>
      <c r="Y542" s="1504"/>
      <c r="Z542" s="1504"/>
      <c r="AA542" s="1504"/>
      <c r="AB542" s="1504"/>
      <c r="AC542" s="1504"/>
      <c r="AD542" s="1504"/>
      <c r="AE542" s="1504"/>
      <c r="AF542" s="1504"/>
      <c r="AG542" s="1504"/>
      <c r="AH542" s="1504"/>
      <c r="AI542" s="1504"/>
      <c r="AJ542" s="1504"/>
      <c r="AK542" s="1504"/>
      <c r="AM542" s="5">
        <f>AM541</f>
        <v>1</v>
      </c>
    </row>
    <row r="543" spans="1:39" ht="32.1"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c r="AA543" s="175"/>
      <c r="AB543" s="175"/>
      <c r="AC543" s="175"/>
      <c r="AD543" s="175"/>
      <c r="AE543" s="175"/>
      <c r="AF543" s="175"/>
      <c r="AG543" s="175"/>
      <c r="AH543" s="175"/>
      <c r="AI543" s="175"/>
      <c r="AJ543" s="175"/>
      <c r="AK543" s="175"/>
      <c r="AM543" s="5">
        <f t="shared" ref="AM543:AM553" si="14">AM542</f>
        <v>1</v>
      </c>
    </row>
    <row r="544" spans="1:39" ht="32.1" customHeight="1">
      <c r="A544" s="175"/>
      <c r="C544" s="120" t="s">
        <v>2049</v>
      </c>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c r="AA544" s="175"/>
      <c r="AB544" s="175"/>
      <c r="AC544" s="175"/>
      <c r="AD544" s="175"/>
      <c r="AE544" s="175"/>
      <c r="AF544" s="175"/>
      <c r="AG544" s="175"/>
      <c r="AH544" s="175"/>
      <c r="AI544" s="175"/>
      <c r="AJ544" s="175"/>
      <c r="AK544" s="175"/>
      <c r="AM544" s="5">
        <f t="shared" si="14"/>
        <v>1</v>
      </c>
    </row>
    <row r="545" spans="1:39" ht="32.1" customHeight="1">
      <c r="A545" s="175"/>
      <c r="C545" s="175"/>
      <c r="D545" s="2027"/>
      <c r="E545" s="2028"/>
      <c r="F545" s="2028"/>
      <c r="G545" s="2028"/>
      <c r="H545" s="2028"/>
      <c r="I545" s="2028"/>
      <c r="J545" s="2028"/>
      <c r="K545" s="2028"/>
      <c r="L545" s="2028"/>
      <c r="M545" s="2028"/>
      <c r="N545" s="2028"/>
      <c r="O545" s="2028"/>
      <c r="P545" s="2028"/>
      <c r="Q545" s="2028"/>
      <c r="R545" s="2028"/>
      <c r="S545" s="2028"/>
      <c r="T545" s="2028"/>
      <c r="U545" s="2028"/>
      <c r="V545" s="2028"/>
      <c r="W545" s="2028"/>
      <c r="X545" s="2028"/>
      <c r="Y545" s="2028"/>
      <c r="Z545" s="2028"/>
      <c r="AA545" s="2028"/>
      <c r="AB545" s="2028"/>
      <c r="AC545" s="2028"/>
      <c r="AD545" s="2028"/>
      <c r="AE545" s="2028"/>
      <c r="AF545" s="2028"/>
      <c r="AG545" s="2028"/>
      <c r="AH545" s="2028"/>
      <c r="AI545" s="2029"/>
      <c r="AJ545" s="175"/>
      <c r="AK545" s="175"/>
      <c r="AM545" s="5">
        <f t="shared" si="14"/>
        <v>1</v>
      </c>
    </row>
    <row r="546" spans="1:39" ht="32.1" customHeight="1">
      <c r="A546" s="175"/>
      <c r="C546" s="175"/>
      <c r="D546" s="2030"/>
      <c r="E546" s="2031"/>
      <c r="F546" s="2031"/>
      <c r="G546" s="2031"/>
      <c r="H546" s="2031"/>
      <c r="I546" s="2031"/>
      <c r="J546" s="2031"/>
      <c r="K546" s="2031"/>
      <c r="L546" s="2031"/>
      <c r="M546" s="2031"/>
      <c r="N546" s="2031"/>
      <c r="O546" s="2031"/>
      <c r="P546" s="2031"/>
      <c r="Q546" s="2031"/>
      <c r="R546" s="2031"/>
      <c r="S546" s="2031"/>
      <c r="T546" s="2031"/>
      <c r="U546" s="2031"/>
      <c r="V546" s="2031"/>
      <c r="W546" s="2031"/>
      <c r="X546" s="2031"/>
      <c r="Y546" s="2031"/>
      <c r="Z546" s="2031"/>
      <c r="AA546" s="2031"/>
      <c r="AB546" s="2031"/>
      <c r="AC546" s="2031"/>
      <c r="AD546" s="2031"/>
      <c r="AE546" s="2031"/>
      <c r="AF546" s="2031"/>
      <c r="AG546" s="2031"/>
      <c r="AH546" s="2031"/>
      <c r="AI546" s="2032"/>
      <c r="AJ546" s="175"/>
      <c r="AK546" s="175"/>
      <c r="AM546" s="5">
        <f t="shared" si="14"/>
        <v>1</v>
      </c>
    </row>
    <row r="547" spans="1:39" ht="32.1" customHeight="1">
      <c r="A547" s="175"/>
      <c r="C547" s="120" t="s">
        <v>2050</v>
      </c>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c r="AA547" s="175"/>
      <c r="AB547" s="175"/>
      <c r="AC547" s="175"/>
      <c r="AD547" s="175"/>
      <c r="AE547" s="175"/>
      <c r="AF547" s="175"/>
      <c r="AG547" s="175"/>
      <c r="AH547" s="175"/>
      <c r="AI547" s="175"/>
      <c r="AJ547" s="175"/>
      <c r="AK547" s="175"/>
      <c r="AM547" s="5">
        <f t="shared" si="14"/>
        <v>1</v>
      </c>
    </row>
    <row r="548" spans="1:39" ht="32.1" customHeight="1">
      <c r="A548" s="175"/>
      <c r="B548" s="175"/>
      <c r="D548" s="642" t="s">
        <v>2051</v>
      </c>
      <c r="E548" s="465"/>
      <c r="F548" s="465"/>
      <c r="G548" s="465"/>
      <c r="H548" s="465"/>
      <c r="I548" s="465"/>
      <c r="J548" s="465"/>
      <c r="K548" s="465"/>
      <c r="L548" s="465"/>
      <c r="M548" s="465"/>
      <c r="N548" s="465"/>
      <c r="O548" s="465"/>
      <c r="P548" s="465"/>
      <c r="Q548" s="465"/>
      <c r="R548" s="465"/>
      <c r="S548" s="465"/>
      <c r="T548" s="465"/>
      <c r="U548" s="2033" t="e">
        <f>#REF!</f>
        <v>#REF!</v>
      </c>
      <c r="V548" s="2033"/>
      <c r="W548" s="2033"/>
      <c r="X548" s="2033"/>
      <c r="Y548" s="2033"/>
      <c r="Z548" s="465" t="s">
        <v>1648</v>
      </c>
      <c r="AA548" s="2033" t="e">
        <f>#REF!</f>
        <v>#REF!</v>
      </c>
      <c r="AB548" s="2033"/>
      <c r="AC548" s="2033"/>
      <c r="AD548" s="465" t="s">
        <v>1649</v>
      </c>
      <c r="AE548" s="2033" t="e">
        <f>#REF!</f>
        <v>#REF!</v>
      </c>
      <c r="AF548" s="2033"/>
      <c r="AG548" s="2033"/>
      <c r="AH548" s="465" t="s">
        <v>1650</v>
      </c>
      <c r="AI548" s="643"/>
      <c r="AJ548" s="175"/>
      <c r="AK548" s="175"/>
      <c r="AM548" s="5">
        <f t="shared" si="14"/>
        <v>1</v>
      </c>
    </row>
    <row r="549" spans="1:39" ht="32.1" customHeight="1">
      <c r="A549" s="175"/>
      <c r="B549" s="175"/>
      <c r="D549" s="451" t="s">
        <v>2052</v>
      </c>
      <c r="E549" s="327"/>
      <c r="F549" s="327"/>
      <c r="G549" s="327"/>
      <c r="H549" s="327"/>
      <c r="I549" s="327"/>
      <c r="J549" s="327"/>
      <c r="K549" s="327"/>
      <c r="L549" s="327"/>
      <c r="M549" s="327"/>
      <c r="N549" s="327"/>
      <c r="O549" s="327"/>
      <c r="P549" s="327"/>
      <c r="Q549" s="327"/>
      <c r="R549" s="327"/>
      <c r="S549" s="327"/>
      <c r="T549" s="327"/>
      <c r="U549" s="2034" t="e">
        <f>#REF!</f>
        <v>#REF!</v>
      </c>
      <c r="V549" s="2034"/>
      <c r="W549" s="2034"/>
      <c r="X549" s="2034"/>
      <c r="Y549" s="2034"/>
      <c r="Z549" s="327" t="s">
        <v>1648</v>
      </c>
      <c r="AA549" s="2034" t="e">
        <f>#REF!</f>
        <v>#REF!</v>
      </c>
      <c r="AB549" s="2034"/>
      <c r="AC549" s="2034"/>
      <c r="AD549" s="327" t="s">
        <v>1649</v>
      </c>
      <c r="AE549" s="2034" t="e">
        <f>#REF!</f>
        <v>#REF!</v>
      </c>
      <c r="AF549" s="2034"/>
      <c r="AG549" s="2034"/>
      <c r="AH549" s="327" t="s">
        <v>1650</v>
      </c>
      <c r="AI549" s="329"/>
      <c r="AJ549" s="175"/>
      <c r="AK549" s="175"/>
      <c r="AM549" s="5">
        <f t="shared" si="14"/>
        <v>1</v>
      </c>
    </row>
    <row r="550" spans="1:39" ht="32.1"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c r="AA550" s="175"/>
      <c r="AB550" s="175"/>
      <c r="AC550" s="175"/>
      <c r="AD550" s="175"/>
      <c r="AE550" s="175"/>
      <c r="AF550" s="175"/>
      <c r="AG550" s="175"/>
      <c r="AH550" s="175"/>
      <c r="AI550" s="175"/>
      <c r="AJ550" s="175"/>
      <c r="AK550" s="175"/>
      <c r="AM550" s="5">
        <f t="shared" si="14"/>
        <v>1</v>
      </c>
    </row>
    <row r="551" spans="1:39" ht="32.1" customHeight="1">
      <c r="A551" s="175"/>
      <c r="B551" s="175"/>
      <c r="D551" s="175" t="s">
        <v>2053</v>
      </c>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c r="AA551" s="175"/>
      <c r="AB551" s="175"/>
      <c r="AC551" s="175"/>
      <c r="AD551" s="175"/>
      <c r="AE551" s="175"/>
      <c r="AF551" s="175"/>
      <c r="AG551" s="175"/>
      <c r="AH551" s="175"/>
      <c r="AI551" s="175"/>
      <c r="AJ551" s="175"/>
      <c r="AK551" s="175"/>
      <c r="AM551" s="5">
        <f t="shared" si="14"/>
        <v>1</v>
      </c>
    </row>
    <row r="552" spans="1:39" ht="32.1" customHeight="1">
      <c r="A552" s="175"/>
      <c r="B552" s="175"/>
      <c r="C552" s="175"/>
      <c r="E552" s="175" t="s">
        <v>2054</v>
      </c>
      <c r="F552" s="175"/>
      <c r="G552" s="175"/>
      <c r="H552" s="175"/>
      <c r="I552" s="175"/>
      <c r="J552" s="175"/>
      <c r="K552" s="175"/>
      <c r="L552" s="175"/>
      <c r="M552" s="175"/>
      <c r="N552" s="175"/>
      <c r="O552" s="175"/>
      <c r="P552" s="175"/>
      <c r="Q552" s="175"/>
      <c r="R552" s="175"/>
      <c r="S552" s="175"/>
      <c r="T552" s="175"/>
      <c r="U552" s="175"/>
      <c r="V552" s="175"/>
      <c r="W552" s="175"/>
      <c r="X552" s="175"/>
      <c r="Y552" s="175"/>
      <c r="Z552" s="175"/>
      <c r="AA552" s="175"/>
      <c r="AB552" s="175"/>
      <c r="AC552" s="175"/>
      <c r="AD552" s="175"/>
      <c r="AE552" s="175"/>
      <c r="AF552" s="175"/>
      <c r="AG552" s="175"/>
      <c r="AH552" s="175"/>
      <c r="AI552" s="175"/>
      <c r="AJ552" s="175"/>
      <c r="AK552" s="175"/>
      <c r="AM552" s="5">
        <f t="shared" si="14"/>
        <v>1</v>
      </c>
    </row>
    <row r="553" spans="1:39">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c r="AA553" s="175"/>
      <c r="AB553" s="175"/>
      <c r="AC553" s="175"/>
      <c r="AD553" s="175"/>
      <c r="AE553" s="175"/>
      <c r="AF553" s="175"/>
      <c r="AG553" s="175"/>
      <c r="AH553" s="175"/>
      <c r="AI553" s="175"/>
      <c r="AJ553" s="175"/>
      <c r="AK553" s="175"/>
      <c r="AM553" s="5">
        <f t="shared" si="14"/>
        <v>1</v>
      </c>
    </row>
    <row r="555" spans="1:39">
      <c r="B555" s="644"/>
    </row>
  </sheetData>
  <sheetProtection algorithmName="SHA-512" hashValue="4Dmq5m6bdyJmR17sIiEZWTYd0k9Vo92pk91PlTa1QgBRwGilqqm9ADLcm4zQCG+GYBSkAynMfxxbaYfsHCybCQ==" saltValue="6exyvtVPNaRTnn6G8Is0iQ==" spinCount="100000" sheet="1" objects="1" scenarios="1"/>
  <mergeCells count="400">
    <mergeCell ref="A2:AK2"/>
    <mergeCell ref="X5:AA5"/>
    <mergeCell ref="AC5:AD5"/>
    <mergeCell ref="AF5:AG5"/>
    <mergeCell ref="S9:AJ10"/>
    <mergeCell ref="T12:AJ12"/>
    <mergeCell ref="N31:AK31"/>
    <mergeCell ref="N32:AK32"/>
    <mergeCell ref="N33:AK33"/>
    <mergeCell ref="N34:AK34"/>
    <mergeCell ref="L36:AK36"/>
    <mergeCell ref="O41:AJ41"/>
    <mergeCell ref="T13:AJ13"/>
    <mergeCell ref="S15:AJ16"/>
    <mergeCell ref="T18:AJ18"/>
    <mergeCell ref="T19:AJ19"/>
    <mergeCell ref="B20:AJ22"/>
    <mergeCell ref="A23:AK23"/>
    <mergeCell ref="L42:O42"/>
    <mergeCell ref="Q42:R42"/>
    <mergeCell ref="T42:U42"/>
    <mergeCell ref="C46:F46"/>
    <mergeCell ref="H46:I46"/>
    <mergeCell ref="K46:L46"/>
    <mergeCell ref="O46:AJ48"/>
    <mergeCell ref="D47:L47"/>
    <mergeCell ref="G48:N48"/>
    <mergeCell ref="S65:AJ66"/>
    <mergeCell ref="T68:AJ69"/>
    <mergeCell ref="B70:AJ72"/>
    <mergeCell ref="A73:AK73"/>
    <mergeCell ref="M75:AC75"/>
    <mergeCell ref="M76:P76"/>
    <mergeCell ref="R76:T76"/>
    <mergeCell ref="V76:X76"/>
    <mergeCell ref="A52:AK52"/>
    <mergeCell ref="X55:AA55"/>
    <mergeCell ref="AC55:AD55"/>
    <mergeCell ref="AF55:AG55"/>
    <mergeCell ref="S59:AJ60"/>
    <mergeCell ref="T62:AJ63"/>
    <mergeCell ref="C89:F89"/>
    <mergeCell ref="H89:I89"/>
    <mergeCell ref="K89:L89"/>
    <mergeCell ref="O89:AJ91"/>
    <mergeCell ref="D90:L90"/>
    <mergeCell ref="G91:N91"/>
    <mergeCell ref="L77:AD77"/>
    <mergeCell ref="C79:AJ79"/>
    <mergeCell ref="C80:AJ80"/>
    <mergeCell ref="C81:AJ81"/>
    <mergeCell ref="C82:AJ82"/>
    <mergeCell ref="Q83:T83"/>
    <mergeCell ref="V83:W83"/>
    <mergeCell ref="Y83:Z83"/>
    <mergeCell ref="O103:AK103"/>
    <mergeCell ref="O104:AK104"/>
    <mergeCell ref="O105:V105"/>
    <mergeCell ref="O106:AK106"/>
    <mergeCell ref="O107:AB107"/>
    <mergeCell ref="O109:AK109"/>
    <mergeCell ref="A94:AK94"/>
    <mergeCell ref="O97:AK97"/>
    <mergeCell ref="O98:AK98"/>
    <mergeCell ref="O99:V99"/>
    <mergeCell ref="O100:AK100"/>
    <mergeCell ref="O101:AB101"/>
    <mergeCell ref="O117:V117"/>
    <mergeCell ref="O118:AK118"/>
    <mergeCell ref="O119:AB119"/>
    <mergeCell ref="O121:AK121"/>
    <mergeCell ref="O122:AK122"/>
    <mergeCell ref="O123:V123"/>
    <mergeCell ref="O110:AK110"/>
    <mergeCell ref="O111:V111"/>
    <mergeCell ref="O112:AK112"/>
    <mergeCell ref="O113:AB113"/>
    <mergeCell ref="O115:AK115"/>
    <mergeCell ref="O116:AK116"/>
    <mergeCell ref="O131:AB131"/>
    <mergeCell ref="I133:AK133"/>
    <mergeCell ref="A134:H134"/>
    <mergeCell ref="I134:AK134"/>
    <mergeCell ref="I135:AK135"/>
    <mergeCell ref="I136:AK136"/>
    <mergeCell ref="O124:AK124"/>
    <mergeCell ref="O125:AB125"/>
    <mergeCell ref="O127:AK127"/>
    <mergeCell ref="O128:AK128"/>
    <mergeCell ref="O129:V129"/>
    <mergeCell ref="O130:AK130"/>
    <mergeCell ref="J140:AE140"/>
    <mergeCell ref="AG140:AH140"/>
    <mergeCell ref="A142:D143"/>
    <mergeCell ref="E142:H143"/>
    <mergeCell ref="I142:AH142"/>
    <mergeCell ref="AI142:AK143"/>
    <mergeCell ref="I143:O143"/>
    <mergeCell ref="P143:AE143"/>
    <mergeCell ref="A138:H138"/>
    <mergeCell ref="I138:AE138"/>
    <mergeCell ref="AF138:AH138"/>
    <mergeCell ref="AI138:AK138"/>
    <mergeCell ref="A139:H139"/>
    <mergeCell ref="AG139:AH139"/>
    <mergeCell ref="AG148:AH148"/>
    <mergeCell ref="U149:AD149"/>
    <mergeCell ref="AG149:AH149"/>
    <mergeCell ref="E150:H150"/>
    <mergeCell ref="Q150:T150"/>
    <mergeCell ref="AG150:AH150"/>
    <mergeCell ref="E144:H144"/>
    <mergeCell ref="AG144:AH144"/>
    <mergeCell ref="E145:H145"/>
    <mergeCell ref="AG145:AH145"/>
    <mergeCell ref="AG146:AH146"/>
    <mergeCell ref="AG147:AH147"/>
    <mergeCell ref="X156:AB156"/>
    <mergeCell ref="AG156:AH156"/>
    <mergeCell ref="X157:AB157"/>
    <mergeCell ref="P158:AB158"/>
    <mergeCell ref="AC158:AD158"/>
    <mergeCell ref="AG158:AH158"/>
    <mergeCell ref="Q151:T151"/>
    <mergeCell ref="Q153:T153"/>
    <mergeCell ref="E155:H155"/>
    <mergeCell ref="I155:O155"/>
    <mergeCell ref="X155:AB155"/>
    <mergeCell ref="AG155:AH155"/>
    <mergeCell ref="Q164:AD165"/>
    <mergeCell ref="AG164:AH164"/>
    <mergeCell ref="AG165:AH165"/>
    <mergeCell ref="Q166:AD166"/>
    <mergeCell ref="AG166:AH166"/>
    <mergeCell ref="Q167:AD168"/>
    <mergeCell ref="AG167:AH167"/>
    <mergeCell ref="AC159:AD159"/>
    <mergeCell ref="AG160:AH160"/>
    <mergeCell ref="AG161:AH161"/>
    <mergeCell ref="W162:AD162"/>
    <mergeCell ref="AG162:AH162"/>
    <mergeCell ref="U163:AD163"/>
    <mergeCell ref="AG163:AH163"/>
    <mergeCell ref="Q174:AD174"/>
    <mergeCell ref="AG174:AH174"/>
    <mergeCell ref="AG175:AH175"/>
    <mergeCell ref="Q176:AD176"/>
    <mergeCell ref="AG176:AH176"/>
    <mergeCell ref="Q177:AD178"/>
    <mergeCell ref="AG177:AH177"/>
    <mergeCell ref="AG178:AH178"/>
    <mergeCell ref="Q169:AD170"/>
    <mergeCell ref="AG169:AH169"/>
    <mergeCell ref="AG170:AH170"/>
    <mergeCell ref="Q171:AD171"/>
    <mergeCell ref="AG171:AH171"/>
    <mergeCell ref="Q172:AD173"/>
    <mergeCell ref="AG172:AH172"/>
    <mergeCell ref="V183:AD183"/>
    <mergeCell ref="AG183:AH183"/>
    <mergeCell ref="V184:AD184"/>
    <mergeCell ref="AG184:AH184"/>
    <mergeCell ref="V185:AD185"/>
    <mergeCell ref="AG185:AH185"/>
    <mergeCell ref="Q179:AB179"/>
    <mergeCell ref="AG179:AH179"/>
    <mergeCell ref="V180:AB180"/>
    <mergeCell ref="AG180:AH180"/>
    <mergeCell ref="AG181:AH181"/>
    <mergeCell ref="V182:AD182"/>
    <mergeCell ref="AG182:AH182"/>
    <mergeCell ref="AI193:AK194"/>
    <mergeCell ref="I194:O194"/>
    <mergeCell ref="P194:AE194"/>
    <mergeCell ref="V186:AD186"/>
    <mergeCell ref="AG186:AH186"/>
    <mergeCell ref="V187:AD187"/>
    <mergeCell ref="V188:AD188"/>
    <mergeCell ref="V189:AD189"/>
    <mergeCell ref="V190:AD190"/>
    <mergeCell ref="Q195:AD195"/>
    <mergeCell ref="AG195:AH195"/>
    <mergeCell ref="Q196:AD197"/>
    <mergeCell ref="AG196:AH196"/>
    <mergeCell ref="AG197:AH197"/>
    <mergeCell ref="AG198:AH198"/>
    <mergeCell ref="V191:AD191"/>
    <mergeCell ref="A193:D194"/>
    <mergeCell ref="E193:H194"/>
    <mergeCell ref="I193:AH193"/>
    <mergeCell ref="K205:O205"/>
    <mergeCell ref="Q205:AD205"/>
    <mergeCell ref="R206:W206"/>
    <mergeCell ref="Y206:AA206"/>
    <mergeCell ref="Q199:W199"/>
    <mergeCell ref="Y199:AE199"/>
    <mergeCell ref="Q201:T201"/>
    <mergeCell ref="Y201:AD201"/>
    <mergeCell ref="Q202:AD202"/>
    <mergeCell ref="R203:W203"/>
    <mergeCell ref="Y203:AA203"/>
    <mergeCell ref="R207:W207"/>
    <mergeCell ref="Y207:AA207"/>
    <mergeCell ref="Q208:AD208"/>
    <mergeCell ref="R209:W209"/>
    <mergeCell ref="Y209:AA209"/>
    <mergeCell ref="Q210:W210"/>
    <mergeCell ref="Y210:AE210"/>
    <mergeCell ref="R204:W204"/>
    <mergeCell ref="Y204:AA204"/>
    <mergeCell ref="Q215:U215"/>
    <mergeCell ref="V215:Y215"/>
    <mergeCell ref="Z215:AE215"/>
    <mergeCell ref="Q216:AD216"/>
    <mergeCell ref="AG216:AH216"/>
    <mergeCell ref="AG217:AH217"/>
    <mergeCell ref="Q211:AD211"/>
    <mergeCell ref="V212:AA212"/>
    <mergeCell ref="Q213:U213"/>
    <mergeCell ref="W213:AD213"/>
    <mergeCell ref="Q214:U214"/>
    <mergeCell ref="W214:AB214"/>
    <mergeCell ref="Q221:U221"/>
    <mergeCell ref="V221:AD221"/>
    <mergeCell ref="Q222:U222"/>
    <mergeCell ref="V222:AD222"/>
    <mergeCell ref="AG223:AH223"/>
    <mergeCell ref="AG224:AH224"/>
    <mergeCell ref="Q218:AD218"/>
    <mergeCell ref="AG218:AH218"/>
    <mergeCell ref="Q219:W219"/>
    <mergeCell ref="X219:AD219"/>
    <mergeCell ref="AG219:AH219"/>
    <mergeCell ref="Q220:W220"/>
    <mergeCell ref="X220:AD220"/>
    <mergeCell ref="AG245:AH245"/>
    <mergeCell ref="AG248:AH248"/>
    <mergeCell ref="A250:AK250"/>
    <mergeCell ref="A252:AK252"/>
    <mergeCell ref="W254:Z254"/>
    <mergeCell ref="AC254:AD254"/>
    <mergeCell ref="AG254:AH254"/>
    <mergeCell ref="AG225:AH225"/>
    <mergeCell ref="AG226:AH226"/>
    <mergeCell ref="B228:D228"/>
    <mergeCell ref="I232:O232"/>
    <mergeCell ref="Q233:AE233"/>
    <mergeCell ref="Q243:AE243"/>
    <mergeCell ref="AG243:AH243"/>
    <mergeCell ref="A299:AK299"/>
    <mergeCell ref="L303:AK303"/>
    <mergeCell ref="L304:AK304"/>
    <mergeCell ref="L305:S305"/>
    <mergeCell ref="L306:AK306"/>
    <mergeCell ref="L307:Y307"/>
    <mergeCell ref="B256:J256"/>
    <mergeCell ref="U259:AK260"/>
    <mergeCell ref="U262:AK263"/>
    <mergeCell ref="U265:AK266"/>
    <mergeCell ref="B268:AK270"/>
    <mergeCell ref="B282:M282"/>
    <mergeCell ref="N282:Z282"/>
    <mergeCell ref="AA282:AJ282"/>
    <mergeCell ref="L313:AK313"/>
    <mergeCell ref="L314:S314"/>
    <mergeCell ref="L315:AK315"/>
    <mergeCell ref="L316:Y316"/>
    <mergeCell ref="M321:N321"/>
    <mergeCell ref="T321:X321"/>
    <mergeCell ref="AE321:AI321"/>
    <mergeCell ref="M310:N310"/>
    <mergeCell ref="T310:X310"/>
    <mergeCell ref="AE310:AI310"/>
    <mergeCell ref="L311:AK311"/>
    <mergeCell ref="M312:N312"/>
    <mergeCell ref="U312:X312"/>
    <mergeCell ref="AE312:AI312"/>
    <mergeCell ref="L326:AK326"/>
    <mergeCell ref="L327:Y327"/>
    <mergeCell ref="L328:AK328"/>
    <mergeCell ref="M331:N331"/>
    <mergeCell ref="T331:X331"/>
    <mergeCell ref="AE331:AI331"/>
    <mergeCell ref="L322:AK322"/>
    <mergeCell ref="M323:N323"/>
    <mergeCell ref="U323:X323"/>
    <mergeCell ref="AE323:AI323"/>
    <mergeCell ref="L324:AK324"/>
    <mergeCell ref="L325:S325"/>
    <mergeCell ref="L336:AK336"/>
    <mergeCell ref="L337:Y337"/>
    <mergeCell ref="L338:AK338"/>
    <mergeCell ref="M340:N340"/>
    <mergeCell ref="T340:X340"/>
    <mergeCell ref="AE340:AI340"/>
    <mergeCell ref="L332:AK332"/>
    <mergeCell ref="M333:N333"/>
    <mergeCell ref="U333:X333"/>
    <mergeCell ref="AE333:AI333"/>
    <mergeCell ref="L334:AK334"/>
    <mergeCell ref="L335:S335"/>
    <mergeCell ref="L345:AK345"/>
    <mergeCell ref="L346:Y346"/>
    <mergeCell ref="L347:AK347"/>
    <mergeCell ref="M350:S350"/>
    <mergeCell ref="M351:S351"/>
    <mergeCell ref="L353:AK355"/>
    <mergeCell ref="L341:AK341"/>
    <mergeCell ref="M342:N342"/>
    <mergeCell ref="U342:X342"/>
    <mergeCell ref="AE342:AI342"/>
    <mergeCell ref="L343:AK343"/>
    <mergeCell ref="L344:S344"/>
    <mergeCell ref="O365:AK365"/>
    <mergeCell ref="O366:AK366"/>
    <mergeCell ref="O367:V367"/>
    <mergeCell ref="O368:AK368"/>
    <mergeCell ref="O369:AB369"/>
    <mergeCell ref="O371:AK371"/>
    <mergeCell ref="A356:AK356"/>
    <mergeCell ref="O359:AK359"/>
    <mergeCell ref="O360:AK360"/>
    <mergeCell ref="O361:V361"/>
    <mergeCell ref="O362:AK362"/>
    <mergeCell ref="O363:AB363"/>
    <mergeCell ref="O379:V379"/>
    <mergeCell ref="O380:AK380"/>
    <mergeCell ref="O381:AB381"/>
    <mergeCell ref="O383:AK383"/>
    <mergeCell ref="O384:AK384"/>
    <mergeCell ref="O385:V385"/>
    <mergeCell ref="O372:AK372"/>
    <mergeCell ref="O373:V373"/>
    <mergeCell ref="O374:AK374"/>
    <mergeCell ref="O375:AB375"/>
    <mergeCell ref="O377:AK377"/>
    <mergeCell ref="O378:AK378"/>
    <mergeCell ref="O393:AB393"/>
    <mergeCell ref="A394:AK394"/>
    <mergeCell ref="A395:AK395"/>
    <mergeCell ref="J399:AJ399"/>
    <mergeCell ref="L401:AJ401"/>
    <mergeCell ref="L402:Q402"/>
    <mergeCell ref="O386:AK386"/>
    <mergeCell ref="O387:AB387"/>
    <mergeCell ref="O389:AK389"/>
    <mergeCell ref="O390:AK390"/>
    <mergeCell ref="O391:V391"/>
    <mergeCell ref="O392:AK392"/>
    <mergeCell ref="J413:O413"/>
    <mergeCell ref="U413:Z413"/>
    <mergeCell ref="N416:P416"/>
    <mergeCell ref="N417:Q417"/>
    <mergeCell ref="V417:AF417"/>
    <mergeCell ref="N418:Q418"/>
    <mergeCell ref="X418:AA418"/>
    <mergeCell ref="L403:Q403"/>
    <mergeCell ref="L404:Q404"/>
    <mergeCell ref="O405:Q405"/>
    <mergeCell ref="X405:Z405"/>
    <mergeCell ref="S409:U409"/>
    <mergeCell ref="S410:U410"/>
    <mergeCell ref="N422:Q422"/>
    <mergeCell ref="X422:AA422"/>
    <mergeCell ref="O425:T425"/>
    <mergeCell ref="O426:T426"/>
    <mergeCell ref="F428:AF428"/>
    <mergeCell ref="L433:P433"/>
    <mergeCell ref="N419:Q419"/>
    <mergeCell ref="X419:AA419"/>
    <mergeCell ref="N420:Q420"/>
    <mergeCell ref="X420:AA420"/>
    <mergeCell ref="N421:Q421"/>
    <mergeCell ref="X421:AA421"/>
    <mergeCell ref="F446:AJ446"/>
    <mergeCell ref="A449:AK449"/>
    <mergeCell ref="A510:AK510"/>
    <mergeCell ref="M512:AI512"/>
    <mergeCell ref="M513:R513"/>
    <mergeCell ref="M514:R514"/>
    <mergeCell ref="P434:T434"/>
    <mergeCell ref="H436:AF436"/>
    <mergeCell ref="J438:N438"/>
    <mergeCell ref="Y438:AC438"/>
    <mergeCell ref="H440:AF440"/>
    <mergeCell ref="F444:AJ444"/>
    <mergeCell ref="A542:AK542"/>
    <mergeCell ref="D545:AI546"/>
    <mergeCell ref="U548:Y548"/>
    <mergeCell ref="AA548:AC548"/>
    <mergeCell ref="AE548:AG548"/>
    <mergeCell ref="U549:Y549"/>
    <mergeCell ref="AA549:AC549"/>
    <mergeCell ref="AE549:AG549"/>
    <mergeCell ref="Q517:V517"/>
    <mergeCell ref="Q518:V518"/>
    <mergeCell ref="H520:AF520"/>
    <mergeCell ref="P522:T522"/>
    <mergeCell ref="P523:T523"/>
    <mergeCell ref="H525:AF525"/>
  </mergeCells>
  <phoneticPr fontId="2"/>
  <conditionalFormatting sqref="A51:AK93">
    <cfRule type="expression" dxfId="1" priority="2">
      <formula>$AM$51=0</formula>
    </cfRule>
  </conditionalFormatting>
  <conditionalFormatting sqref="A1:AK42 A44:AK50 AA43:AK43 A43:X43">
    <cfRule type="expression" dxfId="0" priority="1">
      <formula>$C$79&lt;&gt;0</formula>
    </cfRule>
  </conditionalFormatting>
  <dataValidations count="21">
    <dataValidation type="list" imeMode="on" allowBlank="1" showInputMessage="1" showErrorMessage="1" sqref="D278 D25 E26:E28 D29:D30 E519 E522 K38:K39 E524 Q38 W38:W39 AC38 M40 T40 AB40 W43 L43 P181 V181 AF169:AF172 AF158:AF162 AF144:AF149 AF164:AF167 AF174:AF180 E517 P160:P161 AF155:AF156 U146 AA146 AF139:AF140 AF248 P198:P201 X199 AF195:AF199 P210 X210 AF216:AF220 AF223:AF226 P223:P226 U226 Z226 P228 P230 P232:P236 P238:P243 R246 W246 P248 AF243 AF245 D274 D276 D350:D351 D425 D427 D433 D435 D438:D439 S442 X442 AF182:AF185" xr:uid="{00000000-0002-0000-0700-000000000000}">
      <formula1>"□,■"</formula1>
    </dataValidation>
    <dataValidation type="list" allowBlank="1" showInputMessage="1" showErrorMessage="1" sqref="Q164:AD165" xr:uid="{00000000-0002-0000-0700-000001000000}">
      <formula1>"ダクト式セントラル空調を用いて、住宅全体を暖房する,「主たる居室」と「その他の居室」の両方あるいはいずれかに暖房設備機器を設置する,暖房設備機器を設置しない"</formula1>
    </dataValidation>
    <dataValidation type="list" allowBlank="1" showInputMessage="1" showErrorMessage="1" sqref="Q166" xr:uid="{00000000-0002-0000-0700-000002000000}">
      <formula1>"ルームエアコン,FF暖房設備,温水暖房用パネルラジエター,温水暖房用床暖房,温水暖房用ファンコンベクター,電気ヒーター式床暖房,電気蓄熱暖房（自然対流式、強制対流式）,その他の暖房設備機器,暖房設備機器または放熱器を設置しない"</formula1>
    </dataValidation>
    <dataValidation type="list" allowBlank="1" showInputMessage="1" showErrorMessage="1" sqref="Q169:AE170" xr:uid="{00000000-0002-0000-0700-000003000000}">
      <formula1>"ダクト式セントラル空調を用いて、住宅全体を冷房する,「主たる居室」と「その他の居室」の両方あるいはいずれかに冷房設備機器を設置する,冷房設備機器を設置しない"</formula1>
    </dataValidation>
    <dataValidation type="list" allowBlank="1" showInputMessage="1" showErrorMessage="1" sqref="Q171:AE171" xr:uid="{00000000-0002-0000-0700-000004000000}">
      <formula1>"ルームエアコンディショナー,その他の冷房設備機器,冷房設備機器を設置しない"</formula1>
    </dataValidation>
    <dataValidation type="list" allowBlank="1" showInputMessage="1" showErrorMessage="1" sqref="Q174:AE174" xr:uid="{00000000-0002-0000-0700-000005000000}">
      <formula1>"自然風を利用しない,自然風を利用する（換気回数5回/h相当以上）,自然風を利用する（換気回数20回/h相当以上）"</formula1>
    </dataValidation>
    <dataValidation type="list" allowBlank="1" showInputMessage="1" showErrorMessage="1" sqref="Q176:AE176" xr:uid="{00000000-0002-0000-0700-000006000000}">
      <formula1>"ダクト式第1種換気設備,ダクト式第2種または第3種換気設備,壁掛け式第1種換気設備,壁掛け式第2種または第3種換気設備"</formula1>
    </dataValidation>
    <dataValidation type="list" allowBlank="1" showInputMessage="1" showErrorMessage="1" sqref="V184:AA185 V188:AA188 V191:AA191" xr:uid="{00000000-0002-0000-0700-000007000000}">
      <formula1>"採用しない,採用する"</formula1>
    </dataValidation>
    <dataValidation type="list" allowBlank="1" showInputMessage="1" showErrorMessage="1" sqref="V183:AE183 V187:AE187 V190:AE190" xr:uid="{00000000-0002-0000-0700-000008000000}">
      <formula1>"LEDを使用する,白熱灯を使用しない,いずれかの機器に白熱灯を使用している"</formula1>
    </dataValidation>
    <dataValidation type="list" allowBlank="1" showInputMessage="1" showErrorMessage="1" sqref="V182:AE182 V186:AE186 V189:AE189" xr:uid="{00000000-0002-0000-0700-000009000000}">
      <formula1>"照明設備を設置する,照明設備を設置しない"</formula1>
    </dataValidation>
    <dataValidation type="list" allowBlank="1" showInputMessage="1" showErrorMessage="1" sqref="X220:AD220" xr:uid="{00000000-0002-0000-0700-00000A000000}">
      <formula1>"架台設置形,屋根置き形,その他"</formula1>
    </dataValidation>
    <dataValidation type="list" allowBlank="1" showInputMessage="1" showErrorMessage="1" sqref="X219:AD219" xr:uid="{00000000-0002-0000-0700-00000B000000}">
      <formula1>"結晶系太陽電池,結晶系以外の太陽電池"</formula1>
    </dataValidation>
    <dataValidation type="list" allowBlank="1" showInputMessage="1" showErrorMessage="1" sqref="V215:Y215" xr:uid="{00000000-0002-0000-0700-00000C000000}">
      <formula1>"100リットル,150リットル,200リットル,300リットル,400リットル以上"</formula1>
    </dataValidation>
    <dataValidation type="list" allowBlank="1" showInputMessage="1" showErrorMessage="1" sqref="W214:AA214 V221 V222:Z222" xr:uid="{00000000-0002-0000-0700-00000D000000}">
      <formula1>"20度,30度"</formula1>
    </dataValidation>
    <dataValidation type="list" allowBlank="1" showInputMessage="1" showErrorMessage="1" sqref="W213:AD213" xr:uid="{00000000-0002-0000-0700-00000E000000}">
      <formula1>"真南から東および西へ15度未満,真南から東へ15度以上45度未満,真南から東へ45度以上75度未満,真南から東へ75度以上105度未満,真南から東へ105度以上135度未満,真南から東へ135度以上165度未満,真南から東および西へ165度以上真北まで,真南から西へ135度以上165度未満,真南から西へ105度以上135度未満,真南から西へ75度以上105度未満,真南から西へ45度以上75度未満,真南から西へ15度以上45度未満"</formula1>
    </dataValidation>
    <dataValidation type="list" allowBlank="1" showInputMessage="1" showErrorMessage="1" sqref="Q211:AD211" xr:uid="{00000000-0002-0000-0700-00000F000000}">
      <formula1>"太陽熱温水器（太陽熱給湯1）,ソーラーシステム（太陽熱給湯2）"</formula1>
    </dataValidation>
    <dataValidation type="list" allowBlank="1" showInputMessage="1" showErrorMessage="1" sqref="Q218:AD218" xr:uid="{00000000-0002-0000-0700-000010000000}">
      <formula1>"設置しない,設置する（1面）,設置する（2面）,設置する（3面）,設置する（4面）"</formula1>
    </dataValidation>
    <dataValidation type="list" allowBlank="1" showInputMessage="1" showErrorMessage="1" sqref="Q216:AD216" xr:uid="{00000000-0002-0000-0700-000011000000}">
      <formula1>"設置しない,ガスエンジンコージェネレーション（GEC),固体高分子形燃料電池（PEFC),固体高分子形燃料電池（PEFC),固体酸化物形燃料電池（SOFC)"</formula1>
    </dataValidation>
    <dataValidation type="list" allowBlank="1" showInputMessage="1" showErrorMessage="1" sqref="Y203:AA204 Y206:AA207 Y209:AA209" xr:uid="{00000000-0002-0000-0700-000012000000}">
      <formula1>"あり,なし"</formula1>
    </dataValidation>
    <dataValidation type="list" allowBlank="1" showInputMessage="1" showErrorMessage="1" sqref="Q208:AD208 Q202:AD202 Q205:AD205" xr:uid="{00000000-0002-0000-0700-000013000000}">
      <formula1>"2バルブ水栓,2バルブ水栓以外のその他の水栓"</formula1>
    </dataValidation>
    <dataValidation type="list" allowBlank="1" showInputMessage="1" showErrorMessage="1" sqref="Q195:AD195" xr:uid="{00000000-0002-0000-0700-000014000000}">
      <formula1>"ガス給湯機,石油給湯機,ヒートポンプ・ガス瞬間式併用型給湯機,電気ヒートポンプ給湯機,,コージェネレーションを使用,その他の給湯設備機器,給湯設備機器を設置しない"</formula1>
    </dataValidation>
  </dataValidations>
  <pageMargins left="0.74803149606299213" right="0.55118110236220474" top="0.59055118110236227" bottom="0.59055118110236227" header="0.31496062992125984" footer="0.31496062992125984"/>
  <pageSetup paperSize="9" scale="95" orientation="portrait" r:id="rId1"/>
  <headerFooter>
    <oddFooter>&amp;L&amp;"BIZ UDゴシック,標準"&amp;8 2022/02/20改訂&amp;R&amp;"BIZ UDゴシック,標準"&amp;8一般財団法人ベターリビング</oddFooter>
  </headerFooter>
  <rowBreaks count="12" manualBreakCount="12">
    <brk id="50" max="36" man="1"/>
    <brk id="93" max="16383" man="1"/>
    <brk id="131" max="36" man="1"/>
    <brk id="191" max="36" man="1"/>
    <brk id="248" max="36" man="1"/>
    <brk id="298" max="36" man="1"/>
    <brk id="355" max="36" man="1"/>
    <brk id="393" max="36" man="1"/>
    <brk id="429" max="36" man="1"/>
    <brk id="448" max="36" man="1"/>
    <brk id="508" max="36" man="1"/>
    <brk id="540"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ボタン1_Click">
                <anchor moveWithCells="1">
                  <from>
                    <xdr:col>0</xdr:col>
                    <xdr:colOff>19050</xdr:colOff>
                    <xdr:row>0</xdr:row>
                    <xdr:rowOff>19050</xdr:rowOff>
                  </from>
                  <to>
                    <xdr:col>37</xdr:col>
                    <xdr:colOff>0</xdr:colOff>
                    <xdr:row>1</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CH553"/>
  <sheetViews>
    <sheetView view="pageBreakPreview" topLeftCell="A40" zoomScaleNormal="100" zoomScaleSheetLayoutView="100" workbookViewId="0">
      <selection activeCell="O52" sqref="O52:AK52"/>
    </sheetView>
  </sheetViews>
  <sheetFormatPr defaultColWidth="8.875" defaultRowHeight="12.75"/>
  <cols>
    <col min="1" max="37" width="2.125" style="1" customWidth="1"/>
    <col min="38" max="38" width="2.625" style="2" customWidth="1"/>
    <col min="39" max="39" width="2.625" style="5" customWidth="1"/>
    <col min="40" max="40" width="6.625" style="5" customWidth="1"/>
    <col min="41" max="41" width="12.625" style="5" customWidth="1"/>
    <col min="42" max="86" width="2.625" style="5" customWidth="1"/>
    <col min="87" max="208" width="2.625" style="1" customWidth="1"/>
    <col min="209" max="16384" width="8.875" style="1"/>
  </cols>
  <sheetData>
    <row r="1" spans="1:37" ht="14.1" customHeight="1">
      <c r="AK1" s="64" t="s">
        <v>2055</v>
      </c>
    </row>
    <row r="2" spans="1:37" ht="14.1" customHeight="1">
      <c r="A2" s="2107" t="s">
        <v>1646</v>
      </c>
      <c r="B2" s="2107"/>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row>
    <row r="3" spans="1:37" ht="15" customHeight="1"/>
    <row r="4" spans="1:37" ht="15" customHeight="1"/>
    <row r="5" spans="1:37" ht="15" customHeight="1">
      <c r="A5" s="1" t="s">
        <v>1647</v>
      </c>
      <c r="X5" s="2108" t="e">
        <f>#REF!</f>
        <v>#REF!</v>
      </c>
      <c r="Y5" s="2108"/>
      <c r="Z5" s="2108"/>
      <c r="AA5" s="2108"/>
      <c r="AB5" s="1" t="s">
        <v>1648</v>
      </c>
      <c r="AC5" s="2108" t="e">
        <f>#REF!</f>
        <v>#REF!</v>
      </c>
      <c r="AD5" s="2108"/>
      <c r="AE5" s="1" t="s">
        <v>1649</v>
      </c>
      <c r="AF5" s="2108" t="e">
        <f>#REF!</f>
        <v>#REF!</v>
      </c>
      <c r="AG5" s="2108"/>
      <c r="AH5" s="1" t="s">
        <v>1650</v>
      </c>
    </row>
    <row r="6" spans="1:37" ht="15" customHeight="1">
      <c r="C6" s="1" t="s">
        <v>1651</v>
      </c>
    </row>
    <row r="7" spans="1:37" ht="15" customHeight="1"/>
    <row r="8" spans="1:37" ht="15" customHeight="1">
      <c r="R8" s="1" t="s">
        <v>1652</v>
      </c>
    </row>
    <row r="9" spans="1:37" ht="15" customHeight="1">
      <c r="S9" s="2109" t="e">
        <f>#REF!</f>
        <v>#REF!</v>
      </c>
      <c r="T9" s="2109"/>
      <c r="U9" s="2109"/>
      <c r="V9" s="2109"/>
      <c r="W9" s="2109"/>
      <c r="X9" s="2109"/>
      <c r="Y9" s="2109"/>
      <c r="Z9" s="2109"/>
      <c r="AA9" s="2109"/>
      <c r="AB9" s="2109"/>
      <c r="AC9" s="2109"/>
      <c r="AD9" s="2109"/>
      <c r="AE9" s="2109"/>
      <c r="AF9" s="2109"/>
      <c r="AG9" s="2109"/>
      <c r="AH9" s="2109"/>
      <c r="AI9" s="2109"/>
      <c r="AJ9" s="2109"/>
    </row>
    <row r="10" spans="1:37" ht="15" customHeight="1">
      <c r="S10" s="2109"/>
      <c r="T10" s="2109"/>
      <c r="U10" s="2109"/>
      <c r="V10" s="2109"/>
      <c r="W10" s="2109"/>
      <c r="X10" s="2109"/>
      <c r="Y10" s="2109"/>
      <c r="Z10" s="2109"/>
      <c r="AA10" s="2109"/>
      <c r="AB10" s="2109"/>
      <c r="AC10" s="2109"/>
      <c r="AD10" s="2109"/>
      <c r="AE10" s="2109"/>
      <c r="AF10" s="2109"/>
      <c r="AG10" s="2109"/>
      <c r="AH10" s="2109"/>
      <c r="AI10" s="2109"/>
      <c r="AJ10" s="2109"/>
    </row>
    <row r="11" spans="1:37" ht="15" customHeight="1">
      <c r="S11" s="1" t="s">
        <v>1653</v>
      </c>
    </row>
    <row r="12" spans="1:37" ht="15" customHeight="1">
      <c r="T12" s="2110" t="e">
        <f>#REF!</f>
        <v>#REF!</v>
      </c>
      <c r="U12" s="2110"/>
      <c r="V12" s="2110"/>
      <c r="W12" s="2110"/>
      <c r="X12" s="2110"/>
      <c r="Y12" s="2110"/>
      <c r="Z12" s="2110"/>
      <c r="AA12" s="2110"/>
      <c r="AB12" s="2110"/>
      <c r="AC12" s="2110"/>
      <c r="AD12" s="2110"/>
      <c r="AE12" s="2110"/>
      <c r="AF12" s="2110"/>
      <c r="AG12" s="2110"/>
      <c r="AH12" s="2110"/>
      <c r="AI12" s="2110"/>
      <c r="AJ12" s="2110"/>
    </row>
    <row r="13" spans="1:37" ht="15" customHeight="1">
      <c r="T13" s="1165" t="e">
        <f>#REF!</f>
        <v>#REF!</v>
      </c>
      <c r="U13" s="1165"/>
      <c r="V13" s="1165"/>
      <c r="W13" s="1165"/>
      <c r="X13" s="1165"/>
      <c r="Y13" s="1165"/>
      <c r="Z13" s="1165"/>
      <c r="AA13" s="1165"/>
      <c r="AB13" s="1165"/>
      <c r="AC13" s="1165"/>
      <c r="AD13" s="1165"/>
      <c r="AE13" s="1165"/>
      <c r="AF13" s="1165"/>
      <c r="AG13" s="1165"/>
      <c r="AH13" s="1165"/>
      <c r="AI13" s="1165"/>
      <c r="AJ13" s="1165"/>
    </row>
    <row r="14" spans="1:37" ht="15" customHeight="1">
      <c r="R14" s="1" t="s">
        <v>1654</v>
      </c>
    </row>
    <row r="15" spans="1:37" ht="15" customHeight="1">
      <c r="S15" s="1161" t="e">
        <f>#REF!</f>
        <v>#REF!</v>
      </c>
      <c r="T15" s="1161"/>
      <c r="U15" s="1161"/>
      <c r="V15" s="1161"/>
      <c r="W15" s="1161"/>
      <c r="X15" s="1161"/>
      <c r="Y15" s="1161"/>
      <c r="Z15" s="1161"/>
      <c r="AA15" s="1161"/>
      <c r="AB15" s="1161"/>
      <c r="AC15" s="1161"/>
      <c r="AD15" s="1161"/>
      <c r="AE15" s="1161"/>
      <c r="AF15" s="1161"/>
      <c r="AG15" s="1161"/>
      <c r="AH15" s="1161"/>
      <c r="AI15" s="1161"/>
      <c r="AJ15" s="1161"/>
    </row>
    <row r="16" spans="1:37" ht="15" customHeight="1">
      <c r="S16" s="1161"/>
      <c r="T16" s="1161"/>
      <c r="U16" s="1161"/>
      <c r="V16" s="1161"/>
      <c r="W16" s="1161"/>
      <c r="X16" s="1161"/>
      <c r="Y16" s="1161"/>
      <c r="Z16" s="1161"/>
      <c r="AA16" s="1161"/>
      <c r="AB16" s="1161"/>
      <c r="AC16" s="1161"/>
      <c r="AD16" s="1161"/>
      <c r="AE16" s="1161"/>
      <c r="AF16" s="1161"/>
      <c r="AG16" s="1161"/>
      <c r="AH16" s="1161"/>
      <c r="AI16" s="1161"/>
      <c r="AJ16" s="1161"/>
    </row>
    <row r="17" spans="1:42" ht="15" customHeight="1">
      <c r="S17" s="1" t="s">
        <v>1655</v>
      </c>
    </row>
    <row r="18" spans="1:42" ht="15" customHeight="1">
      <c r="T18" s="2110" t="e">
        <f>#REF!</f>
        <v>#REF!</v>
      </c>
      <c r="U18" s="2110"/>
      <c r="V18" s="2110"/>
      <c r="W18" s="2110"/>
      <c r="X18" s="2110"/>
      <c r="Y18" s="2110"/>
      <c r="Z18" s="2110"/>
      <c r="AA18" s="2110"/>
      <c r="AB18" s="2110"/>
      <c r="AC18" s="2110"/>
      <c r="AD18" s="2110"/>
      <c r="AE18" s="2110"/>
      <c r="AF18" s="2110"/>
      <c r="AG18" s="2110"/>
      <c r="AH18" s="2110"/>
      <c r="AI18" s="2110"/>
      <c r="AJ18" s="2110"/>
    </row>
    <row r="19" spans="1:42" ht="15" customHeight="1">
      <c r="T19" s="1165" t="e">
        <f>#REF!</f>
        <v>#REF!</v>
      </c>
      <c r="U19" s="1165"/>
      <c r="V19" s="1165"/>
      <c r="W19" s="1165"/>
      <c r="X19" s="1165"/>
      <c r="Y19" s="1165"/>
      <c r="Z19" s="1165"/>
      <c r="AA19" s="1165"/>
      <c r="AB19" s="1165"/>
      <c r="AC19" s="1165"/>
      <c r="AD19" s="1165"/>
      <c r="AE19" s="1165"/>
      <c r="AF19" s="1165"/>
      <c r="AG19" s="1165"/>
      <c r="AH19" s="1165"/>
      <c r="AI19" s="1165"/>
      <c r="AJ19" s="1165"/>
    </row>
    <row r="20" spans="1:42" ht="15" customHeight="1">
      <c r="B20" s="2109" t="s">
        <v>1656</v>
      </c>
      <c r="C20" s="2109"/>
      <c r="D20" s="2109"/>
      <c r="E20" s="2109"/>
      <c r="F20" s="2109"/>
      <c r="G20" s="2109"/>
      <c r="H20" s="2109"/>
      <c r="I20" s="2109"/>
      <c r="J20" s="2109"/>
      <c r="K20" s="2109"/>
      <c r="L20" s="2109"/>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row>
    <row r="21" spans="1:42" ht="15" customHeight="1">
      <c r="B21" s="2109"/>
      <c r="C21" s="2109"/>
      <c r="D21" s="2109"/>
      <c r="E21" s="2109"/>
      <c r="F21" s="2109"/>
      <c r="G21" s="2109"/>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row>
    <row r="22" spans="1:42" ht="15" customHeight="1">
      <c r="B22" s="2109"/>
      <c r="C22" s="2109"/>
      <c r="D22" s="2109"/>
      <c r="E22" s="2109"/>
      <c r="F22" s="2109"/>
      <c r="G22" s="2109"/>
      <c r="H22" s="2109"/>
      <c r="I22" s="2109"/>
      <c r="J22" s="2109"/>
      <c r="K22" s="2109"/>
      <c r="L22" s="2109"/>
      <c r="M22" s="2109"/>
      <c r="N22" s="2109"/>
      <c r="O22" s="2109"/>
      <c r="P22" s="2109"/>
      <c r="Q22" s="2109"/>
      <c r="R22" s="2109"/>
      <c r="S22" s="2109"/>
      <c r="T22" s="2109"/>
      <c r="U22" s="2109"/>
      <c r="V22" s="2109"/>
      <c r="W22" s="2109"/>
      <c r="X22" s="2109"/>
      <c r="Y22" s="2109"/>
      <c r="Z22" s="2109"/>
      <c r="AA22" s="2109"/>
      <c r="AB22" s="2109"/>
      <c r="AC22" s="2109"/>
      <c r="AD22" s="2109"/>
      <c r="AE22" s="2109"/>
      <c r="AF22" s="2109"/>
      <c r="AG22" s="2109"/>
      <c r="AH22" s="2109"/>
      <c r="AI22" s="2109"/>
      <c r="AJ22" s="2109"/>
    </row>
    <row r="23" spans="1:42" ht="15" customHeight="1">
      <c r="A23" s="1165" t="s">
        <v>1657</v>
      </c>
      <c r="B23" s="1165"/>
      <c r="C23" s="1165"/>
      <c r="D23" s="1165"/>
      <c r="E23" s="1165"/>
      <c r="F23" s="1165"/>
      <c r="G23" s="1165"/>
      <c r="H23" s="1165"/>
      <c r="I23" s="1165"/>
      <c r="J23" s="1165"/>
      <c r="K23" s="1165"/>
      <c r="L23" s="1165"/>
      <c r="M23" s="1165"/>
      <c r="N23" s="1165"/>
      <c r="O23" s="1165"/>
      <c r="P23" s="1165"/>
      <c r="Q23" s="1165"/>
      <c r="R23" s="1165"/>
      <c r="S23" s="1165"/>
      <c r="T23" s="1165"/>
      <c r="U23" s="1165"/>
      <c r="V23" s="1165"/>
      <c r="W23" s="1165"/>
      <c r="X23" s="1165"/>
      <c r="Y23" s="1165"/>
      <c r="Z23" s="1165"/>
      <c r="AA23" s="1165"/>
      <c r="AB23" s="1165"/>
      <c r="AC23" s="1165"/>
      <c r="AD23" s="1165"/>
      <c r="AE23" s="1165"/>
      <c r="AF23" s="1165"/>
      <c r="AG23" s="1165"/>
      <c r="AH23" s="1165"/>
      <c r="AI23" s="1165"/>
      <c r="AJ23" s="1165"/>
      <c r="AK23" s="1165"/>
    </row>
    <row r="24" spans="1:42" ht="15" customHeight="1">
      <c r="B24" s="1" t="s">
        <v>1658</v>
      </c>
      <c r="AN24" s="5" t="b">
        <v>1</v>
      </c>
      <c r="AO24" s="5" t="s">
        <v>1659</v>
      </c>
      <c r="AP24" s="109">
        <f>IF(AN24=TRUE,1,0)</f>
        <v>1</v>
      </c>
    </row>
    <row r="25" spans="1:42" ht="15" customHeight="1">
      <c r="D25" s="106"/>
      <c r="E25" s="110" t="s">
        <v>1659</v>
      </c>
      <c r="F25" s="110"/>
      <c r="G25" s="106"/>
      <c r="H25" s="106"/>
      <c r="I25" s="106"/>
      <c r="J25" s="106"/>
      <c r="K25" s="106"/>
      <c r="L25" s="106"/>
      <c r="AN25" s="5" t="b">
        <v>1</v>
      </c>
      <c r="AO25" s="5" t="s">
        <v>1660</v>
      </c>
      <c r="AP25" s="109">
        <f t="shared" ref="AP25:AP42" si="0">IF(AN25=TRUE,1,0)</f>
        <v>1</v>
      </c>
    </row>
    <row r="26" spans="1:42" ht="15" customHeight="1">
      <c r="E26" s="110"/>
      <c r="F26" s="110" t="s">
        <v>1661</v>
      </c>
      <c r="G26" s="106"/>
      <c r="H26" s="106"/>
      <c r="I26" s="106"/>
      <c r="J26" s="106"/>
      <c r="K26" s="106"/>
      <c r="L26" s="106"/>
      <c r="M26" s="106"/>
      <c r="N26" s="106"/>
      <c r="O26" s="106"/>
      <c r="P26" s="106"/>
      <c r="Q26" s="106"/>
      <c r="R26" s="106"/>
      <c r="S26" s="106"/>
      <c r="T26" s="106"/>
      <c r="U26" s="106"/>
      <c r="AN26" s="5" t="b">
        <v>1</v>
      </c>
      <c r="AO26" s="5" t="s">
        <v>1662</v>
      </c>
      <c r="AP26" s="109">
        <f t="shared" si="0"/>
        <v>1</v>
      </c>
    </row>
    <row r="27" spans="1:42" ht="15" customHeight="1">
      <c r="E27" s="110"/>
      <c r="F27" s="110" t="s">
        <v>1663</v>
      </c>
      <c r="G27" s="106"/>
      <c r="H27" s="106"/>
      <c r="I27" s="106"/>
      <c r="J27" s="106"/>
      <c r="K27" s="106"/>
      <c r="L27" s="106"/>
      <c r="M27" s="106"/>
      <c r="N27" s="106"/>
      <c r="O27" s="106"/>
      <c r="P27" s="106"/>
      <c r="Q27" s="106"/>
      <c r="AN27" s="5" t="b">
        <v>1</v>
      </c>
      <c r="AO27" s="5" t="s">
        <v>1664</v>
      </c>
      <c r="AP27" s="109">
        <f t="shared" si="0"/>
        <v>1</v>
      </c>
    </row>
    <row r="28" spans="1:42" ht="15" customHeight="1">
      <c r="E28" s="110"/>
      <c r="F28" s="110" t="s">
        <v>1665</v>
      </c>
      <c r="G28" s="106"/>
      <c r="H28" s="106"/>
      <c r="I28" s="106"/>
      <c r="J28" s="106"/>
      <c r="AN28" s="5" t="b">
        <v>1</v>
      </c>
      <c r="AO28" s="5" t="s">
        <v>1666</v>
      </c>
      <c r="AP28" s="109">
        <f t="shared" si="0"/>
        <v>1</v>
      </c>
    </row>
    <row r="29" spans="1:42" ht="15" customHeight="1">
      <c r="D29" s="106"/>
      <c r="E29" s="110" t="s">
        <v>1667</v>
      </c>
      <c r="F29" s="110"/>
      <c r="G29" s="106"/>
      <c r="H29" s="106"/>
      <c r="I29" s="106"/>
      <c r="J29" s="106"/>
      <c r="K29" s="106"/>
      <c r="L29" s="106"/>
      <c r="M29" s="106"/>
      <c r="N29" s="106"/>
      <c r="O29" s="106"/>
      <c r="P29" s="106"/>
      <c r="AN29" s="5" t="b">
        <v>1</v>
      </c>
      <c r="AO29" s="5" t="s">
        <v>1668</v>
      </c>
      <c r="AP29" s="109">
        <f t="shared" si="0"/>
        <v>1</v>
      </c>
    </row>
    <row r="30" spans="1:42" ht="15" customHeight="1">
      <c r="D30" s="106"/>
      <c r="E30" s="110" t="s">
        <v>1669</v>
      </c>
      <c r="F30" s="110"/>
      <c r="G30" s="106"/>
      <c r="H30" s="106"/>
      <c r="I30" s="106"/>
      <c r="J30" s="106"/>
      <c r="K30" s="106"/>
      <c r="L30" s="106"/>
      <c r="M30" s="106"/>
      <c r="N30" s="106"/>
      <c r="O30" s="106"/>
      <c r="P30" s="106"/>
    </row>
    <row r="31" spans="1:42" ht="15" customHeight="1">
      <c r="B31" s="1" t="s">
        <v>1670</v>
      </c>
      <c r="N31" s="1166" t="e">
        <f>#REF!</f>
        <v>#REF!</v>
      </c>
      <c r="O31" s="1166"/>
      <c r="P31" s="1166"/>
      <c r="Q31" s="1166"/>
      <c r="R31" s="1166"/>
      <c r="S31" s="1166"/>
      <c r="T31" s="1166"/>
      <c r="U31" s="1166"/>
      <c r="V31" s="1166"/>
      <c r="W31" s="1166"/>
      <c r="X31" s="1166"/>
      <c r="Y31" s="1166"/>
      <c r="Z31" s="1166"/>
      <c r="AA31" s="1166"/>
      <c r="AB31" s="1166"/>
      <c r="AC31" s="1166"/>
      <c r="AD31" s="1166"/>
      <c r="AE31" s="1166"/>
      <c r="AF31" s="1166"/>
      <c r="AG31" s="1166"/>
      <c r="AH31" s="1166"/>
      <c r="AI31" s="1166"/>
      <c r="AJ31" s="1166"/>
      <c r="AK31" s="1166"/>
      <c r="AN31" s="5" t="b">
        <v>0</v>
      </c>
      <c r="AO31" s="5" t="s">
        <v>1434</v>
      </c>
      <c r="AP31" s="109">
        <f t="shared" si="0"/>
        <v>0</v>
      </c>
    </row>
    <row r="32" spans="1:42" ht="15" customHeight="1">
      <c r="B32" s="1" t="s">
        <v>1672</v>
      </c>
      <c r="N32" s="1166" t="e">
        <f>#REF!</f>
        <v>#REF!</v>
      </c>
      <c r="O32" s="1166"/>
      <c r="P32" s="1166"/>
      <c r="Q32" s="1166"/>
      <c r="R32" s="1166"/>
      <c r="S32" s="1166"/>
      <c r="T32" s="1166"/>
      <c r="U32" s="1166"/>
      <c r="V32" s="1166"/>
      <c r="W32" s="1166"/>
      <c r="X32" s="1166"/>
      <c r="Y32" s="1166"/>
      <c r="Z32" s="1166"/>
      <c r="AA32" s="1166"/>
      <c r="AB32" s="1166"/>
      <c r="AC32" s="1166"/>
      <c r="AD32" s="1166"/>
      <c r="AE32" s="1166"/>
      <c r="AF32" s="1166"/>
      <c r="AG32" s="1166"/>
      <c r="AH32" s="1166"/>
      <c r="AI32" s="1166"/>
      <c r="AJ32" s="1166"/>
      <c r="AK32" s="1166"/>
      <c r="AN32" s="5" t="b">
        <v>0</v>
      </c>
      <c r="AO32" s="5" t="s">
        <v>1679</v>
      </c>
      <c r="AP32" s="109">
        <f t="shared" si="0"/>
        <v>0</v>
      </c>
    </row>
    <row r="33" spans="2:42" ht="15" customHeight="1">
      <c r="B33" s="1" t="s">
        <v>1673</v>
      </c>
      <c r="L33" s="5" t="s">
        <v>1674</v>
      </c>
      <c r="M33" s="5"/>
      <c r="N33" s="5"/>
      <c r="O33" s="5"/>
      <c r="P33" s="5"/>
      <c r="Q33" s="5"/>
      <c r="R33" s="5"/>
      <c r="S33" s="5"/>
      <c r="T33" s="5"/>
      <c r="U33" s="5"/>
      <c r="V33" s="5"/>
      <c r="W33" s="5"/>
      <c r="X33" s="5"/>
      <c r="Y33" s="5"/>
      <c r="Z33" s="5"/>
      <c r="AA33" s="5"/>
      <c r="AB33" s="5"/>
      <c r="AC33" s="5"/>
      <c r="AD33" s="5"/>
      <c r="AE33" s="5"/>
      <c r="AF33" s="5"/>
      <c r="AN33" s="5" t="b">
        <v>0</v>
      </c>
      <c r="AO33" s="5" t="s">
        <v>1680</v>
      </c>
      <c r="AP33" s="109">
        <f t="shared" si="0"/>
        <v>0</v>
      </c>
    </row>
    <row r="34" spans="2:42" ht="15" customHeight="1">
      <c r="L34" s="2111" t="s">
        <v>15</v>
      </c>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c r="AK34" s="2111"/>
      <c r="AN34" s="5" t="b">
        <v>0</v>
      </c>
      <c r="AO34" s="5" t="s">
        <v>1681</v>
      </c>
      <c r="AP34" s="109">
        <f t="shared" si="0"/>
        <v>0</v>
      </c>
    </row>
    <row r="35" spans="2:42" ht="15" customHeight="1">
      <c r="B35" s="1" t="s">
        <v>1675</v>
      </c>
      <c r="L35" s="5" t="s">
        <v>247</v>
      </c>
      <c r="M35" s="5"/>
      <c r="N35" s="5"/>
      <c r="O35" s="5"/>
      <c r="P35" s="5"/>
      <c r="Q35" s="5"/>
      <c r="R35" s="5"/>
      <c r="S35" s="5"/>
      <c r="T35" s="5" t="s">
        <v>1676</v>
      </c>
      <c r="U35" s="5"/>
      <c r="V35" s="5"/>
      <c r="W35" s="5"/>
      <c r="X35" s="5"/>
      <c r="Y35" s="5"/>
      <c r="Z35" s="5"/>
      <c r="AA35" s="5" t="s">
        <v>248</v>
      </c>
      <c r="AB35" s="5"/>
      <c r="AC35" s="5"/>
      <c r="AD35" s="5"/>
      <c r="AE35" s="5"/>
      <c r="AF35" s="5"/>
      <c r="AG35" s="5" t="s">
        <v>1677</v>
      </c>
      <c r="AI35" s="5"/>
      <c r="AJ35" s="5"/>
      <c r="AK35" s="5"/>
      <c r="AN35" s="5" t="b">
        <v>0</v>
      </c>
      <c r="AO35" s="5" t="s">
        <v>1682</v>
      </c>
      <c r="AP35" s="109">
        <f t="shared" si="0"/>
        <v>0</v>
      </c>
    </row>
    <row r="36" spans="2:42" ht="15" customHeight="1">
      <c r="B36" s="1" t="s">
        <v>1678</v>
      </c>
      <c r="K36" s="106"/>
      <c r="L36" s="110" t="s">
        <v>1434</v>
      </c>
      <c r="M36" s="110"/>
      <c r="N36" s="5"/>
      <c r="O36" s="5"/>
      <c r="P36" s="5"/>
      <c r="Q36" s="110"/>
      <c r="R36" s="110" t="s">
        <v>1679</v>
      </c>
      <c r="S36" s="110"/>
      <c r="T36" s="5"/>
      <c r="U36" s="5"/>
      <c r="V36" s="5"/>
      <c r="W36" s="110"/>
      <c r="X36" s="110" t="s">
        <v>1680</v>
      </c>
      <c r="Y36" s="110"/>
      <c r="Z36" s="5"/>
      <c r="AA36" s="5"/>
      <c r="AB36" s="5"/>
      <c r="AC36" s="110"/>
      <c r="AD36" s="110" t="s">
        <v>1681</v>
      </c>
      <c r="AE36" s="110"/>
      <c r="AF36" s="110"/>
      <c r="AG36" s="106"/>
      <c r="AH36" s="106"/>
      <c r="AN36" s="5" t="b">
        <v>0</v>
      </c>
      <c r="AO36" s="5" t="s">
        <v>1683</v>
      </c>
      <c r="AP36" s="109">
        <f t="shared" si="0"/>
        <v>0</v>
      </c>
    </row>
    <row r="37" spans="2:42" ht="15" customHeight="1">
      <c r="K37" s="106"/>
      <c r="L37" s="110" t="s">
        <v>1682</v>
      </c>
      <c r="M37" s="110"/>
      <c r="N37" s="110"/>
      <c r="O37" s="110"/>
      <c r="P37" s="110"/>
      <c r="Q37" s="110"/>
      <c r="R37" s="110"/>
      <c r="S37" s="5"/>
      <c r="T37" s="5"/>
      <c r="U37" s="5"/>
      <c r="V37" s="5"/>
      <c r="W37" s="110"/>
      <c r="X37" s="110" t="s">
        <v>1683</v>
      </c>
      <c r="Y37" s="110"/>
      <c r="Z37" s="110"/>
      <c r="AA37" s="110"/>
      <c r="AB37" s="110"/>
      <c r="AC37" s="110"/>
      <c r="AD37" s="110"/>
      <c r="AE37" s="5"/>
      <c r="AF37" s="5"/>
      <c r="AN37" s="5" t="b">
        <v>1</v>
      </c>
      <c r="AO37" s="5" t="s">
        <v>1685</v>
      </c>
      <c r="AP37" s="109">
        <f t="shared" si="0"/>
        <v>1</v>
      </c>
    </row>
    <row r="38" spans="2:42" ht="15" customHeight="1">
      <c r="B38" s="1" t="s">
        <v>1684</v>
      </c>
      <c r="M38" s="110"/>
      <c r="N38" s="110" t="s">
        <v>1685</v>
      </c>
      <c r="O38" s="110"/>
      <c r="P38" s="110"/>
      <c r="Q38" s="110"/>
      <c r="R38" s="5"/>
      <c r="S38" s="5"/>
      <c r="T38" s="110"/>
      <c r="U38" s="110" t="s">
        <v>1686</v>
      </c>
      <c r="V38" s="110"/>
      <c r="W38" s="110"/>
      <c r="X38" s="110"/>
      <c r="Y38" s="110"/>
      <c r="Z38" s="5"/>
      <c r="AA38" s="5"/>
      <c r="AB38" s="110"/>
      <c r="AC38" s="110" t="s">
        <v>1687</v>
      </c>
      <c r="AD38" s="106"/>
      <c r="AE38" s="110"/>
      <c r="AF38" s="110"/>
      <c r="AG38" s="110"/>
      <c r="AH38" s="106"/>
      <c r="AI38" s="106"/>
      <c r="AJ38" s="106"/>
      <c r="AK38" s="106"/>
      <c r="AN38" s="5" t="b">
        <v>1</v>
      </c>
      <c r="AO38" s="5" t="s">
        <v>1686</v>
      </c>
      <c r="AP38" s="109">
        <f t="shared" si="0"/>
        <v>1</v>
      </c>
    </row>
    <row r="39" spans="2:42" ht="15" customHeight="1">
      <c r="B39" s="1" t="s">
        <v>1688</v>
      </c>
      <c r="O39" s="1166" t="e">
        <f>#REF!</f>
        <v>#REF!</v>
      </c>
      <c r="P39" s="1166"/>
      <c r="Q39" s="1166"/>
      <c r="R39" s="1166"/>
      <c r="S39" s="1166"/>
      <c r="T39" s="1166"/>
      <c r="U39" s="1166"/>
      <c r="V39" s="1166"/>
      <c r="W39" s="1166"/>
      <c r="X39" s="1166"/>
      <c r="Y39" s="1166"/>
      <c r="Z39" s="1166"/>
      <c r="AA39" s="1166"/>
      <c r="AB39" s="1166"/>
      <c r="AC39" s="1166"/>
      <c r="AD39" s="1166"/>
      <c r="AE39" s="1166"/>
      <c r="AF39" s="1166"/>
      <c r="AG39" s="1166"/>
      <c r="AH39" s="1166"/>
      <c r="AI39" s="1166"/>
      <c r="AJ39" s="1166"/>
      <c r="AN39" s="5" t="b">
        <v>1</v>
      </c>
      <c r="AO39" s="5" t="s">
        <v>1687</v>
      </c>
      <c r="AP39" s="109">
        <f t="shared" si="0"/>
        <v>1</v>
      </c>
    </row>
    <row r="40" spans="2:42" ht="15" customHeight="1">
      <c r="B40" s="1" t="s">
        <v>1689</v>
      </c>
      <c r="L40" s="2108" t="e">
        <f>#REF!</f>
        <v>#REF!</v>
      </c>
      <c r="M40" s="2108"/>
      <c r="N40" s="2108"/>
      <c r="O40" s="2108"/>
      <c r="P40" s="1" t="s">
        <v>1648</v>
      </c>
      <c r="Q40" s="2108" t="e">
        <f>#REF!</f>
        <v>#REF!</v>
      </c>
      <c r="R40" s="2108"/>
      <c r="S40" s="1" t="s">
        <v>1649</v>
      </c>
      <c r="T40" s="2108" t="e">
        <f>#REF!</f>
        <v>#REF!</v>
      </c>
      <c r="U40" s="2108"/>
      <c r="V40" s="1" t="s">
        <v>1650</v>
      </c>
    </row>
    <row r="41" spans="2:42" ht="15" customHeight="1">
      <c r="B41" s="1" t="s">
        <v>1690</v>
      </c>
      <c r="L41" s="106"/>
      <c r="M41" s="110" t="s">
        <v>3</v>
      </c>
      <c r="N41" s="110"/>
      <c r="O41" s="110"/>
      <c r="P41" s="110"/>
      <c r="Q41" s="110"/>
      <c r="R41" s="110"/>
      <c r="S41" s="5"/>
      <c r="T41" s="5"/>
      <c r="U41" s="5"/>
      <c r="V41" s="5"/>
      <c r="W41" s="5"/>
      <c r="X41" s="5"/>
      <c r="Y41" s="110"/>
      <c r="Z41" s="110" t="s">
        <v>1698</v>
      </c>
      <c r="AA41" s="110"/>
      <c r="AB41" s="110"/>
      <c r="AC41" s="106"/>
      <c r="AD41" s="106"/>
      <c r="AE41" s="106"/>
      <c r="AF41" s="106"/>
      <c r="AG41" s="106"/>
      <c r="AH41" s="106"/>
      <c r="AN41" s="5" t="b">
        <v>1</v>
      </c>
      <c r="AO41" s="5" t="s">
        <v>79</v>
      </c>
      <c r="AP41" s="109">
        <f t="shared" si="0"/>
        <v>1</v>
      </c>
    </row>
    <row r="42" spans="2:42" ht="14.1" customHeight="1">
      <c r="AN42" s="5" t="b">
        <v>1</v>
      </c>
      <c r="AO42" s="5" t="s">
        <v>1698</v>
      </c>
      <c r="AP42" s="109">
        <f t="shared" si="0"/>
        <v>1</v>
      </c>
    </row>
    <row r="43" spans="2:42" ht="20.100000000000001" customHeight="1">
      <c r="B43" s="70" t="s">
        <v>1692</v>
      </c>
      <c r="C43" s="65"/>
      <c r="D43" s="65"/>
      <c r="E43" s="65"/>
      <c r="F43" s="65"/>
      <c r="G43" s="65"/>
      <c r="H43" s="65"/>
      <c r="I43" s="65"/>
      <c r="J43" s="65"/>
      <c r="K43" s="65"/>
      <c r="L43" s="65"/>
      <c r="M43" s="65"/>
      <c r="N43" s="65"/>
      <c r="O43" s="70" t="s">
        <v>1693</v>
      </c>
      <c r="P43" s="65"/>
      <c r="Q43" s="65"/>
      <c r="R43" s="65"/>
      <c r="S43" s="65"/>
      <c r="T43" s="65"/>
      <c r="U43" s="65"/>
      <c r="V43" s="65"/>
      <c r="W43" s="65"/>
      <c r="X43" s="65"/>
      <c r="Y43" s="65"/>
      <c r="Z43" s="65"/>
      <c r="AA43" s="65"/>
      <c r="AB43" s="65"/>
      <c r="AC43" s="65"/>
      <c r="AD43" s="65"/>
      <c r="AE43" s="65"/>
      <c r="AF43" s="65"/>
      <c r="AG43" s="65"/>
      <c r="AH43" s="65"/>
      <c r="AI43" s="65"/>
      <c r="AJ43" s="66"/>
    </row>
    <row r="44" spans="2:42" ht="20.100000000000001" customHeight="1">
      <c r="B44" s="67"/>
      <c r="C44" s="2115"/>
      <c r="D44" s="2115"/>
      <c r="E44" s="2115"/>
      <c r="F44" s="2115"/>
      <c r="G44" s="68" t="s">
        <v>1648</v>
      </c>
      <c r="H44" s="2115"/>
      <c r="I44" s="2115"/>
      <c r="J44" s="68" t="s">
        <v>1649</v>
      </c>
      <c r="K44" s="2115"/>
      <c r="L44" s="2115"/>
      <c r="M44" s="68" t="s">
        <v>1650</v>
      </c>
      <c r="N44" s="69"/>
      <c r="O44" s="2116"/>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8"/>
    </row>
    <row r="45" spans="2:42" ht="20.100000000000001" customHeight="1">
      <c r="B45" s="67"/>
      <c r="C45" s="68" t="s">
        <v>113</v>
      </c>
      <c r="D45" s="2122"/>
      <c r="E45" s="2122"/>
      <c r="F45" s="2122"/>
      <c r="G45" s="2122"/>
      <c r="H45" s="2122"/>
      <c r="I45" s="2122"/>
      <c r="J45" s="2122"/>
      <c r="K45" s="2122"/>
      <c r="L45" s="2122"/>
      <c r="M45" s="68" t="s">
        <v>1694</v>
      </c>
      <c r="N45" s="69"/>
      <c r="O45" s="2116"/>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8"/>
    </row>
    <row r="46" spans="2:42" ht="20.100000000000001" customHeight="1">
      <c r="B46" s="71" t="s">
        <v>1695</v>
      </c>
      <c r="C46" s="3"/>
      <c r="D46" s="3"/>
      <c r="E46" s="3"/>
      <c r="F46" s="3"/>
      <c r="G46" s="2123"/>
      <c r="H46" s="2123"/>
      <c r="I46" s="2123"/>
      <c r="J46" s="2123"/>
      <c r="K46" s="2123"/>
      <c r="L46" s="2123"/>
      <c r="M46" s="2123"/>
      <c r="N46" s="2124"/>
      <c r="O46" s="2119"/>
      <c r="P46" s="2120"/>
      <c r="Q46" s="2120"/>
      <c r="R46" s="2120"/>
      <c r="S46" s="2120"/>
      <c r="T46" s="2120"/>
      <c r="U46" s="2120"/>
      <c r="V46" s="2120"/>
      <c r="W46" s="2120"/>
      <c r="X46" s="2120"/>
      <c r="Y46" s="2120"/>
      <c r="Z46" s="2120"/>
      <c r="AA46" s="2120"/>
      <c r="AB46" s="2120"/>
      <c r="AC46" s="2120"/>
      <c r="AD46" s="2120"/>
      <c r="AE46" s="2120"/>
      <c r="AF46" s="2120"/>
      <c r="AG46" s="2120"/>
      <c r="AH46" s="2120"/>
      <c r="AI46" s="2120"/>
      <c r="AJ46" s="2121"/>
    </row>
    <row r="47" spans="2:42" ht="14.1" customHeight="1"/>
    <row r="48" spans="2:42" ht="14.1" customHeight="1"/>
    <row r="49" spans="1:86" s="90" customFormat="1" ht="20.100000000000001" customHeight="1">
      <c r="A49" s="2112" t="s">
        <v>165</v>
      </c>
      <c r="B49" s="2112"/>
      <c r="C49" s="2112"/>
      <c r="D49" s="2112"/>
      <c r="E49" s="2112"/>
      <c r="F49" s="2112"/>
      <c r="G49" s="2112"/>
      <c r="H49" s="2112"/>
      <c r="I49" s="2112"/>
      <c r="J49" s="2112"/>
      <c r="K49" s="2112"/>
      <c r="L49" s="2112"/>
      <c r="M49" s="2112"/>
      <c r="N49" s="2112"/>
      <c r="O49" s="2112"/>
      <c r="P49" s="2112"/>
      <c r="Q49" s="2112"/>
      <c r="R49" s="2112"/>
      <c r="S49" s="2112"/>
      <c r="T49" s="2112"/>
      <c r="U49" s="2112"/>
      <c r="V49" s="2112"/>
      <c r="W49" s="2112"/>
      <c r="X49" s="2112"/>
      <c r="Y49" s="2112"/>
      <c r="Z49" s="2112"/>
      <c r="AA49" s="2112"/>
      <c r="AB49" s="2112"/>
      <c r="AC49" s="2112"/>
      <c r="AD49" s="2112"/>
      <c r="AE49" s="2112"/>
      <c r="AF49" s="2112"/>
      <c r="AG49" s="2112"/>
      <c r="AH49" s="2112"/>
      <c r="AI49" s="2112"/>
      <c r="AJ49" s="2112"/>
      <c r="AK49" s="2112"/>
      <c r="AL49" s="89"/>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row>
    <row r="50" spans="1:86" ht="18" customHeight="1">
      <c r="A50" s="1" t="s">
        <v>137</v>
      </c>
    </row>
    <row r="51" spans="1:86" ht="18" customHeight="1">
      <c r="A51" s="65" t="s">
        <v>166</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row>
    <row r="52" spans="1:86" ht="18" customHeight="1">
      <c r="A52" s="1" t="s">
        <v>139</v>
      </c>
      <c r="O52" s="2113" t="e">
        <f>PHONETIC(#REF!)</f>
        <v>#REF!</v>
      </c>
      <c r="P52" s="2113"/>
      <c r="Q52" s="2113"/>
      <c r="R52" s="2113"/>
      <c r="S52" s="2113"/>
      <c r="T52" s="2113"/>
      <c r="U52" s="2113"/>
      <c r="V52" s="2113"/>
      <c r="W52" s="2113"/>
      <c r="X52" s="2113"/>
      <c r="Y52" s="2113"/>
      <c r="Z52" s="2113"/>
      <c r="AA52" s="2113"/>
      <c r="AB52" s="2113"/>
      <c r="AC52" s="2113"/>
      <c r="AD52" s="2113"/>
      <c r="AE52" s="2113"/>
      <c r="AF52" s="2113"/>
      <c r="AG52" s="2113"/>
      <c r="AH52" s="2113"/>
      <c r="AI52" s="2113"/>
      <c r="AJ52" s="2113"/>
      <c r="AK52" s="2113"/>
    </row>
    <row r="53" spans="1:86" ht="18" customHeight="1">
      <c r="A53" s="1" t="s">
        <v>140</v>
      </c>
      <c r="O53" s="1165" t="e">
        <f>#REF!</f>
        <v>#REF!</v>
      </c>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5"/>
      <c r="AK53" s="1165"/>
    </row>
    <row r="54" spans="1:86" ht="18" customHeight="1">
      <c r="A54" s="1" t="s">
        <v>141</v>
      </c>
      <c r="O54" s="1165" t="e">
        <f>#REF!</f>
        <v>#REF!</v>
      </c>
      <c r="P54" s="1165"/>
      <c r="Q54" s="1165"/>
      <c r="R54" s="1165"/>
      <c r="S54" s="1165"/>
      <c r="T54" s="1165"/>
      <c r="U54" s="1165"/>
      <c r="V54" s="1165"/>
    </row>
    <row r="55" spans="1:86" ht="18" customHeight="1">
      <c r="A55" s="1" t="s">
        <v>142</v>
      </c>
      <c r="O55" s="1166" t="e">
        <f>#REF!</f>
        <v>#REF!</v>
      </c>
      <c r="P55" s="1166"/>
      <c r="Q55" s="1166"/>
      <c r="R55" s="1166"/>
      <c r="S55" s="1166"/>
      <c r="T55" s="1166"/>
      <c r="U55" s="1166"/>
      <c r="V55" s="1166"/>
      <c r="W55" s="1166"/>
      <c r="X55" s="1166"/>
      <c r="Y55" s="1166"/>
      <c r="Z55" s="1166"/>
      <c r="AA55" s="1166"/>
      <c r="AB55" s="1166"/>
      <c r="AC55" s="1166"/>
      <c r="AD55" s="1166"/>
      <c r="AE55" s="1166"/>
      <c r="AF55" s="1166"/>
      <c r="AG55" s="1166"/>
      <c r="AH55" s="1166"/>
      <c r="AI55" s="1166"/>
      <c r="AJ55" s="1166"/>
      <c r="AK55" s="1166"/>
    </row>
    <row r="56" spans="1:86" ht="18" customHeight="1">
      <c r="A56" s="3" t="s">
        <v>143</v>
      </c>
      <c r="B56" s="3"/>
      <c r="C56" s="3"/>
      <c r="D56" s="3"/>
      <c r="E56" s="3"/>
      <c r="F56" s="3"/>
      <c r="G56" s="3"/>
      <c r="H56" s="3"/>
      <c r="I56" s="3"/>
      <c r="J56" s="3"/>
      <c r="K56" s="3"/>
      <c r="L56" s="3"/>
      <c r="M56" s="3"/>
      <c r="N56" s="3"/>
      <c r="O56" s="2114" t="e">
        <f>#REF!</f>
        <v>#REF!</v>
      </c>
      <c r="P56" s="2114"/>
      <c r="Q56" s="2114"/>
      <c r="R56" s="2114"/>
      <c r="S56" s="2114"/>
      <c r="T56" s="2114"/>
      <c r="U56" s="2114"/>
      <c r="V56" s="2114"/>
      <c r="W56" s="2114"/>
      <c r="X56" s="2114"/>
      <c r="Y56" s="2114"/>
      <c r="Z56" s="2114"/>
      <c r="AA56" s="2114"/>
      <c r="AB56" s="2114"/>
      <c r="AC56" s="3"/>
      <c r="AD56" s="3"/>
      <c r="AE56" s="3"/>
      <c r="AF56" s="3"/>
      <c r="AG56" s="3"/>
      <c r="AH56" s="3"/>
      <c r="AI56" s="3"/>
      <c r="AJ56" s="3"/>
      <c r="AK56" s="3"/>
    </row>
    <row r="57" spans="1:86" ht="18" customHeight="1">
      <c r="A57" s="1" t="s">
        <v>167</v>
      </c>
    </row>
    <row r="58" spans="1:86" ht="18" customHeight="1">
      <c r="A58" s="1" t="s">
        <v>139</v>
      </c>
      <c r="O58" s="2113" t="e">
        <f>PHONETIC(#REF!)</f>
        <v>#REF!</v>
      </c>
      <c r="P58" s="2113"/>
      <c r="Q58" s="2113"/>
      <c r="R58" s="2113"/>
      <c r="S58" s="2113"/>
      <c r="T58" s="2113"/>
      <c r="U58" s="2113"/>
      <c r="V58" s="2113"/>
      <c r="W58" s="2113"/>
      <c r="X58" s="2113"/>
      <c r="Y58" s="2113"/>
      <c r="Z58" s="2113"/>
      <c r="AA58" s="2113"/>
      <c r="AB58" s="2113"/>
      <c r="AC58" s="2113"/>
      <c r="AD58" s="2113"/>
      <c r="AE58" s="2113"/>
      <c r="AF58" s="2113"/>
      <c r="AG58" s="2113"/>
      <c r="AH58" s="2113"/>
      <c r="AI58" s="2113"/>
      <c r="AJ58" s="2113"/>
      <c r="AK58" s="2113"/>
    </row>
    <row r="59" spans="1:86" ht="18" customHeight="1">
      <c r="A59" s="1" t="s">
        <v>140</v>
      </c>
      <c r="O59" s="1165" t="e">
        <f>#REF!</f>
        <v>#REF!</v>
      </c>
      <c r="P59" s="1165"/>
      <c r="Q59" s="1165"/>
      <c r="R59" s="1165"/>
      <c r="S59" s="1165"/>
      <c r="T59" s="1165"/>
      <c r="U59" s="1165"/>
      <c r="V59" s="1165"/>
      <c r="W59" s="1165"/>
      <c r="X59" s="1165"/>
      <c r="Y59" s="1165"/>
      <c r="Z59" s="1165"/>
      <c r="AA59" s="1165"/>
      <c r="AB59" s="1165"/>
      <c r="AC59" s="1165"/>
      <c r="AD59" s="1165"/>
      <c r="AE59" s="1165"/>
      <c r="AF59" s="1165"/>
      <c r="AG59" s="1165"/>
      <c r="AH59" s="1165"/>
      <c r="AI59" s="1165"/>
      <c r="AJ59" s="1165"/>
      <c r="AK59" s="1165"/>
    </row>
    <row r="60" spans="1:86" ht="18" customHeight="1">
      <c r="A60" s="1" t="s">
        <v>141</v>
      </c>
      <c r="O60" s="1165" t="e">
        <f>#REF!</f>
        <v>#REF!</v>
      </c>
      <c r="P60" s="1165"/>
      <c r="Q60" s="1165"/>
      <c r="R60" s="1165"/>
      <c r="S60" s="1165"/>
      <c r="T60" s="1165"/>
      <c r="U60" s="1165"/>
      <c r="V60" s="1165"/>
    </row>
    <row r="61" spans="1:86" ht="18" customHeight="1">
      <c r="A61" s="1" t="s">
        <v>142</v>
      </c>
      <c r="O61" s="1166" t="e">
        <f>#REF!</f>
        <v>#REF!</v>
      </c>
      <c r="P61" s="1166"/>
      <c r="Q61" s="1166"/>
      <c r="R61" s="1166"/>
      <c r="S61" s="1166"/>
      <c r="T61" s="1166"/>
      <c r="U61" s="1166"/>
      <c r="V61" s="1166"/>
      <c r="W61" s="1166"/>
      <c r="X61" s="1166"/>
      <c r="Y61" s="1166"/>
      <c r="Z61" s="1166"/>
      <c r="AA61" s="1166"/>
      <c r="AB61" s="1166"/>
      <c r="AC61" s="1166"/>
      <c r="AD61" s="1166"/>
      <c r="AE61" s="1166"/>
      <c r="AF61" s="1166"/>
      <c r="AG61" s="1166"/>
      <c r="AH61" s="1166"/>
      <c r="AI61" s="1166"/>
      <c r="AJ61" s="1166"/>
      <c r="AK61" s="1166"/>
    </row>
    <row r="62" spans="1:86" ht="18" customHeight="1" thickBot="1">
      <c r="A62" s="1" t="s">
        <v>143</v>
      </c>
      <c r="O62" s="2125" t="e">
        <f>#REF!</f>
        <v>#REF!</v>
      </c>
      <c r="P62" s="2125"/>
      <c r="Q62" s="2125"/>
      <c r="R62" s="2125"/>
      <c r="S62" s="2125"/>
      <c r="T62" s="2125"/>
      <c r="U62" s="2125"/>
      <c r="V62" s="2125"/>
      <c r="W62" s="2125"/>
      <c r="X62" s="2125"/>
      <c r="Y62" s="2125"/>
      <c r="Z62" s="2125"/>
      <c r="AA62" s="2125"/>
      <c r="AB62" s="2125"/>
    </row>
    <row r="63" spans="1:86" ht="18" customHeight="1" thickTop="1">
      <c r="A63" s="72" t="s">
        <v>168</v>
      </c>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row>
    <row r="64" spans="1:86" ht="18" customHeight="1">
      <c r="A64" s="1" t="s">
        <v>139</v>
      </c>
      <c r="O64" s="2113" t="e">
        <f>PHONETIC(#REF!)</f>
        <v>#REF!</v>
      </c>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3"/>
      <c r="AK64" s="2113"/>
    </row>
    <row r="65" spans="1:37" ht="18" customHeight="1">
      <c r="A65" s="1" t="s">
        <v>140</v>
      </c>
      <c r="O65" s="1165" t="e">
        <f>#REF!</f>
        <v>#REF!</v>
      </c>
      <c r="P65" s="1165"/>
      <c r="Q65" s="1165"/>
      <c r="R65" s="1165"/>
      <c r="S65" s="1165"/>
      <c r="T65" s="1165"/>
      <c r="U65" s="1165"/>
      <c r="V65" s="1165"/>
      <c r="W65" s="1165"/>
      <c r="X65" s="1165"/>
      <c r="Y65" s="1165"/>
      <c r="Z65" s="1165"/>
      <c r="AA65" s="1165"/>
      <c r="AB65" s="1165"/>
      <c r="AC65" s="1165"/>
      <c r="AD65" s="1165"/>
      <c r="AE65" s="1165"/>
      <c r="AF65" s="1165"/>
      <c r="AG65" s="1165"/>
      <c r="AH65" s="1165"/>
      <c r="AI65" s="1165"/>
      <c r="AJ65" s="1165"/>
      <c r="AK65" s="1165"/>
    </row>
    <row r="66" spans="1:37" ht="18" customHeight="1">
      <c r="A66" s="1" t="s">
        <v>141</v>
      </c>
      <c r="O66" s="1165" t="e">
        <f>#REF!</f>
        <v>#REF!</v>
      </c>
      <c r="P66" s="1165"/>
      <c r="Q66" s="1165"/>
      <c r="R66" s="1165"/>
      <c r="S66" s="1165"/>
      <c r="T66" s="1165"/>
      <c r="U66" s="1165"/>
      <c r="V66" s="1165"/>
    </row>
    <row r="67" spans="1:37" ht="18" customHeight="1">
      <c r="A67" s="1" t="s">
        <v>142</v>
      </c>
      <c r="O67" s="1166" t="e">
        <f>#REF!</f>
        <v>#REF!</v>
      </c>
      <c r="P67" s="1166"/>
      <c r="Q67" s="1166"/>
      <c r="R67" s="1166"/>
      <c r="S67" s="1166"/>
      <c r="T67" s="1166"/>
      <c r="U67" s="1166"/>
      <c r="V67" s="1166"/>
      <c r="W67" s="1166"/>
      <c r="X67" s="1166"/>
      <c r="Y67" s="1166"/>
      <c r="Z67" s="1166"/>
      <c r="AA67" s="1166"/>
      <c r="AB67" s="1166"/>
      <c r="AC67" s="1166"/>
      <c r="AD67" s="1166"/>
      <c r="AE67" s="1166"/>
      <c r="AF67" s="1166"/>
      <c r="AG67" s="1166"/>
      <c r="AH67" s="1166"/>
      <c r="AI67" s="1166"/>
      <c r="AJ67" s="1166"/>
      <c r="AK67" s="1166"/>
    </row>
    <row r="68" spans="1:37" ht="18" customHeight="1">
      <c r="A68" s="1" t="s">
        <v>143</v>
      </c>
      <c r="O68" s="2114" t="e">
        <f>#REF!</f>
        <v>#REF!</v>
      </c>
      <c r="P68" s="2114"/>
      <c r="Q68" s="2114"/>
      <c r="R68" s="2114"/>
      <c r="S68" s="2114"/>
      <c r="T68" s="2114"/>
      <c r="U68" s="2114"/>
      <c r="V68" s="2114"/>
      <c r="W68" s="2114"/>
      <c r="X68" s="2114"/>
      <c r="Y68" s="2114"/>
      <c r="Z68" s="2114"/>
      <c r="AA68" s="2114"/>
      <c r="AB68" s="2114"/>
    </row>
    <row r="69" spans="1:37" ht="18" customHeight="1">
      <c r="A69" s="65" t="s">
        <v>169</v>
      </c>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row>
    <row r="70" spans="1:37" ht="18" customHeight="1">
      <c r="A70" s="1" t="s">
        <v>139</v>
      </c>
      <c r="O70" s="2113" t="e">
        <f>PHONETIC(#REF!)</f>
        <v>#REF!</v>
      </c>
      <c r="P70" s="2113"/>
      <c r="Q70" s="2113"/>
      <c r="R70" s="2113"/>
      <c r="S70" s="2113"/>
      <c r="T70" s="2113"/>
      <c r="U70" s="2113"/>
      <c r="V70" s="2113"/>
      <c r="W70" s="2113"/>
      <c r="X70" s="2113"/>
      <c r="Y70" s="2113"/>
      <c r="Z70" s="2113"/>
      <c r="AA70" s="2113"/>
      <c r="AB70" s="2113"/>
      <c r="AC70" s="2113"/>
      <c r="AD70" s="2113"/>
      <c r="AE70" s="2113"/>
      <c r="AF70" s="2113"/>
      <c r="AG70" s="2113"/>
      <c r="AH70" s="2113"/>
      <c r="AI70" s="2113"/>
      <c r="AJ70" s="2113"/>
      <c r="AK70" s="2113"/>
    </row>
    <row r="71" spans="1:37" ht="18" customHeight="1">
      <c r="A71" s="1" t="s">
        <v>140</v>
      </c>
      <c r="O71" s="1165" t="e">
        <f>#REF!</f>
        <v>#REF!</v>
      </c>
      <c r="P71" s="1165"/>
      <c r="Q71" s="1165"/>
      <c r="R71" s="1165"/>
      <c r="S71" s="1165"/>
      <c r="T71" s="1165"/>
      <c r="U71" s="1165"/>
      <c r="V71" s="1165"/>
      <c r="W71" s="1165"/>
      <c r="X71" s="1165"/>
      <c r="Y71" s="1165"/>
      <c r="Z71" s="1165"/>
      <c r="AA71" s="1165"/>
      <c r="AB71" s="1165"/>
      <c r="AC71" s="1165"/>
      <c r="AD71" s="1165"/>
      <c r="AE71" s="1165"/>
      <c r="AF71" s="1165"/>
      <c r="AG71" s="1165"/>
      <c r="AH71" s="1165"/>
      <c r="AI71" s="1165"/>
      <c r="AJ71" s="1165"/>
      <c r="AK71" s="1165"/>
    </row>
    <row r="72" spans="1:37" ht="18" customHeight="1">
      <c r="A72" s="1" t="s">
        <v>141</v>
      </c>
      <c r="O72" s="1165" t="e">
        <f>#REF!</f>
        <v>#REF!</v>
      </c>
      <c r="P72" s="1165"/>
      <c r="Q72" s="1165"/>
      <c r="R72" s="1165"/>
      <c r="S72" s="1165"/>
      <c r="T72" s="1165"/>
      <c r="U72" s="1165"/>
      <c r="V72" s="1165"/>
    </row>
    <row r="73" spans="1:37" ht="18" customHeight="1">
      <c r="A73" s="1" t="s">
        <v>142</v>
      </c>
      <c r="O73" s="1166" t="e">
        <f>#REF!</f>
        <v>#REF!</v>
      </c>
      <c r="P73" s="1166"/>
      <c r="Q73" s="1166"/>
      <c r="R73" s="1166"/>
      <c r="S73" s="1166"/>
      <c r="T73" s="1166"/>
      <c r="U73" s="1166"/>
      <c r="V73" s="1166"/>
      <c r="W73" s="1166"/>
      <c r="X73" s="1166"/>
      <c r="Y73" s="1166"/>
      <c r="Z73" s="1166"/>
      <c r="AA73" s="1166"/>
      <c r="AB73" s="1166"/>
      <c r="AC73" s="1166"/>
      <c r="AD73" s="1166"/>
      <c r="AE73" s="1166"/>
      <c r="AF73" s="1166"/>
      <c r="AG73" s="1166"/>
      <c r="AH73" s="1166"/>
      <c r="AI73" s="1166"/>
      <c r="AJ73" s="1166"/>
      <c r="AK73" s="1166"/>
    </row>
    <row r="74" spans="1:37" ht="18" customHeight="1" thickBot="1">
      <c r="A74" s="1" t="s">
        <v>143</v>
      </c>
      <c r="O74" s="2125" t="e">
        <f>#REF!</f>
        <v>#REF!</v>
      </c>
      <c r="P74" s="2125"/>
      <c r="Q74" s="2125"/>
      <c r="R74" s="2125"/>
      <c r="S74" s="2125"/>
      <c r="T74" s="2125"/>
      <c r="U74" s="2125"/>
      <c r="V74" s="2125"/>
      <c r="W74" s="2125"/>
      <c r="X74" s="2125"/>
      <c r="Y74" s="2125"/>
      <c r="Z74" s="2125"/>
      <c r="AA74" s="2125"/>
      <c r="AB74" s="2125"/>
    </row>
    <row r="75" spans="1:37" ht="18" customHeight="1" thickTop="1">
      <c r="A75" s="72" t="s">
        <v>170</v>
      </c>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row>
    <row r="76" spans="1:37" ht="18" customHeight="1">
      <c r="A76" s="1" t="s">
        <v>139</v>
      </c>
      <c r="O76" s="2113" t="e">
        <f>PHONETIC(#REF!)</f>
        <v>#REF!</v>
      </c>
      <c r="P76" s="2113"/>
      <c r="Q76" s="2113"/>
      <c r="R76" s="2113"/>
      <c r="S76" s="2113"/>
      <c r="T76" s="2113"/>
      <c r="U76" s="2113"/>
      <c r="V76" s="2113"/>
      <c r="W76" s="2113"/>
      <c r="X76" s="2113"/>
      <c r="Y76" s="2113"/>
      <c r="Z76" s="2113"/>
      <c r="AA76" s="2113"/>
      <c r="AB76" s="2113"/>
      <c r="AC76" s="2113"/>
      <c r="AD76" s="2113"/>
      <c r="AE76" s="2113"/>
      <c r="AF76" s="2113"/>
      <c r="AG76" s="2113"/>
      <c r="AH76" s="2113"/>
      <c r="AI76" s="2113"/>
      <c r="AJ76" s="2113"/>
      <c r="AK76" s="2113"/>
    </row>
    <row r="77" spans="1:37" ht="18" customHeight="1">
      <c r="A77" s="1" t="s">
        <v>140</v>
      </c>
      <c r="O77" s="1165" t="e">
        <f>#REF!</f>
        <v>#REF!</v>
      </c>
      <c r="P77" s="1165"/>
      <c r="Q77" s="1165"/>
      <c r="R77" s="1165"/>
      <c r="S77" s="1165"/>
      <c r="T77" s="1165"/>
      <c r="U77" s="1165"/>
      <c r="V77" s="1165"/>
      <c r="W77" s="1165"/>
      <c r="X77" s="1165"/>
      <c r="Y77" s="1165"/>
      <c r="Z77" s="1165"/>
      <c r="AA77" s="1165"/>
      <c r="AB77" s="1165"/>
      <c r="AC77" s="1165"/>
      <c r="AD77" s="1165"/>
      <c r="AE77" s="1165"/>
      <c r="AF77" s="1165"/>
      <c r="AG77" s="1165"/>
      <c r="AH77" s="1165"/>
      <c r="AI77" s="1165"/>
      <c r="AJ77" s="1165"/>
      <c r="AK77" s="1165"/>
    </row>
    <row r="78" spans="1:37" ht="18" customHeight="1">
      <c r="A78" s="1" t="s">
        <v>141</v>
      </c>
      <c r="O78" s="1165" t="e">
        <f>#REF!</f>
        <v>#REF!</v>
      </c>
      <c r="P78" s="1165"/>
      <c r="Q78" s="1165"/>
      <c r="R78" s="1165"/>
      <c r="S78" s="1165"/>
      <c r="T78" s="1165"/>
      <c r="U78" s="1165"/>
      <c r="V78" s="1165"/>
    </row>
    <row r="79" spans="1:37" ht="18" customHeight="1">
      <c r="A79" s="1" t="s">
        <v>142</v>
      </c>
      <c r="O79" s="1166" t="e">
        <f>#REF!</f>
        <v>#REF!</v>
      </c>
      <c r="P79" s="1166"/>
      <c r="Q79" s="1166"/>
      <c r="R79" s="1166"/>
      <c r="S79" s="1166"/>
      <c r="T79" s="1166"/>
      <c r="U79" s="1166"/>
      <c r="V79" s="1166"/>
      <c r="W79" s="1166"/>
      <c r="X79" s="1166"/>
      <c r="Y79" s="1166"/>
      <c r="Z79" s="1166"/>
      <c r="AA79" s="1166"/>
      <c r="AB79" s="1166"/>
      <c r="AC79" s="1166"/>
      <c r="AD79" s="1166"/>
      <c r="AE79" s="1166"/>
      <c r="AF79" s="1166"/>
      <c r="AG79" s="1166"/>
      <c r="AH79" s="1166"/>
      <c r="AI79" s="1166"/>
      <c r="AJ79" s="1166"/>
      <c r="AK79" s="1166"/>
    </row>
    <row r="80" spans="1:37" ht="18" customHeight="1">
      <c r="A80" s="1" t="s">
        <v>143</v>
      </c>
      <c r="O80" s="2114" t="e">
        <f>#REF!</f>
        <v>#REF!</v>
      </c>
      <c r="P80" s="2114"/>
      <c r="Q80" s="2114"/>
      <c r="R80" s="2114"/>
      <c r="S80" s="2114"/>
      <c r="T80" s="2114"/>
      <c r="U80" s="2114"/>
      <c r="V80" s="2114"/>
      <c r="W80" s="2114"/>
      <c r="X80" s="2114"/>
      <c r="Y80" s="2114"/>
      <c r="Z80" s="2114"/>
      <c r="AA80" s="2114"/>
      <c r="AB80" s="2114"/>
    </row>
    <row r="81" spans="1:37" ht="18" customHeight="1">
      <c r="A81" s="65" t="s">
        <v>171</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row>
    <row r="82" spans="1:37" ht="18" customHeight="1">
      <c r="A82" s="1" t="s">
        <v>139</v>
      </c>
      <c r="O82" s="2113" t="e">
        <f>PHONETIC(#REF!)</f>
        <v>#REF!</v>
      </c>
      <c r="P82" s="2113"/>
      <c r="Q82" s="2113"/>
      <c r="R82" s="2113"/>
      <c r="S82" s="2113"/>
      <c r="T82" s="2113"/>
      <c r="U82" s="2113"/>
      <c r="V82" s="2113"/>
      <c r="W82" s="2113"/>
      <c r="X82" s="2113"/>
      <c r="Y82" s="2113"/>
      <c r="Z82" s="2113"/>
      <c r="AA82" s="2113"/>
      <c r="AB82" s="2113"/>
      <c r="AC82" s="2113"/>
      <c r="AD82" s="2113"/>
      <c r="AE82" s="2113"/>
      <c r="AF82" s="2113"/>
      <c r="AG82" s="2113"/>
      <c r="AH82" s="2113"/>
      <c r="AI82" s="2113"/>
      <c r="AJ82" s="2113"/>
      <c r="AK82" s="2113"/>
    </row>
    <row r="83" spans="1:37" ht="18" customHeight="1">
      <c r="A83" s="1" t="s">
        <v>140</v>
      </c>
      <c r="O83" s="1165" t="e">
        <f>#REF!</f>
        <v>#REF!</v>
      </c>
      <c r="P83" s="1165"/>
      <c r="Q83" s="1165"/>
      <c r="R83" s="1165"/>
      <c r="S83" s="1165"/>
      <c r="T83" s="1165"/>
      <c r="U83" s="1165"/>
      <c r="V83" s="1165"/>
      <c r="W83" s="1165"/>
      <c r="X83" s="1165"/>
      <c r="Y83" s="1165"/>
      <c r="Z83" s="1165"/>
      <c r="AA83" s="1165"/>
      <c r="AB83" s="1165"/>
      <c r="AC83" s="1165"/>
      <c r="AD83" s="1165"/>
      <c r="AE83" s="1165"/>
      <c r="AF83" s="1165"/>
      <c r="AG83" s="1165"/>
      <c r="AH83" s="1165"/>
      <c r="AI83" s="1165"/>
      <c r="AJ83" s="1165"/>
      <c r="AK83" s="1165"/>
    </row>
    <row r="84" spans="1:37" ht="18" customHeight="1">
      <c r="A84" s="1" t="s">
        <v>141</v>
      </c>
      <c r="O84" s="1165" t="e">
        <f>#REF!</f>
        <v>#REF!</v>
      </c>
      <c r="P84" s="1165"/>
      <c r="Q84" s="1165"/>
      <c r="R84" s="1165"/>
      <c r="S84" s="1165"/>
      <c r="T84" s="1165"/>
      <c r="U84" s="1165"/>
      <c r="V84" s="1165"/>
    </row>
    <row r="85" spans="1:37" ht="18" customHeight="1">
      <c r="A85" s="1" t="s">
        <v>142</v>
      </c>
      <c r="O85" s="1166" t="e">
        <f>#REF!</f>
        <v>#REF!</v>
      </c>
      <c r="P85" s="1166"/>
      <c r="Q85" s="1166"/>
      <c r="R85" s="1166"/>
      <c r="S85" s="1166"/>
      <c r="T85" s="1166"/>
      <c r="U85" s="1166"/>
      <c r="V85" s="1166"/>
      <c r="W85" s="1166"/>
      <c r="X85" s="1166"/>
      <c r="Y85" s="1166"/>
      <c r="Z85" s="1166"/>
      <c r="AA85" s="1166"/>
      <c r="AB85" s="1166"/>
      <c r="AC85" s="1166"/>
      <c r="AD85" s="1166"/>
      <c r="AE85" s="1166"/>
      <c r="AF85" s="1166"/>
      <c r="AG85" s="1166"/>
      <c r="AH85" s="1166"/>
      <c r="AI85" s="1166"/>
      <c r="AJ85" s="1166"/>
      <c r="AK85" s="1166"/>
    </row>
    <row r="86" spans="1:37" ht="18" customHeight="1">
      <c r="A86" s="3" t="s">
        <v>143</v>
      </c>
      <c r="B86" s="3"/>
      <c r="C86" s="3"/>
      <c r="D86" s="3"/>
      <c r="E86" s="3"/>
      <c r="F86" s="3"/>
      <c r="G86" s="3"/>
      <c r="H86" s="3"/>
      <c r="I86" s="3"/>
      <c r="J86" s="3"/>
      <c r="K86" s="3"/>
      <c r="L86" s="3"/>
      <c r="M86" s="3"/>
      <c r="N86" s="3"/>
      <c r="O86" s="2114" t="e">
        <f>#REF!</f>
        <v>#REF!</v>
      </c>
      <c r="P86" s="2114"/>
      <c r="Q86" s="2114"/>
      <c r="R86" s="2114"/>
      <c r="S86" s="2114"/>
      <c r="T86" s="2114"/>
      <c r="U86" s="2114"/>
      <c r="V86" s="2114"/>
      <c r="W86" s="2114"/>
      <c r="X86" s="2114"/>
      <c r="Y86" s="2114"/>
      <c r="Z86" s="2114"/>
      <c r="AA86" s="2114"/>
      <c r="AB86" s="2114"/>
      <c r="AC86" s="3"/>
      <c r="AD86" s="3"/>
      <c r="AE86" s="3"/>
      <c r="AF86" s="3"/>
      <c r="AG86" s="3"/>
      <c r="AH86" s="3"/>
      <c r="AI86" s="3"/>
      <c r="AJ86" s="3"/>
      <c r="AK86" s="3"/>
    </row>
    <row r="87" spans="1:37" ht="20.100000000000001" customHeight="1" thickBot="1">
      <c r="A87" s="43" t="s">
        <v>1719</v>
      </c>
      <c r="AK87" s="80" t="s">
        <v>1720</v>
      </c>
    </row>
    <row r="88" spans="1:37" ht="12.95" customHeight="1">
      <c r="A88" s="18" t="s">
        <v>1508</v>
      </c>
      <c r="B88" s="10"/>
      <c r="C88" s="10"/>
      <c r="D88" s="10"/>
      <c r="E88" s="10"/>
      <c r="F88" s="10"/>
      <c r="G88" s="10"/>
      <c r="H88" s="10"/>
      <c r="I88" s="2140" t="e">
        <f>#REF!</f>
        <v>#REF!</v>
      </c>
      <c r="J88" s="2141"/>
      <c r="K88" s="2141"/>
      <c r="L88" s="2141"/>
      <c r="M88" s="2141"/>
      <c r="N88" s="2141"/>
      <c r="O88" s="2141"/>
      <c r="P88" s="2141"/>
      <c r="Q88" s="2141"/>
      <c r="R88" s="2141"/>
      <c r="S88" s="2141"/>
      <c r="T88" s="2141"/>
      <c r="U88" s="2141"/>
      <c r="V88" s="2141"/>
      <c r="W88" s="2141"/>
      <c r="X88" s="2141"/>
      <c r="Y88" s="2141"/>
      <c r="Z88" s="2141"/>
      <c r="AA88" s="2141"/>
      <c r="AB88" s="2141"/>
      <c r="AC88" s="2141"/>
      <c r="AD88" s="2141"/>
      <c r="AE88" s="2141"/>
      <c r="AF88" s="2141"/>
      <c r="AG88" s="2141"/>
      <c r="AH88" s="2141"/>
      <c r="AI88" s="2141"/>
      <c r="AJ88" s="2141"/>
      <c r="AK88" s="2142"/>
    </row>
    <row r="89" spans="1:37" ht="12.95" customHeight="1">
      <c r="A89" s="78" t="s">
        <v>1721</v>
      </c>
      <c r="B89" s="79"/>
      <c r="C89" s="79"/>
      <c r="D89" s="79"/>
      <c r="E89" s="79"/>
      <c r="F89" s="79"/>
      <c r="G89" s="79"/>
      <c r="H89" s="79"/>
      <c r="I89" s="2143" t="e">
        <f>#REF!</f>
        <v>#REF!</v>
      </c>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144"/>
      <c r="AJ89" s="2144"/>
      <c r="AK89" s="2145"/>
    </row>
    <row r="90" spans="1:37" ht="12.95" customHeight="1">
      <c r="A90" s="78" t="s">
        <v>1722</v>
      </c>
      <c r="B90" s="79"/>
      <c r="C90" s="79"/>
      <c r="D90" s="79"/>
      <c r="E90" s="79"/>
      <c r="F90" s="79"/>
      <c r="G90" s="79"/>
      <c r="H90" s="79"/>
      <c r="I90" s="2146" t="e">
        <f>#REF!</f>
        <v>#REF!</v>
      </c>
      <c r="J90" s="2147"/>
      <c r="K90" s="2147"/>
      <c r="L90" s="2147"/>
      <c r="M90" s="2147"/>
      <c r="N90" s="2147"/>
      <c r="O90" s="2147"/>
      <c r="P90" s="2147"/>
      <c r="Q90" s="2147"/>
      <c r="R90" s="2147"/>
      <c r="S90" s="2147"/>
      <c r="T90" s="2147"/>
      <c r="U90" s="2147"/>
      <c r="V90" s="2147"/>
      <c r="W90" s="2147"/>
      <c r="X90" s="2147"/>
      <c r="Y90" s="2147"/>
      <c r="Z90" s="2147"/>
      <c r="AA90" s="2147"/>
      <c r="AB90" s="2147"/>
      <c r="AC90" s="2147"/>
      <c r="AD90" s="2147"/>
      <c r="AE90" s="2147"/>
      <c r="AF90" s="2147"/>
      <c r="AG90" s="2147"/>
      <c r="AH90" s="2147"/>
      <c r="AI90" s="2147"/>
      <c r="AJ90" s="2147"/>
      <c r="AK90" s="2148"/>
    </row>
    <row r="91" spans="1:37" ht="12.95" customHeight="1" thickBot="1">
      <c r="A91" s="19" t="s">
        <v>1511</v>
      </c>
      <c r="B91" s="7"/>
      <c r="C91" s="7"/>
      <c r="D91" s="7"/>
      <c r="E91" s="7"/>
      <c r="F91" s="7"/>
      <c r="G91" s="7"/>
      <c r="H91" s="7"/>
      <c r="I91" s="2149"/>
      <c r="J91" s="2150"/>
      <c r="K91" s="2150"/>
      <c r="L91" s="2150"/>
      <c r="M91" s="2150"/>
      <c r="N91" s="2150"/>
      <c r="O91" s="2150"/>
      <c r="P91" s="2150"/>
      <c r="Q91" s="2150"/>
      <c r="R91" s="2150"/>
      <c r="S91" s="2150"/>
      <c r="T91" s="2150"/>
      <c r="U91" s="2150"/>
      <c r="V91" s="2150"/>
      <c r="W91" s="2150"/>
      <c r="X91" s="2150"/>
      <c r="Y91" s="2150"/>
      <c r="Z91" s="2150"/>
      <c r="AA91" s="2150"/>
      <c r="AB91" s="2150"/>
      <c r="AC91" s="2150"/>
      <c r="AD91" s="2150"/>
      <c r="AE91" s="2150"/>
      <c r="AF91" s="2150"/>
      <c r="AG91" s="2150"/>
      <c r="AH91" s="2150"/>
      <c r="AI91" s="2150"/>
      <c r="AJ91" s="2150"/>
      <c r="AK91" s="2151"/>
    </row>
    <row r="92" spans="1:37" ht="5.0999999999999996" customHeight="1" thickBo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row>
    <row r="93" spans="1:37" ht="12.95" customHeight="1">
      <c r="A93" s="2132" t="s">
        <v>1723</v>
      </c>
      <c r="B93" s="2133"/>
      <c r="C93" s="2133"/>
      <c r="D93" s="2133"/>
      <c r="E93" s="2133"/>
      <c r="F93" s="2133"/>
      <c r="G93" s="2133"/>
      <c r="H93" s="2133"/>
      <c r="I93" s="2136" t="s">
        <v>1724</v>
      </c>
      <c r="J93" s="2133"/>
      <c r="K93" s="2133"/>
      <c r="L93" s="2133"/>
      <c r="M93" s="2133"/>
      <c r="N93" s="2133"/>
      <c r="O93" s="2133"/>
      <c r="P93" s="2133"/>
      <c r="Q93" s="2133"/>
      <c r="R93" s="2133"/>
      <c r="S93" s="2133"/>
      <c r="T93" s="2133"/>
      <c r="U93" s="2133"/>
      <c r="V93" s="2133"/>
      <c r="W93" s="2133"/>
      <c r="X93" s="2133"/>
      <c r="Y93" s="2133"/>
      <c r="Z93" s="2133"/>
      <c r="AA93" s="2133"/>
      <c r="AB93" s="2133"/>
      <c r="AC93" s="2133"/>
      <c r="AD93" s="2133"/>
      <c r="AE93" s="2137"/>
      <c r="AF93" s="2152" t="s">
        <v>1725</v>
      </c>
      <c r="AG93" s="2152"/>
      <c r="AH93" s="2152"/>
      <c r="AI93" s="2133" t="s">
        <v>1726</v>
      </c>
      <c r="AJ93" s="2133"/>
      <c r="AK93" s="2153"/>
    </row>
    <row r="94" spans="1:37" ht="12.95" customHeight="1">
      <c r="A94" s="2126" t="s">
        <v>1727</v>
      </c>
      <c r="B94" s="2127"/>
      <c r="C94" s="2127"/>
      <c r="D94" s="2127"/>
      <c r="E94" s="2127"/>
      <c r="F94" s="2127"/>
      <c r="G94" s="2127"/>
      <c r="H94" s="2127"/>
      <c r="I94" s="48"/>
      <c r="J94" s="49" t="s">
        <v>11</v>
      </c>
      <c r="K94" s="49"/>
      <c r="L94" s="49"/>
      <c r="M94" s="49"/>
      <c r="N94" s="49"/>
      <c r="O94" s="49"/>
      <c r="P94" s="49"/>
      <c r="Q94" s="49"/>
      <c r="R94" s="49"/>
      <c r="S94" s="49"/>
      <c r="T94" s="49"/>
      <c r="U94" s="49"/>
      <c r="V94" s="49"/>
      <c r="W94" s="49"/>
      <c r="X94" s="49"/>
      <c r="Y94" s="49"/>
      <c r="Z94" s="49"/>
      <c r="AA94" s="49"/>
      <c r="AB94" s="49"/>
      <c r="AC94" s="49"/>
      <c r="AD94" s="49"/>
      <c r="AE94" s="50"/>
      <c r="AF94" s="49"/>
      <c r="AG94" s="2128" t="s">
        <v>1728</v>
      </c>
      <c r="AH94" s="2128"/>
      <c r="AI94" s="49"/>
      <c r="AJ94" s="49"/>
      <c r="AK94" s="22"/>
    </row>
    <row r="95" spans="1:37" ht="12.95" customHeight="1" thickBot="1">
      <c r="A95" s="63"/>
      <c r="B95" s="51"/>
      <c r="C95" s="51"/>
      <c r="D95" s="51"/>
      <c r="E95" s="51"/>
      <c r="F95" s="51"/>
      <c r="G95" s="51"/>
      <c r="H95" s="51"/>
      <c r="I95" s="77"/>
      <c r="J95" s="2129" t="s">
        <v>1729</v>
      </c>
      <c r="K95" s="2129"/>
      <c r="L95" s="2129"/>
      <c r="M95" s="2129"/>
      <c r="N95" s="2129"/>
      <c r="O95" s="2129"/>
      <c r="P95" s="2129"/>
      <c r="Q95" s="2129"/>
      <c r="R95" s="2129"/>
      <c r="S95" s="2129"/>
      <c r="T95" s="2129"/>
      <c r="U95" s="2129"/>
      <c r="V95" s="2129"/>
      <c r="W95" s="2129"/>
      <c r="X95" s="2129"/>
      <c r="Y95" s="2129"/>
      <c r="Z95" s="2129"/>
      <c r="AA95" s="2129"/>
      <c r="AB95" s="2129"/>
      <c r="AC95" s="2129"/>
      <c r="AD95" s="2129"/>
      <c r="AE95" s="2130"/>
      <c r="AF95" s="51"/>
      <c r="AG95" s="2131" t="s">
        <v>1730</v>
      </c>
      <c r="AH95" s="2131"/>
      <c r="AI95" s="51"/>
      <c r="AJ95" s="51"/>
      <c r="AK95" s="59"/>
    </row>
    <row r="96" spans="1:37" ht="5.0999999999999996" customHeight="1" thickBo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row>
    <row r="97" spans="1:37" ht="12.95" customHeight="1">
      <c r="A97" s="2132" t="s">
        <v>1731</v>
      </c>
      <c r="B97" s="2133"/>
      <c r="C97" s="2133"/>
      <c r="D97" s="2133"/>
      <c r="E97" s="2136" t="s">
        <v>1732</v>
      </c>
      <c r="F97" s="2133"/>
      <c r="G97" s="2133"/>
      <c r="H97" s="2137"/>
      <c r="I97" s="2133" t="s">
        <v>1733</v>
      </c>
      <c r="J97" s="2133"/>
      <c r="K97" s="2133"/>
      <c r="L97" s="2133"/>
      <c r="M97" s="2133"/>
      <c r="N97" s="2133"/>
      <c r="O97" s="2133"/>
      <c r="P97" s="2133"/>
      <c r="Q97" s="2133"/>
      <c r="R97" s="2133"/>
      <c r="S97" s="2133"/>
      <c r="T97" s="2133"/>
      <c r="U97" s="2133"/>
      <c r="V97" s="2133"/>
      <c r="W97" s="2133"/>
      <c r="X97" s="2133"/>
      <c r="Y97" s="2133"/>
      <c r="Z97" s="2133"/>
      <c r="AA97" s="2133"/>
      <c r="AB97" s="2133"/>
      <c r="AC97" s="2133"/>
      <c r="AD97" s="2133"/>
      <c r="AE97" s="2133"/>
      <c r="AF97" s="2133"/>
      <c r="AG97" s="2133"/>
      <c r="AH97" s="2133"/>
      <c r="AI97" s="2164" t="s">
        <v>1734</v>
      </c>
      <c r="AJ97" s="2165"/>
      <c r="AK97" s="2166"/>
    </row>
    <row r="98" spans="1:37" ht="12.95" customHeight="1" thickBot="1">
      <c r="A98" s="2134"/>
      <c r="B98" s="2135"/>
      <c r="C98" s="2135"/>
      <c r="D98" s="2135"/>
      <c r="E98" s="2138"/>
      <c r="F98" s="2135"/>
      <c r="G98" s="2135"/>
      <c r="H98" s="2139"/>
      <c r="I98" s="2170" t="s">
        <v>328</v>
      </c>
      <c r="J98" s="2170"/>
      <c r="K98" s="2170"/>
      <c r="L98" s="2170"/>
      <c r="M98" s="2170"/>
      <c r="N98" s="2170"/>
      <c r="O98" s="2170"/>
      <c r="P98" s="2171" t="s">
        <v>329</v>
      </c>
      <c r="Q98" s="2170"/>
      <c r="R98" s="2170"/>
      <c r="S98" s="2170"/>
      <c r="T98" s="2170"/>
      <c r="U98" s="2170"/>
      <c r="V98" s="2170"/>
      <c r="W98" s="2170"/>
      <c r="X98" s="2170"/>
      <c r="Y98" s="2170"/>
      <c r="Z98" s="2170"/>
      <c r="AA98" s="2170"/>
      <c r="AB98" s="2170"/>
      <c r="AC98" s="2170"/>
      <c r="AD98" s="2170"/>
      <c r="AE98" s="2172"/>
      <c r="AF98" s="75" t="s">
        <v>330</v>
      </c>
      <c r="AG98" s="75"/>
      <c r="AH98" s="76"/>
      <c r="AI98" s="2167"/>
      <c r="AJ98" s="2168"/>
      <c r="AK98" s="2169"/>
    </row>
    <row r="99" spans="1:37" ht="12.95" customHeight="1">
      <c r="A99" s="73" t="s">
        <v>1735</v>
      </c>
      <c r="B99" s="45"/>
      <c r="C99" s="45"/>
      <c r="D99" s="45"/>
      <c r="E99" s="2173" t="s">
        <v>1736</v>
      </c>
      <c r="F99" s="2174"/>
      <c r="G99" s="2174"/>
      <c r="H99" s="2175"/>
      <c r="I99" s="45" t="s">
        <v>1737</v>
      </c>
      <c r="J99" s="45"/>
      <c r="K99" s="45"/>
      <c r="L99" s="45"/>
      <c r="M99" s="45"/>
      <c r="N99" s="45"/>
      <c r="O99" s="45"/>
      <c r="P99" s="16"/>
      <c r="Q99" s="45" t="s">
        <v>1738</v>
      </c>
      <c r="R99" s="45"/>
      <c r="S99" s="45"/>
      <c r="T99" s="45"/>
      <c r="U99" s="45" t="s">
        <v>1739</v>
      </c>
      <c r="V99" s="45"/>
      <c r="W99" s="45"/>
      <c r="X99" s="45"/>
      <c r="Y99" s="45" t="s">
        <v>1740</v>
      </c>
      <c r="Z99" s="45"/>
      <c r="AA99" s="45"/>
      <c r="AB99" s="45"/>
      <c r="AC99" s="45" t="s">
        <v>1741</v>
      </c>
      <c r="AD99" s="45"/>
      <c r="AE99" s="46"/>
      <c r="AF99" s="45"/>
      <c r="AG99" s="2174" t="s">
        <v>1742</v>
      </c>
      <c r="AH99" s="2175"/>
      <c r="AI99" s="16"/>
      <c r="AJ99" s="45"/>
      <c r="AK99" s="58"/>
    </row>
    <row r="100" spans="1:37" ht="12.95" customHeight="1">
      <c r="A100" s="73" t="s">
        <v>1744</v>
      </c>
      <c r="B100" s="45"/>
      <c r="C100" s="45"/>
      <c r="D100" s="45"/>
      <c r="E100" s="2176" t="s">
        <v>1745</v>
      </c>
      <c r="F100" s="2158"/>
      <c r="G100" s="2158"/>
      <c r="H100" s="2159"/>
      <c r="I100" s="45"/>
      <c r="J100" s="45"/>
      <c r="K100" s="45"/>
      <c r="L100" s="45"/>
      <c r="M100" s="45"/>
      <c r="N100" s="45"/>
      <c r="O100" s="45"/>
      <c r="P100" s="16"/>
      <c r="Q100" s="45" t="s">
        <v>1746</v>
      </c>
      <c r="R100" s="45"/>
      <c r="S100" s="45"/>
      <c r="T100" s="45"/>
      <c r="U100" s="45" t="s">
        <v>1747</v>
      </c>
      <c r="V100" s="45"/>
      <c r="W100" s="45"/>
      <c r="X100" s="45"/>
      <c r="Y100" s="45" t="s">
        <v>1748</v>
      </c>
      <c r="Z100" s="45"/>
      <c r="AA100" s="45"/>
      <c r="AB100" s="45"/>
      <c r="AC100" s="45" t="s">
        <v>1749</v>
      </c>
      <c r="AD100" s="45"/>
      <c r="AE100" s="46"/>
      <c r="AF100" s="45"/>
      <c r="AG100" s="2158" t="s">
        <v>691</v>
      </c>
      <c r="AH100" s="2159"/>
      <c r="AI100" s="16"/>
      <c r="AJ100" s="45"/>
      <c r="AK100" s="58"/>
    </row>
    <row r="101" spans="1:37" ht="12.95" customHeight="1">
      <c r="A101" s="73"/>
      <c r="B101" s="45"/>
      <c r="C101" s="45"/>
      <c r="D101" s="45"/>
      <c r="E101" s="16"/>
      <c r="F101" s="45"/>
      <c r="G101" s="45"/>
      <c r="H101" s="46"/>
      <c r="I101" s="26" t="s">
        <v>1751</v>
      </c>
      <c r="J101" s="27"/>
      <c r="K101" s="27"/>
      <c r="L101" s="27"/>
      <c r="M101" s="27"/>
      <c r="N101" s="27"/>
      <c r="O101" s="27"/>
      <c r="P101" s="26"/>
      <c r="Q101" s="27" t="s">
        <v>1752</v>
      </c>
      <c r="R101" s="27"/>
      <c r="S101" s="27"/>
      <c r="T101" s="27" t="s">
        <v>148</v>
      </c>
      <c r="U101" s="27"/>
      <c r="V101" s="27" t="s">
        <v>1753</v>
      </c>
      <c r="W101" s="27"/>
      <c r="X101" s="27"/>
      <c r="Y101" s="27"/>
      <c r="Z101" s="27"/>
      <c r="AA101" s="27"/>
      <c r="AB101" s="27" t="s">
        <v>1754</v>
      </c>
      <c r="AC101" s="27"/>
      <c r="AD101" s="27"/>
      <c r="AE101" s="28" t="s">
        <v>238</v>
      </c>
      <c r="AF101" s="45"/>
      <c r="AG101" s="2154" t="s">
        <v>451</v>
      </c>
      <c r="AH101" s="2155"/>
      <c r="AI101" s="16"/>
      <c r="AJ101" s="45"/>
      <c r="AK101" s="58"/>
    </row>
    <row r="102" spans="1:37" ht="12.95" customHeight="1">
      <c r="A102" s="73"/>
      <c r="B102" s="45"/>
      <c r="C102" s="45"/>
      <c r="D102" s="45"/>
      <c r="E102" s="16"/>
      <c r="F102" s="45"/>
      <c r="G102" s="45"/>
      <c r="H102" s="46"/>
      <c r="I102" s="48"/>
      <c r="J102" s="49"/>
      <c r="K102" s="49"/>
      <c r="L102" s="49"/>
      <c r="M102" s="49"/>
      <c r="N102" s="49"/>
      <c r="O102" s="49"/>
      <c r="P102" s="48"/>
      <c r="Q102" s="49" t="s">
        <v>1756</v>
      </c>
      <c r="R102" s="49"/>
      <c r="S102" s="49"/>
      <c r="T102" s="49"/>
      <c r="U102" s="49"/>
      <c r="V102" s="49"/>
      <c r="W102" s="49"/>
      <c r="X102" s="49"/>
      <c r="Y102" s="49"/>
      <c r="Z102" s="49"/>
      <c r="AA102" s="49"/>
      <c r="AB102" s="49"/>
      <c r="AC102" s="49"/>
      <c r="AD102" s="49"/>
      <c r="AE102" s="50"/>
      <c r="AF102" s="49"/>
      <c r="AG102" s="2156" t="s">
        <v>510</v>
      </c>
      <c r="AH102" s="2157"/>
      <c r="AI102" s="16"/>
      <c r="AJ102" s="45"/>
      <c r="AK102" s="58"/>
    </row>
    <row r="103" spans="1:37" ht="12.95" customHeight="1">
      <c r="A103" s="73"/>
      <c r="B103" s="45"/>
      <c r="C103" s="45"/>
      <c r="D103" s="45"/>
      <c r="E103" s="16"/>
      <c r="F103" s="45"/>
      <c r="G103" s="45"/>
      <c r="H103" s="46"/>
      <c r="I103" s="45"/>
      <c r="J103" s="45"/>
      <c r="K103" s="45"/>
      <c r="L103" s="45"/>
      <c r="M103" s="45"/>
      <c r="N103" s="45"/>
      <c r="O103" s="45"/>
      <c r="P103" s="16"/>
      <c r="Q103" s="45" t="s">
        <v>1758</v>
      </c>
      <c r="R103" s="45"/>
      <c r="S103" s="45"/>
      <c r="T103" s="45"/>
      <c r="U103" s="45"/>
      <c r="V103" s="45"/>
      <c r="W103" s="45"/>
      <c r="X103" s="45"/>
      <c r="Y103" s="45"/>
      <c r="Z103" s="45"/>
      <c r="AA103" s="45"/>
      <c r="AB103" s="45"/>
      <c r="AC103" s="45"/>
      <c r="AD103" s="45"/>
      <c r="AE103" s="46"/>
      <c r="AF103" s="45"/>
      <c r="AG103" s="2158" t="s">
        <v>1283</v>
      </c>
      <c r="AH103" s="2159"/>
      <c r="AI103" s="16"/>
      <c r="AJ103" s="45"/>
      <c r="AK103" s="58"/>
    </row>
    <row r="104" spans="1:37" ht="12.95" customHeight="1">
      <c r="A104" s="73"/>
      <c r="B104" s="45"/>
      <c r="C104" s="45"/>
      <c r="D104" s="45"/>
      <c r="E104" s="16"/>
      <c r="F104" s="45"/>
      <c r="G104" s="45"/>
      <c r="H104" s="46"/>
      <c r="I104" s="45"/>
      <c r="J104" s="45"/>
      <c r="K104" s="45"/>
      <c r="L104" s="45"/>
      <c r="M104" s="45"/>
      <c r="N104" s="45"/>
      <c r="O104" s="45"/>
      <c r="P104" s="16"/>
      <c r="Q104" s="45" t="s">
        <v>28</v>
      </c>
      <c r="R104" s="45"/>
      <c r="S104" s="45"/>
      <c r="T104" s="45" t="s">
        <v>148</v>
      </c>
      <c r="U104" s="2154"/>
      <c r="V104" s="2154"/>
      <c r="W104" s="2154"/>
      <c r="X104" s="2154"/>
      <c r="Y104" s="2154"/>
      <c r="Z104" s="2154"/>
      <c r="AA104" s="2154"/>
      <c r="AB104" s="2154"/>
      <c r="AC104" s="2154"/>
      <c r="AD104" s="2154"/>
      <c r="AE104" s="46" t="s">
        <v>238</v>
      </c>
      <c r="AG104" s="2158"/>
      <c r="AH104" s="2159"/>
      <c r="AI104" s="16"/>
      <c r="AJ104" s="45"/>
      <c r="AK104" s="58"/>
    </row>
    <row r="105" spans="1:37" ht="12.95" customHeight="1">
      <c r="A105" s="73"/>
      <c r="B105" s="45"/>
      <c r="C105" s="45"/>
      <c r="D105" s="45"/>
      <c r="E105" s="2160" t="s">
        <v>1761</v>
      </c>
      <c r="F105" s="2161"/>
      <c r="G105" s="2161"/>
      <c r="H105" s="2162"/>
      <c r="I105" s="27" t="s">
        <v>1762</v>
      </c>
      <c r="J105" s="27"/>
      <c r="K105" s="27"/>
      <c r="L105" s="27"/>
      <c r="M105" s="27"/>
      <c r="N105" s="27"/>
      <c r="O105" s="27"/>
      <c r="P105" s="26" t="s">
        <v>148</v>
      </c>
      <c r="Q105" s="2163"/>
      <c r="R105" s="2163"/>
      <c r="S105" s="2163"/>
      <c r="T105" s="2163"/>
      <c r="U105" s="27" t="s">
        <v>238</v>
      </c>
      <c r="V105" s="27" t="s">
        <v>1763</v>
      </c>
      <c r="W105" s="27"/>
      <c r="X105" s="27"/>
      <c r="Y105" s="27"/>
      <c r="Z105" s="27"/>
      <c r="AA105" s="27"/>
      <c r="AB105" s="27"/>
      <c r="AC105" s="27"/>
      <c r="AD105" s="27"/>
      <c r="AE105" s="28"/>
      <c r="AF105" s="45"/>
      <c r="AG105" s="2158"/>
      <c r="AH105" s="2159"/>
      <c r="AI105" s="16"/>
      <c r="AJ105" s="45"/>
      <c r="AK105" s="58"/>
    </row>
    <row r="106" spans="1:37" ht="12.95" customHeight="1">
      <c r="A106" s="73"/>
      <c r="B106" s="45"/>
      <c r="C106" s="45"/>
      <c r="D106" s="45"/>
      <c r="E106" s="16" t="s">
        <v>1765</v>
      </c>
      <c r="F106" s="45"/>
      <c r="G106" s="45"/>
      <c r="H106" s="46"/>
      <c r="I106" s="45" t="s">
        <v>1766</v>
      </c>
      <c r="J106" s="45"/>
      <c r="K106" s="45"/>
      <c r="L106" s="45"/>
      <c r="M106" s="45"/>
      <c r="N106" s="45"/>
      <c r="O106" s="45"/>
      <c r="P106" s="16" t="s">
        <v>148</v>
      </c>
      <c r="Q106" s="2179"/>
      <c r="R106" s="2179"/>
      <c r="S106" s="2179"/>
      <c r="T106" s="2179"/>
      <c r="U106" s="45" t="s">
        <v>238</v>
      </c>
      <c r="V106" s="45" t="s">
        <v>1767</v>
      </c>
      <c r="W106" s="45"/>
      <c r="X106" s="45"/>
      <c r="Y106" s="45"/>
      <c r="Z106" s="45"/>
      <c r="AA106" s="45"/>
      <c r="AB106" s="45"/>
      <c r="AC106" s="45"/>
      <c r="AD106" s="45"/>
      <c r="AE106" s="46"/>
      <c r="AF106" s="45"/>
      <c r="AG106" s="45"/>
      <c r="AH106" s="45"/>
      <c r="AI106" s="16"/>
      <c r="AJ106" s="45"/>
      <c r="AK106" s="58"/>
    </row>
    <row r="107" spans="1:37" ht="12.95" customHeight="1">
      <c r="A107" s="73"/>
      <c r="B107" s="45"/>
      <c r="C107" s="45"/>
      <c r="D107" s="45"/>
      <c r="E107" s="16" t="s">
        <v>1769</v>
      </c>
      <c r="F107" s="45"/>
      <c r="G107" s="45"/>
      <c r="H107" s="46"/>
      <c r="I107" s="45" t="s">
        <v>1770</v>
      </c>
      <c r="J107" s="45"/>
      <c r="K107" s="45"/>
      <c r="L107" s="45"/>
      <c r="M107" s="45"/>
      <c r="N107" s="45"/>
      <c r="O107" s="45"/>
      <c r="P107" s="16"/>
      <c r="Q107" s="45"/>
      <c r="R107" s="45"/>
      <c r="S107" s="45"/>
      <c r="T107" s="45"/>
      <c r="U107" s="45"/>
      <c r="V107" s="45"/>
      <c r="W107" s="45"/>
      <c r="X107" s="45"/>
      <c r="Y107" s="45"/>
      <c r="Z107" s="45"/>
      <c r="AA107" s="45"/>
      <c r="AB107" s="45"/>
      <c r="AC107" s="45"/>
      <c r="AD107" s="45"/>
      <c r="AE107" s="46"/>
      <c r="AF107" s="45"/>
      <c r="AG107" s="45"/>
      <c r="AH107" s="45"/>
      <c r="AI107" s="16"/>
      <c r="AJ107" s="45"/>
      <c r="AK107" s="58"/>
    </row>
    <row r="108" spans="1:37" ht="12.95" customHeight="1">
      <c r="A108" s="73"/>
      <c r="B108" s="45"/>
      <c r="C108" s="45"/>
      <c r="D108" s="45"/>
      <c r="E108" s="16"/>
      <c r="F108" s="45"/>
      <c r="G108" s="45"/>
      <c r="H108" s="46"/>
      <c r="I108" s="48" t="s">
        <v>1771</v>
      </c>
      <c r="J108" s="49"/>
      <c r="K108" s="49"/>
      <c r="L108" s="49"/>
      <c r="M108" s="49"/>
      <c r="N108" s="49"/>
      <c r="O108" s="49"/>
      <c r="P108" s="48" t="s">
        <v>148</v>
      </c>
      <c r="Q108" s="2179"/>
      <c r="R108" s="2179"/>
      <c r="S108" s="2179"/>
      <c r="T108" s="2179"/>
      <c r="U108" s="49" t="s">
        <v>238</v>
      </c>
      <c r="V108" s="49" t="s">
        <v>1767</v>
      </c>
      <c r="W108" s="49"/>
      <c r="X108" s="49"/>
      <c r="Y108" s="49"/>
      <c r="Z108" s="49"/>
      <c r="AA108" s="49"/>
      <c r="AB108" s="49"/>
      <c r="AC108" s="49"/>
      <c r="AD108" s="49"/>
      <c r="AE108" s="50"/>
      <c r="AF108" s="45"/>
      <c r="AG108" s="45"/>
      <c r="AH108" s="45"/>
      <c r="AI108" s="16"/>
      <c r="AJ108" s="45"/>
      <c r="AK108" s="58"/>
    </row>
    <row r="109" spans="1:37" ht="12.95" customHeight="1" thickBot="1">
      <c r="A109" s="63"/>
      <c r="B109" s="51"/>
      <c r="C109" s="51"/>
      <c r="D109" s="51"/>
      <c r="E109" s="54"/>
      <c r="F109" s="51"/>
      <c r="G109" s="51"/>
      <c r="H109" s="52"/>
      <c r="I109" s="51" t="s">
        <v>1770</v>
      </c>
      <c r="J109" s="51"/>
      <c r="K109" s="51"/>
      <c r="L109" s="51"/>
      <c r="M109" s="51"/>
      <c r="N109" s="51"/>
      <c r="O109" s="51"/>
      <c r="P109" s="54"/>
      <c r="Q109" s="51"/>
      <c r="R109" s="51"/>
      <c r="S109" s="51"/>
      <c r="T109" s="51"/>
      <c r="U109" s="51"/>
      <c r="V109" s="51"/>
      <c r="W109" s="51"/>
      <c r="X109" s="51"/>
      <c r="Y109" s="51"/>
      <c r="Z109" s="51"/>
      <c r="AA109" s="51"/>
      <c r="AB109" s="51"/>
      <c r="AC109" s="51"/>
      <c r="AD109" s="51"/>
      <c r="AE109" s="52"/>
      <c r="AF109" s="51"/>
      <c r="AG109" s="51"/>
      <c r="AH109" s="51"/>
      <c r="AI109" s="54"/>
      <c r="AJ109" s="51"/>
      <c r="AK109" s="59"/>
    </row>
    <row r="110" spans="1:37" ht="12.95" customHeight="1">
      <c r="A110" s="62" t="s">
        <v>1774</v>
      </c>
      <c r="B110" s="47"/>
      <c r="C110" s="47"/>
      <c r="D110" s="47"/>
      <c r="E110" s="2180" t="s">
        <v>1775</v>
      </c>
      <c r="F110" s="2181"/>
      <c r="G110" s="2181"/>
      <c r="H110" s="2182"/>
      <c r="I110" s="2174" t="s">
        <v>1776</v>
      </c>
      <c r="J110" s="2174"/>
      <c r="K110" s="2174"/>
      <c r="L110" s="2174"/>
      <c r="M110" s="2174"/>
      <c r="N110" s="2174"/>
      <c r="O110" s="2174"/>
      <c r="P110" s="56" t="s">
        <v>1777</v>
      </c>
      <c r="Q110" s="47"/>
      <c r="R110" s="47"/>
      <c r="S110" s="47"/>
      <c r="T110" s="47"/>
      <c r="U110" s="47"/>
      <c r="V110" s="47"/>
      <c r="W110" s="47" t="s">
        <v>148</v>
      </c>
      <c r="X110" s="2133"/>
      <c r="Y110" s="2133"/>
      <c r="Z110" s="2133"/>
      <c r="AA110" s="2133"/>
      <c r="AB110" s="2133"/>
      <c r="AC110" s="47" t="s">
        <v>238</v>
      </c>
      <c r="AD110" s="47" t="s">
        <v>245</v>
      </c>
      <c r="AE110" s="57"/>
      <c r="AF110" s="47"/>
      <c r="AG110" s="2174" t="s">
        <v>1778</v>
      </c>
      <c r="AH110" s="2175"/>
      <c r="AI110" s="56"/>
      <c r="AJ110" s="47"/>
      <c r="AK110" s="21"/>
    </row>
    <row r="111" spans="1:37" ht="12.95" customHeight="1">
      <c r="A111" s="73" t="s">
        <v>1779</v>
      </c>
      <c r="B111" s="45"/>
      <c r="C111" s="45"/>
      <c r="D111" s="45"/>
      <c r="E111" s="16"/>
      <c r="F111" s="45"/>
      <c r="G111" s="45"/>
      <c r="H111" s="46"/>
      <c r="I111" s="45"/>
      <c r="J111" s="45"/>
      <c r="K111" s="45"/>
      <c r="L111" s="45"/>
      <c r="M111" s="45"/>
      <c r="N111" s="45"/>
      <c r="O111" s="45"/>
      <c r="P111" s="16" t="s">
        <v>1780</v>
      </c>
      <c r="Q111" s="45"/>
      <c r="R111" s="45"/>
      <c r="S111" s="45"/>
      <c r="T111" s="45"/>
      <c r="U111" s="45"/>
      <c r="V111" s="45"/>
      <c r="W111" s="45" t="s">
        <v>148</v>
      </c>
      <c r="X111" s="2177"/>
      <c r="Y111" s="2177"/>
      <c r="Z111" s="2177"/>
      <c r="AA111" s="2177"/>
      <c r="AB111" s="2177"/>
      <c r="AC111" s="45" t="s">
        <v>238</v>
      </c>
      <c r="AD111" s="45" t="s">
        <v>245</v>
      </c>
      <c r="AE111" s="46"/>
      <c r="AF111" s="45"/>
      <c r="AG111" s="2158"/>
      <c r="AH111" s="2159"/>
      <c r="AI111" s="16"/>
      <c r="AJ111" s="45"/>
      <c r="AK111" s="58"/>
    </row>
    <row r="112" spans="1:37" ht="12.95" customHeight="1">
      <c r="A112" s="73" t="s">
        <v>1781</v>
      </c>
      <c r="B112" s="45"/>
      <c r="C112" s="45"/>
      <c r="D112" s="45"/>
      <c r="E112" s="16"/>
      <c r="F112" s="45"/>
      <c r="G112" s="45"/>
      <c r="H112" s="46"/>
      <c r="I112" s="45"/>
      <c r="J112" s="45"/>
      <c r="K112" s="45"/>
      <c r="L112" s="45"/>
      <c r="M112" s="45"/>
      <c r="N112" s="45"/>
      <c r="O112" s="45"/>
      <c r="P112" s="16" t="s">
        <v>1782</v>
      </c>
      <c r="Q112" s="45"/>
      <c r="R112" s="45"/>
      <c r="S112" s="45"/>
      <c r="T112" s="45"/>
      <c r="U112" s="45"/>
      <c r="V112" s="45"/>
      <c r="W112" s="45" t="s">
        <v>148</v>
      </c>
      <c r="X112" s="2177"/>
      <c r="Y112" s="2177"/>
      <c r="Z112" s="2177"/>
      <c r="AA112" s="2177"/>
      <c r="AB112" s="2177"/>
      <c r="AC112" s="45" t="s">
        <v>238</v>
      </c>
      <c r="AD112" s="45" t="s">
        <v>245</v>
      </c>
      <c r="AE112" s="46"/>
      <c r="AF112" s="45"/>
      <c r="AG112" s="45"/>
      <c r="AH112" s="45"/>
      <c r="AI112" s="16"/>
      <c r="AJ112" s="45"/>
      <c r="AK112" s="58"/>
    </row>
    <row r="113" spans="1:37" ht="12.95" customHeight="1">
      <c r="A113" s="73"/>
      <c r="B113" s="45"/>
      <c r="C113" s="45"/>
      <c r="D113" s="45"/>
      <c r="E113" s="16"/>
      <c r="F113" s="45"/>
      <c r="G113" s="45"/>
      <c r="H113" s="46"/>
      <c r="I113" s="27" t="s">
        <v>874</v>
      </c>
      <c r="J113" s="27"/>
      <c r="K113" s="27"/>
      <c r="L113" s="27"/>
      <c r="M113" s="27"/>
      <c r="N113" s="27"/>
      <c r="O113" s="27"/>
      <c r="P113" s="2160" t="s">
        <v>875</v>
      </c>
      <c r="Q113" s="2161"/>
      <c r="R113" s="2161"/>
      <c r="S113" s="2161"/>
      <c r="T113" s="2161"/>
      <c r="U113" s="2161"/>
      <c r="V113" s="2161"/>
      <c r="W113" s="2161"/>
      <c r="X113" s="2161"/>
      <c r="Y113" s="2161"/>
      <c r="Z113" s="2161"/>
      <c r="AA113" s="2161"/>
      <c r="AB113" s="2161"/>
      <c r="AC113" s="2178"/>
      <c r="AD113" s="2178"/>
      <c r="AE113" s="28"/>
      <c r="AF113" s="48"/>
      <c r="AG113" s="2156" t="s">
        <v>1783</v>
      </c>
      <c r="AH113" s="2156"/>
      <c r="AI113" s="48"/>
      <c r="AJ113" s="49"/>
      <c r="AK113" s="22"/>
    </row>
    <row r="114" spans="1:37" ht="12.95" customHeight="1">
      <c r="A114" s="73"/>
      <c r="B114" s="45"/>
      <c r="C114" s="45"/>
      <c r="D114" s="45"/>
      <c r="E114" s="16"/>
      <c r="F114" s="45"/>
      <c r="G114" s="45"/>
      <c r="H114" s="46"/>
      <c r="I114" s="45" t="s">
        <v>877</v>
      </c>
      <c r="J114" s="45"/>
      <c r="K114" s="45"/>
      <c r="L114" s="45"/>
      <c r="M114" s="45"/>
      <c r="N114" s="45"/>
      <c r="O114" s="45"/>
      <c r="P114" s="16" t="s">
        <v>878</v>
      </c>
      <c r="Q114" s="45"/>
      <c r="R114" s="45"/>
      <c r="S114" s="45"/>
      <c r="T114" s="45"/>
      <c r="U114" s="45"/>
      <c r="V114" s="45"/>
      <c r="W114" s="45"/>
      <c r="X114" s="45"/>
      <c r="Y114" s="45"/>
      <c r="Z114" s="45"/>
      <c r="AA114" s="45"/>
      <c r="AB114" s="45"/>
      <c r="AC114" s="2186"/>
      <c r="AD114" s="2186"/>
      <c r="AE114" s="46"/>
      <c r="AF114" s="45"/>
      <c r="AG114" s="45"/>
      <c r="AH114" s="45"/>
      <c r="AI114" s="16"/>
      <c r="AJ114" s="45"/>
      <c r="AK114" s="58"/>
    </row>
    <row r="115" spans="1:37" ht="12.95" customHeight="1">
      <c r="A115" s="73"/>
      <c r="B115" s="45"/>
      <c r="C115" s="45"/>
      <c r="D115" s="45"/>
      <c r="E115" s="48" t="s">
        <v>1784</v>
      </c>
      <c r="F115" s="49"/>
      <c r="G115" s="49"/>
      <c r="H115" s="50"/>
      <c r="I115" s="49" t="s">
        <v>1785</v>
      </c>
      <c r="J115" s="49"/>
      <c r="K115" s="49"/>
      <c r="L115" s="49"/>
      <c r="M115" s="49"/>
      <c r="N115" s="49"/>
      <c r="O115" s="49"/>
      <c r="P115" s="48"/>
      <c r="Q115" s="49" t="s">
        <v>883</v>
      </c>
      <c r="R115" s="49"/>
      <c r="S115" s="49"/>
      <c r="T115" s="49"/>
      <c r="U115" s="49"/>
      <c r="V115" s="49"/>
      <c r="W115" s="49"/>
      <c r="X115" s="49"/>
      <c r="Y115" s="49"/>
      <c r="Z115" s="49"/>
      <c r="AA115" s="49"/>
      <c r="AB115" s="49"/>
      <c r="AC115" s="49"/>
      <c r="AD115" s="49"/>
      <c r="AE115" s="50"/>
      <c r="AF115" s="49"/>
      <c r="AG115" s="2156" t="s">
        <v>691</v>
      </c>
      <c r="AH115" s="2156"/>
      <c r="AI115" s="48"/>
      <c r="AJ115" s="49"/>
      <c r="AK115" s="22"/>
    </row>
    <row r="116" spans="1:37" ht="12.95" customHeight="1">
      <c r="A116" s="73"/>
      <c r="B116" s="45"/>
      <c r="C116" s="45"/>
      <c r="D116" s="45"/>
      <c r="E116" s="16"/>
      <c r="F116" s="45"/>
      <c r="G116" s="45"/>
      <c r="H116" s="46"/>
      <c r="I116" s="45" t="s">
        <v>1786</v>
      </c>
      <c r="J116" s="45"/>
      <c r="K116" s="45"/>
      <c r="L116" s="45"/>
      <c r="M116" s="45"/>
      <c r="N116" s="45"/>
      <c r="O116" s="45"/>
      <c r="P116" s="16"/>
      <c r="Q116" s="45" t="s">
        <v>886</v>
      </c>
      <c r="R116" s="45"/>
      <c r="S116" s="45"/>
      <c r="T116" s="45"/>
      <c r="U116" s="45"/>
      <c r="V116" s="45"/>
      <c r="W116" s="45"/>
      <c r="X116" s="45"/>
      <c r="Y116" s="45"/>
      <c r="Z116" s="45"/>
      <c r="AA116" s="45"/>
      <c r="AB116" s="45"/>
      <c r="AC116" s="45"/>
      <c r="AD116" s="45"/>
      <c r="AE116" s="46"/>
      <c r="AF116" s="45"/>
      <c r="AG116" s="2158" t="s">
        <v>451</v>
      </c>
      <c r="AH116" s="2159"/>
      <c r="AI116" s="16"/>
      <c r="AJ116" s="45"/>
      <c r="AK116" s="58"/>
    </row>
    <row r="117" spans="1:37" ht="12.95" customHeight="1">
      <c r="A117" s="73"/>
      <c r="B117" s="45"/>
      <c r="C117" s="45"/>
      <c r="D117" s="45"/>
      <c r="E117" s="16"/>
      <c r="F117" s="45"/>
      <c r="G117" s="45"/>
      <c r="H117" s="46"/>
      <c r="I117" s="45" t="s">
        <v>1787</v>
      </c>
      <c r="J117" s="45"/>
      <c r="K117" s="45"/>
      <c r="L117" s="45"/>
      <c r="M117" s="45"/>
      <c r="N117" s="45"/>
      <c r="O117" s="45"/>
      <c r="P117" s="16"/>
      <c r="Q117" s="34" t="s">
        <v>1788</v>
      </c>
      <c r="R117" s="45"/>
      <c r="S117" s="45"/>
      <c r="T117" s="45"/>
      <c r="U117" s="45"/>
      <c r="V117" s="45"/>
      <c r="W117" s="2177"/>
      <c r="X117" s="2177"/>
      <c r="Y117" s="2177"/>
      <c r="Z117" s="2177"/>
      <c r="AA117" s="2177"/>
      <c r="AB117" s="2177"/>
      <c r="AC117" s="2177"/>
      <c r="AD117" s="2177"/>
      <c r="AE117" s="38" t="s">
        <v>238</v>
      </c>
      <c r="AG117" s="2158"/>
      <c r="AH117" s="2159"/>
      <c r="AI117" s="16"/>
      <c r="AJ117" s="45"/>
      <c r="AK117" s="58"/>
    </row>
    <row r="118" spans="1:37" ht="12.95" customHeight="1">
      <c r="A118" s="73"/>
      <c r="B118" s="45"/>
      <c r="C118" s="45"/>
      <c r="D118" s="45"/>
      <c r="E118" s="17"/>
      <c r="F118" s="53"/>
      <c r="G118" s="53"/>
      <c r="H118" s="55"/>
      <c r="I118" s="53"/>
      <c r="J118" s="53"/>
      <c r="K118" s="53"/>
      <c r="L118" s="53"/>
      <c r="M118" s="53"/>
      <c r="N118" s="53"/>
      <c r="O118" s="53"/>
      <c r="P118" s="17"/>
      <c r="Q118" s="35" t="s">
        <v>1789</v>
      </c>
      <c r="R118" s="53"/>
      <c r="S118" s="53"/>
      <c r="T118" s="53"/>
      <c r="U118" s="2187"/>
      <c r="V118" s="2187"/>
      <c r="W118" s="2187"/>
      <c r="X118" s="2187"/>
      <c r="Y118" s="2187"/>
      <c r="Z118" s="2187"/>
      <c r="AA118" s="2187"/>
      <c r="AB118" s="2187"/>
      <c r="AC118" s="2187"/>
      <c r="AD118" s="2187"/>
      <c r="AE118" s="39" t="s">
        <v>238</v>
      </c>
      <c r="AF118" s="3"/>
      <c r="AG118" s="2154"/>
      <c r="AH118" s="2155"/>
      <c r="AI118" s="17"/>
      <c r="AJ118" s="53"/>
      <c r="AK118" s="23"/>
    </row>
    <row r="119" spans="1:37" ht="12.95" customHeight="1">
      <c r="A119" s="73"/>
      <c r="B119" s="45"/>
      <c r="C119" s="45"/>
      <c r="D119" s="45"/>
      <c r="E119" s="16" t="s">
        <v>898</v>
      </c>
      <c r="F119" s="45"/>
      <c r="G119" s="45"/>
      <c r="H119" s="46"/>
      <c r="I119" s="45" t="s">
        <v>1790</v>
      </c>
      <c r="J119" s="45"/>
      <c r="K119" s="45"/>
      <c r="L119" s="45"/>
      <c r="M119" s="45"/>
      <c r="N119" s="45"/>
      <c r="O119" s="45"/>
      <c r="P119" s="16" t="s">
        <v>427</v>
      </c>
      <c r="Q119" s="2177"/>
      <c r="R119" s="2177"/>
      <c r="S119" s="2177"/>
      <c r="T119" s="2177"/>
      <c r="U119" s="2177"/>
      <c r="V119" s="2177"/>
      <c r="W119" s="2177"/>
      <c r="X119" s="2177"/>
      <c r="Y119" s="2177"/>
      <c r="Z119" s="2177"/>
      <c r="AA119" s="2177"/>
      <c r="AB119" s="2177"/>
      <c r="AC119" s="2177"/>
      <c r="AD119" s="2177"/>
      <c r="AE119" s="46"/>
      <c r="AF119" s="45"/>
      <c r="AG119" s="2156" t="s">
        <v>691</v>
      </c>
      <c r="AH119" s="2157"/>
      <c r="AI119" s="16"/>
      <c r="AJ119" s="45"/>
      <c r="AK119" s="58"/>
    </row>
    <row r="120" spans="1:37" ht="12.95" customHeight="1">
      <c r="A120" s="73"/>
      <c r="B120" s="45"/>
      <c r="C120" s="45"/>
      <c r="D120" s="45"/>
      <c r="E120" s="16"/>
      <c r="F120" s="45"/>
      <c r="G120" s="45"/>
      <c r="H120" s="46"/>
      <c r="I120" s="45"/>
      <c r="J120" s="45"/>
      <c r="K120" s="45"/>
      <c r="L120" s="45"/>
      <c r="M120" s="45"/>
      <c r="N120" s="45"/>
      <c r="O120" s="45"/>
      <c r="P120" s="16"/>
      <c r="Q120" s="2177"/>
      <c r="R120" s="2177"/>
      <c r="S120" s="2177"/>
      <c r="T120" s="2177"/>
      <c r="U120" s="2177"/>
      <c r="V120" s="2177"/>
      <c r="W120" s="2177"/>
      <c r="X120" s="2177"/>
      <c r="Y120" s="2177"/>
      <c r="Z120" s="2177"/>
      <c r="AA120" s="2177"/>
      <c r="AB120" s="2177"/>
      <c r="AC120" s="2177"/>
      <c r="AD120" s="2177"/>
      <c r="AE120" s="46"/>
      <c r="AF120" s="45"/>
      <c r="AG120" s="2158" t="s">
        <v>451</v>
      </c>
      <c r="AH120" s="2159"/>
      <c r="AI120" s="16"/>
      <c r="AJ120" s="45"/>
      <c r="AK120" s="58"/>
    </row>
    <row r="121" spans="1:37" ht="12.95" customHeight="1">
      <c r="A121" s="73"/>
      <c r="B121" s="45"/>
      <c r="C121" s="45"/>
      <c r="D121" s="45"/>
      <c r="E121" s="16"/>
      <c r="F121" s="45"/>
      <c r="G121" s="45"/>
      <c r="H121" s="46"/>
      <c r="I121" s="45" t="s">
        <v>901</v>
      </c>
      <c r="J121" s="45"/>
      <c r="K121" s="45"/>
      <c r="L121" s="45"/>
      <c r="M121" s="45"/>
      <c r="N121" s="45"/>
      <c r="O121" s="45"/>
      <c r="P121" s="16" t="s">
        <v>427</v>
      </c>
      <c r="Q121" s="2183"/>
      <c r="R121" s="2183"/>
      <c r="S121" s="2183"/>
      <c r="T121" s="2183"/>
      <c r="U121" s="2183"/>
      <c r="V121" s="2183"/>
      <c r="W121" s="2183"/>
      <c r="X121" s="2183"/>
      <c r="Y121" s="2183"/>
      <c r="Z121" s="2183"/>
      <c r="AA121" s="2183"/>
      <c r="AB121" s="2183"/>
      <c r="AC121" s="2183"/>
      <c r="AD121" s="2183"/>
      <c r="AE121" s="2184"/>
      <c r="AF121" s="45"/>
      <c r="AG121" s="2158" t="s">
        <v>862</v>
      </c>
      <c r="AH121" s="2159"/>
      <c r="AI121" s="16"/>
      <c r="AJ121" s="45"/>
      <c r="AK121" s="58"/>
    </row>
    <row r="122" spans="1:37" ht="12.95" customHeight="1">
      <c r="A122" s="73"/>
      <c r="B122" s="45"/>
      <c r="C122" s="45"/>
      <c r="D122" s="45"/>
      <c r="E122" s="16"/>
      <c r="F122" s="45"/>
      <c r="G122" s="45"/>
      <c r="H122" s="46"/>
      <c r="I122" s="45" t="s">
        <v>1791</v>
      </c>
      <c r="J122" s="45"/>
      <c r="K122" s="45"/>
      <c r="L122" s="45"/>
      <c r="M122" s="45"/>
      <c r="N122" s="45"/>
      <c r="O122" s="45"/>
      <c r="P122" s="16"/>
      <c r="Q122" s="2185"/>
      <c r="R122" s="2185"/>
      <c r="S122" s="2185"/>
      <c r="T122" s="2185"/>
      <c r="U122" s="2185"/>
      <c r="V122" s="2185"/>
      <c r="W122" s="2185"/>
      <c r="X122" s="2185"/>
      <c r="Y122" s="2185"/>
      <c r="Z122" s="2185"/>
      <c r="AA122" s="2185"/>
      <c r="AB122" s="2185"/>
      <c r="AC122" s="2185"/>
      <c r="AD122" s="2185"/>
      <c r="AE122" s="46"/>
      <c r="AF122" s="45"/>
      <c r="AG122" s="2158"/>
      <c r="AH122" s="2159"/>
      <c r="AI122" s="16"/>
      <c r="AJ122" s="45"/>
      <c r="AK122" s="58"/>
    </row>
    <row r="123" spans="1:37" ht="12.95" customHeight="1">
      <c r="A123" s="73"/>
      <c r="B123" s="45"/>
      <c r="C123" s="45"/>
      <c r="D123" s="45"/>
      <c r="E123" s="16"/>
      <c r="F123" s="45"/>
      <c r="G123" s="45"/>
      <c r="H123" s="46"/>
      <c r="I123" s="45" t="s">
        <v>1792</v>
      </c>
      <c r="J123" s="45"/>
      <c r="K123" s="45"/>
      <c r="L123" s="45"/>
      <c r="M123" s="45"/>
      <c r="N123" s="45"/>
      <c r="O123" s="45"/>
      <c r="P123" s="16"/>
      <c r="Q123" s="2185"/>
      <c r="R123" s="2185"/>
      <c r="S123" s="2185"/>
      <c r="T123" s="2185"/>
      <c r="U123" s="2185"/>
      <c r="V123" s="2185"/>
      <c r="W123" s="2185"/>
      <c r="X123" s="2185"/>
      <c r="Y123" s="2185"/>
      <c r="Z123" s="2185"/>
      <c r="AA123" s="2185"/>
      <c r="AB123" s="2185"/>
      <c r="AC123" s="2185"/>
      <c r="AD123" s="2185"/>
      <c r="AE123" s="46"/>
      <c r="AF123" s="45"/>
      <c r="AG123" s="45"/>
      <c r="AH123" s="45"/>
      <c r="AI123" s="16"/>
      <c r="AJ123" s="45"/>
      <c r="AK123" s="58"/>
    </row>
    <row r="124" spans="1:37" ht="12.95" customHeight="1">
      <c r="A124" s="73"/>
      <c r="B124" s="45"/>
      <c r="C124" s="45"/>
      <c r="D124" s="45"/>
      <c r="E124" s="48" t="s">
        <v>906</v>
      </c>
      <c r="F124" s="49"/>
      <c r="G124" s="49"/>
      <c r="H124" s="50"/>
      <c r="I124" s="49" t="s">
        <v>1793</v>
      </c>
      <c r="J124" s="49"/>
      <c r="K124" s="49"/>
      <c r="L124" s="49"/>
      <c r="M124" s="49"/>
      <c r="N124" s="49"/>
      <c r="O124" s="49"/>
      <c r="P124" s="48" t="s">
        <v>427</v>
      </c>
      <c r="Q124" s="2188"/>
      <c r="R124" s="2188"/>
      <c r="S124" s="2188"/>
      <c r="T124" s="2188"/>
      <c r="U124" s="2188"/>
      <c r="V124" s="2188"/>
      <c r="W124" s="2188"/>
      <c r="X124" s="2188"/>
      <c r="Y124" s="2188"/>
      <c r="Z124" s="2188"/>
      <c r="AA124" s="2188"/>
      <c r="AB124" s="2188"/>
      <c r="AC124" s="2188"/>
      <c r="AD124" s="2188"/>
      <c r="AE124" s="50"/>
      <c r="AF124" s="49"/>
      <c r="AG124" s="2156" t="s">
        <v>691</v>
      </c>
      <c r="AH124" s="2157"/>
      <c r="AI124" s="48"/>
      <c r="AJ124" s="49"/>
      <c r="AK124" s="22"/>
    </row>
    <row r="125" spans="1:37" ht="12.95" customHeight="1">
      <c r="A125" s="73"/>
      <c r="B125" s="45"/>
      <c r="C125" s="45"/>
      <c r="D125" s="45"/>
      <c r="E125" s="16"/>
      <c r="F125" s="45"/>
      <c r="G125" s="45"/>
      <c r="H125" s="46"/>
      <c r="I125" s="45"/>
      <c r="J125" s="45"/>
      <c r="K125" s="45"/>
      <c r="L125" s="45"/>
      <c r="M125" s="45"/>
      <c r="N125" s="45"/>
      <c r="O125" s="45"/>
      <c r="P125" s="16"/>
      <c r="Q125" s="2185"/>
      <c r="R125" s="2185"/>
      <c r="S125" s="2185"/>
      <c r="T125" s="2185"/>
      <c r="U125" s="2185"/>
      <c r="V125" s="2185"/>
      <c r="W125" s="2185"/>
      <c r="X125" s="2185"/>
      <c r="Y125" s="2185"/>
      <c r="Z125" s="2185"/>
      <c r="AA125" s="2185"/>
      <c r="AB125" s="2185"/>
      <c r="AC125" s="2185"/>
      <c r="AD125" s="2185"/>
      <c r="AE125" s="46"/>
      <c r="AF125" s="45"/>
      <c r="AG125" s="2158" t="s">
        <v>451</v>
      </c>
      <c r="AH125" s="2159"/>
      <c r="AI125" s="16"/>
      <c r="AJ125" s="45"/>
      <c r="AK125" s="58"/>
    </row>
    <row r="126" spans="1:37" ht="12.95" customHeight="1">
      <c r="A126" s="73"/>
      <c r="B126" s="45"/>
      <c r="C126" s="45"/>
      <c r="D126" s="45"/>
      <c r="E126" s="16"/>
      <c r="F126" s="45"/>
      <c r="G126" s="45"/>
      <c r="H126" s="46"/>
      <c r="I126" s="26" t="s">
        <v>908</v>
      </c>
      <c r="J126" s="27"/>
      <c r="K126" s="27"/>
      <c r="L126" s="27"/>
      <c r="M126" s="27"/>
      <c r="N126" s="27"/>
      <c r="O126" s="27"/>
      <c r="P126" s="26" t="s">
        <v>427</v>
      </c>
      <c r="Q126" s="2190"/>
      <c r="R126" s="2190"/>
      <c r="S126" s="2190"/>
      <c r="T126" s="2190"/>
      <c r="U126" s="2190"/>
      <c r="V126" s="2190"/>
      <c r="W126" s="2190"/>
      <c r="X126" s="2190"/>
      <c r="Y126" s="2190"/>
      <c r="Z126" s="2190"/>
      <c r="AA126" s="2190"/>
      <c r="AB126" s="2190"/>
      <c r="AC126" s="2190"/>
      <c r="AD126" s="2190"/>
      <c r="AE126" s="28"/>
      <c r="AF126" s="45"/>
      <c r="AG126" s="2158" t="s">
        <v>862</v>
      </c>
      <c r="AH126" s="2159"/>
      <c r="AI126" s="16"/>
      <c r="AJ126" s="45"/>
      <c r="AK126" s="58"/>
    </row>
    <row r="127" spans="1:37" ht="12.95" customHeight="1">
      <c r="A127" s="73"/>
      <c r="B127" s="45"/>
      <c r="C127" s="45"/>
      <c r="D127" s="45"/>
      <c r="E127" s="16"/>
      <c r="F127" s="45"/>
      <c r="G127" s="45"/>
      <c r="H127" s="46"/>
      <c r="I127" s="45" t="s">
        <v>1791</v>
      </c>
      <c r="J127" s="45"/>
      <c r="K127" s="45"/>
      <c r="L127" s="45"/>
      <c r="M127" s="45"/>
      <c r="N127" s="45"/>
      <c r="O127" s="45"/>
      <c r="P127" s="16"/>
      <c r="Q127" s="2185"/>
      <c r="R127" s="2185"/>
      <c r="S127" s="2185"/>
      <c r="T127" s="2185"/>
      <c r="U127" s="2185"/>
      <c r="V127" s="2185"/>
      <c r="W127" s="2185"/>
      <c r="X127" s="2185"/>
      <c r="Y127" s="2185"/>
      <c r="Z127" s="2185"/>
      <c r="AA127" s="2185"/>
      <c r="AB127" s="2185"/>
      <c r="AC127" s="2185"/>
      <c r="AD127" s="2185"/>
      <c r="AE127" s="46"/>
      <c r="AF127" s="45"/>
      <c r="AG127" s="2158"/>
      <c r="AH127" s="2159"/>
      <c r="AI127" s="16"/>
      <c r="AJ127" s="45"/>
      <c r="AK127" s="58"/>
    </row>
    <row r="128" spans="1:37" ht="12.95" customHeight="1">
      <c r="A128" s="73"/>
      <c r="B128" s="45"/>
      <c r="C128" s="45"/>
      <c r="D128" s="45"/>
      <c r="E128" s="17"/>
      <c r="F128" s="53"/>
      <c r="G128" s="53"/>
      <c r="H128" s="55"/>
      <c r="I128" s="53" t="s">
        <v>1792</v>
      </c>
      <c r="J128" s="53"/>
      <c r="K128" s="53"/>
      <c r="L128" s="53"/>
      <c r="M128" s="53"/>
      <c r="N128" s="53"/>
      <c r="O128" s="53"/>
      <c r="P128" s="17"/>
      <c r="Q128" s="2191"/>
      <c r="R128" s="2191"/>
      <c r="S128" s="2191"/>
      <c r="T128" s="2191"/>
      <c r="U128" s="2191"/>
      <c r="V128" s="2191"/>
      <c r="W128" s="2191"/>
      <c r="X128" s="2191"/>
      <c r="Y128" s="2191"/>
      <c r="Z128" s="2191"/>
      <c r="AA128" s="2191"/>
      <c r="AB128" s="2191"/>
      <c r="AC128" s="2191"/>
      <c r="AD128" s="2191"/>
      <c r="AE128" s="55"/>
      <c r="AF128" s="53"/>
      <c r="AG128" s="53"/>
      <c r="AH128" s="53"/>
      <c r="AI128" s="17"/>
      <c r="AJ128" s="53"/>
      <c r="AK128" s="23"/>
    </row>
    <row r="129" spans="1:37" ht="12.95" customHeight="1">
      <c r="A129" s="73"/>
      <c r="B129" s="45"/>
      <c r="C129" s="45"/>
      <c r="D129" s="45"/>
      <c r="E129" s="16" t="s">
        <v>911</v>
      </c>
      <c r="F129" s="45"/>
      <c r="G129" s="45"/>
      <c r="H129" s="46"/>
      <c r="I129" s="45" t="s">
        <v>1383</v>
      </c>
      <c r="J129" s="45"/>
      <c r="K129" s="45"/>
      <c r="L129" s="45"/>
      <c r="M129" s="45"/>
      <c r="N129" s="45"/>
      <c r="O129" s="45"/>
      <c r="P129" s="16" t="s">
        <v>427</v>
      </c>
      <c r="Q129" s="2177"/>
      <c r="R129" s="2177"/>
      <c r="S129" s="2177"/>
      <c r="T129" s="2177"/>
      <c r="U129" s="2177"/>
      <c r="V129" s="2177"/>
      <c r="W129" s="2177"/>
      <c r="X129" s="2177"/>
      <c r="Y129" s="2177"/>
      <c r="Z129" s="2177"/>
      <c r="AA129" s="2177"/>
      <c r="AB129" s="2177"/>
      <c r="AC129" s="2177"/>
      <c r="AD129" s="2177"/>
      <c r="AE129" s="46"/>
      <c r="AF129" s="45"/>
      <c r="AG129" s="2156" t="s">
        <v>451</v>
      </c>
      <c r="AH129" s="2157"/>
      <c r="AI129" s="16"/>
      <c r="AJ129" s="45"/>
      <c r="AK129" s="58"/>
    </row>
    <row r="130" spans="1:37" ht="12.95" customHeight="1">
      <c r="A130" s="73"/>
      <c r="B130" s="45"/>
      <c r="C130" s="45"/>
      <c r="D130" s="45"/>
      <c r="E130" s="16"/>
      <c r="F130" s="45"/>
      <c r="G130" s="45"/>
      <c r="H130" s="46"/>
      <c r="I130" s="45"/>
      <c r="J130" s="45"/>
      <c r="K130" s="45"/>
      <c r="L130" s="45"/>
      <c r="M130" s="45"/>
      <c r="N130" s="45"/>
      <c r="O130" s="45"/>
      <c r="P130" s="16"/>
      <c r="Q130" s="45"/>
      <c r="R130" s="45"/>
      <c r="S130" s="45"/>
      <c r="T130" s="45"/>
      <c r="U130" s="45"/>
      <c r="V130" s="45"/>
      <c r="W130" s="45"/>
      <c r="X130" s="45"/>
      <c r="Y130" s="45"/>
      <c r="Z130" s="45"/>
      <c r="AA130" s="45"/>
      <c r="AB130" s="45"/>
      <c r="AC130" s="45"/>
      <c r="AD130" s="45"/>
      <c r="AE130" s="46"/>
      <c r="AF130" s="45"/>
      <c r="AG130" s="2154" t="s">
        <v>1742</v>
      </c>
      <c r="AH130" s="2155"/>
      <c r="AI130" s="16"/>
      <c r="AJ130" s="45"/>
      <c r="AK130" s="58"/>
    </row>
    <row r="131" spans="1:37" ht="12.95" customHeight="1">
      <c r="A131" s="73"/>
      <c r="B131" s="45"/>
      <c r="C131" s="45"/>
      <c r="D131" s="45"/>
      <c r="E131" s="48" t="s">
        <v>917</v>
      </c>
      <c r="F131" s="49"/>
      <c r="G131" s="49"/>
      <c r="H131" s="50"/>
      <c r="I131" s="49" t="s">
        <v>918</v>
      </c>
      <c r="J131" s="49"/>
      <c r="K131" s="49"/>
      <c r="L131" s="49"/>
      <c r="M131" s="49"/>
      <c r="N131" s="49"/>
      <c r="O131" s="49"/>
      <c r="P131" s="48" t="s">
        <v>427</v>
      </c>
      <c r="Q131" s="2188"/>
      <c r="R131" s="2188"/>
      <c r="S131" s="2188"/>
      <c r="T131" s="2188"/>
      <c r="U131" s="2188"/>
      <c r="V131" s="2188"/>
      <c r="W131" s="2188"/>
      <c r="X131" s="2188"/>
      <c r="Y131" s="2188"/>
      <c r="Z131" s="2188"/>
      <c r="AA131" s="2188"/>
      <c r="AB131" s="2188"/>
      <c r="AC131" s="2188"/>
      <c r="AD131" s="2188"/>
      <c r="AE131" s="50"/>
      <c r="AF131" s="49"/>
      <c r="AG131" s="2156" t="s">
        <v>691</v>
      </c>
      <c r="AH131" s="2157"/>
      <c r="AI131" s="48"/>
      <c r="AJ131" s="49"/>
      <c r="AK131" s="22"/>
    </row>
    <row r="132" spans="1:37" ht="12.95" customHeight="1">
      <c r="A132" s="73"/>
      <c r="B132" s="45"/>
      <c r="C132" s="45"/>
      <c r="D132" s="45"/>
      <c r="E132" s="16"/>
      <c r="F132" s="45"/>
      <c r="G132" s="45"/>
      <c r="H132" s="46"/>
      <c r="I132" s="48" t="s">
        <v>1792</v>
      </c>
      <c r="J132" s="49"/>
      <c r="K132" s="49"/>
      <c r="L132" s="49"/>
      <c r="M132" s="49"/>
      <c r="N132" s="49"/>
      <c r="O132" s="49"/>
      <c r="P132" s="48"/>
      <c r="Q132" s="2127"/>
      <c r="R132" s="2127"/>
      <c r="S132" s="2127"/>
      <c r="T132" s="2127"/>
      <c r="U132" s="2127"/>
      <c r="V132" s="2127"/>
      <c r="W132" s="2127"/>
      <c r="X132" s="2127"/>
      <c r="Y132" s="2127"/>
      <c r="Z132" s="2127"/>
      <c r="AA132" s="2127"/>
      <c r="AB132" s="2127"/>
      <c r="AC132" s="2127"/>
      <c r="AD132" s="2127"/>
      <c r="AE132" s="50"/>
      <c r="AF132" s="45"/>
      <c r="AG132" s="2158" t="s">
        <v>451</v>
      </c>
      <c r="AH132" s="2159"/>
      <c r="AI132" s="16"/>
      <c r="AJ132" s="45"/>
      <c r="AK132" s="58"/>
    </row>
    <row r="133" spans="1:37" ht="12.95" customHeight="1">
      <c r="A133" s="73"/>
      <c r="B133" s="45"/>
      <c r="C133" s="45"/>
      <c r="D133" s="45"/>
      <c r="E133" s="16"/>
      <c r="F133" s="45"/>
      <c r="G133" s="45"/>
      <c r="H133" s="46"/>
      <c r="I133" s="17"/>
      <c r="J133" s="53"/>
      <c r="K133" s="53"/>
      <c r="L133" s="53"/>
      <c r="M133" s="53"/>
      <c r="N133" s="53"/>
      <c r="O133" s="53"/>
      <c r="P133" s="17"/>
      <c r="Q133" s="2189"/>
      <c r="R133" s="2189"/>
      <c r="S133" s="2189"/>
      <c r="T133" s="2189"/>
      <c r="U133" s="2189"/>
      <c r="V133" s="2189"/>
      <c r="W133" s="2189"/>
      <c r="X133" s="2189"/>
      <c r="Y133" s="2189"/>
      <c r="Z133" s="2189"/>
      <c r="AA133" s="2189"/>
      <c r="AB133" s="2189"/>
      <c r="AC133" s="2189"/>
      <c r="AD133" s="2189"/>
      <c r="AE133" s="55"/>
      <c r="AF133" s="45"/>
      <c r="AG133" s="2158" t="s">
        <v>862</v>
      </c>
      <c r="AH133" s="2159"/>
      <c r="AI133" s="16"/>
      <c r="AJ133" s="45"/>
      <c r="AK133" s="58"/>
    </row>
    <row r="134" spans="1:37" ht="12.95" customHeight="1">
      <c r="A134" s="73"/>
      <c r="B134" s="45"/>
      <c r="C134" s="45"/>
      <c r="D134" s="45"/>
      <c r="E134" s="16"/>
      <c r="F134" s="45"/>
      <c r="G134" s="45"/>
      <c r="H134" s="46"/>
      <c r="I134" s="45" t="s">
        <v>1794</v>
      </c>
      <c r="J134" s="45"/>
      <c r="K134" s="45"/>
      <c r="L134" s="45"/>
      <c r="M134" s="45"/>
      <c r="N134" s="45"/>
      <c r="O134" s="45"/>
      <c r="P134" s="16" t="s">
        <v>148</v>
      </c>
      <c r="Q134" s="2192"/>
      <c r="R134" s="2192"/>
      <c r="S134" s="2192"/>
      <c r="T134" s="2192"/>
      <c r="U134" s="2192"/>
      <c r="V134" s="2192"/>
      <c r="W134" s="2192"/>
      <c r="X134" s="2192"/>
      <c r="Y134" s="2192"/>
      <c r="Z134" s="2192"/>
      <c r="AA134" s="2192"/>
      <c r="AB134" s="2192"/>
      <c r="AC134" s="45" t="s">
        <v>4</v>
      </c>
      <c r="AE134" s="46"/>
      <c r="AF134" s="45"/>
      <c r="AG134" s="2158" t="s">
        <v>1795</v>
      </c>
      <c r="AH134" s="2159"/>
      <c r="AI134" s="16"/>
      <c r="AJ134" s="45"/>
      <c r="AK134" s="58"/>
    </row>
    <row r="135" spans="1:37" ht="12.95" customHeight="1">
      <c r="A135" s="73"/>
      <c r="B135" s="45"/>
      <c r="C135" s="45"/>
      <c r="D135" s="45"/>
      <c r="E135" s="16"/>
      <c r="F135" s="45"/>
      <c r="G135" s="45"/>
      <c r="H135" s="46"/>
      <c r="I135" s="26" t="s">
        <v>1796</v>
      </c>
      <c r="J135" s="27"/>
      <c r="K135" s="27"/>
      <c r="L135" s="27"/>
      <c r="M135" s="27"/>
      <c r="N135" s="27"/>
      <c r="O135" s="27"/>
      <c r="P135" s="26" t="s">
        <v>1797</v>
      </c>
      <c r="Q135" s="27"/>
      <c r="R135" s="27"/>
      <c r="S135" s="27"/>
      <c r="T135" s="27"/>
      <c r="U135" s="27" t="s">
        <v>148</v>
      </c>
      <c r="V135" s="2163"/>
      <c r="W135" s="2163"/>
      <c r="X135" s="2163"/>
      <c r="Y135" s="2163"/>
      <c r="Z135" s="2163"/>
      <c r="AA135" s="2163"/>
      <c r="AB135" s="2163"/>
      <c r="AC135" s="27" t="s">
        <v>238</v>
      </c>
      <c r="AD135" s="27"/>
      <c r="AE135" s="28"/>
      <c r="AF135" s="45"/>
      <c r="AG135" s="2193"/>
      <c r="AH135" s="2194"/>
      <c r="AI135" s="16"/>
      <c r="AJ135" s="45"/>
      <c r="AK135" s="58"/>
    </row>
    <row r="136" spans="1:37" ht="12.95" customHeight="1">
      <c r="A136" s="73"/>
      <c r="B136" s="45"/>
      <c r="C136" s="45"/>
      <c r="D136" s="45"/>
      <c r="E136" s="17"/>
      <c r="F136" s="53"/>
      <c r="G136" s="53"/>
      <c r="H136" s="55"/>
      <c r="I136" s="53" t="s">
        <v>1798</v>
      </c>
      <c r="J136" s="53"/>
      <c r="K136" s="53"/>
      <c r="L136" s="53"/>
      <c r="M136" s="53"/>
      <c r="N136" s="53"/>
      <c r="O136" s="53"/>
      <c r="P136" s="17"/>
      <c r="Q136" s="53" t="s">
        <v>929</v>
      </c>
      <c r="R136" s="53"/>
      <c r="S136" s="53"/>
      <c r="T136" s="53"/>
      <c r="U136" s="53"/>
      <c r="V136" s="53"/>
      <c r="W136" s="53" t="s">
        <v>930</v>
      </c>
      <c r="X136" s="53"/>
      <c r="Y136" s="53"/>
      <c r="Z136" s="53"/>
      <c r="AA136" s="53"/>
      <c r="AB136" s="53"/>
      <c r="AC136" s="53"/>
      <c r="AD136" s="53"/>
      <c r="AE136" s="55"/>
      <c r="AF136" s="53"/>
      <c r="AG136" s="2154"/>
      <c r="AH136" s="2155"/>
      <c r="AI136" s="17"/>
      <c r="AJ136" s="53"/>
      <c r="AK136" s="23"/>
    </row>
    <row r="137" spans="1:37" ht="12.95" customHeight="1">
      <c r="A137" s="73"/>
      <c r="B137" s="45"/>
      <c r="C137" s="45"/>
      <c r="D137" s="45"/>
      <c r="E137" s="16" t="s">
        <v>1009</v>
      </c>
      <c r="F137" s="45"/>
      <c r="G137" s="45"/>
      <c r="H137" s="46"/>
      <c r="I137" s="45" t="s">
        <v>1010</v>
      </c>
      <c r="J137" s="45"/>
      <c r="K137" s="45"/>
      <c r="L137" s="45"/>
      <c r="M137" s="45"/>
      <c r="N137" s="45"/>
      <c r="O137" s="45"/>
      <c r="P137" s="16" t="s">
        <v>529</v>
      </c>
      <c r="Q137" s="45" t="s">
        <v>1011</v>
      </c>
      <c r="R137" s="45"/>
      <c r="S137" s="45"/>
      <c r="T137" s="45"/>
      <c r="U137" s="45"/>
      <c r="V137" s="45"/>
      <c r="W137" s="45"/>
      <c r="X137" s="45"/>
      <c r="Y137" s="45"/>
      <c r="Z137" s="45"/>
      <c r="AA137" s="45"/>
      <c r="AB137" s="45"/>
      <c r="AC137" s="45"/>
      <c r="AD137" s="45"/>
      <c r="AE137" s="46"/>
      <c r="AF137" s="45"/>
      <c r="AG137" s="2156" t="s">
        <v>691</v>
      </c>
      <c r="AH137" s="2157"/>
      <c r="AI137" s="16"/>
      <c r="AJ137" s="45"/>
      <c r="AK137" s="58"/>
    </row>
    <row r="138" spans="1:37" ht="12.95" customHeight="1">
      <c r="A138" s="73"/>
      <c r="B138" s="45"/>
      <c r="C138" s="45"/>
      <c r="D138" s="45"/>
      <c r="E138" s="16"/>
      <c r="F138" s="45"/>
      <c r="G138" s="45"/>
      <c r="H138" s="46"/>
      <c r="I138" s="45"/>
      <c r="J138" s="45"/>
      <c r="K138" s="45"/>
      <c r="L138" s="45"/>
      <c r="M138" s="45"/>
      <c r="N138" s="45"/>
      <c r="O138" s="45"/>
      <c r="P138" s="31" t="s">
        <v>427</v>
      </c>
      <c r="Q138" s="29" t="s">
        <v>1799</v>
      </c>
      <c r="R138" s="29"/>
      <c r="S138" s="29"/>
      <c r="T138" s="29"/>
      <c r="U138" s="29"/>
      <c r="V138" s="29"/>
      <c r="W138" s="29"/>
      <c r="X138" s="29"/>
      <c r="Y138" s="29"/>
      <c r="Z138" s="29"/>
      <c r="AA138" s="29"/>
      <c r="AB138" s="29"/>
      <c r="AC138" s="29"/>
      <c r="AD138" s="29"/>
      <c r="AE138" s="30"/>
      <c r="AF138" s="45"/>
      <c r="AG138" s="2158" t="s">
        <v>451</v>
      </c>
      <c r="AH138" s="2159"/>
      <c r="AI138" s="16"/>
      <c r="AJ138" s="45"/>
      <c r="AK138" s="58"/>
    </row>
    <row r="139" spans="1:37" ht="12.95" customHeight="1">
      <c r="A139" s="73"/>
      <c r="B139" s="45"/>
      <c r="C139" s="45"/>
      <c r="D139" s="45"/>
      <c r="E139" s="16"/>
      <c r="F139" s="45"/>
      <c r="G139" s="45"/>
      <c r="H139" s="46"/>
      <c r="I139" s="45"/>
      <c r="J139" s="45"/>
      <c r="K139" s="45"/>
      <c r="L139" s="45"/>
      <c r="M139" s="45"/>
      <c r="N139" s="45"/>
      <c r="O139" s="45"/>
      <c r="P139" s="31" t="s">
        <v>529</v>
      </c>
      <c r="Q139" s="29" t="s">
        <v>1800</v>
      </c>
      <c r="R139" s="29"/>
      <c r="S139" s="29"/>
      <c r="T139" s="29"/>
      <c r="U139" s="29"/>
      <c r="V139" s="29"/>
      <c r="W139" s="29"/>
      <c r="X139" s="29"/>
      <c r="Y139" s="29"/>
      <c r="Z139" s="29"/>
      <c r="AA139" s="29"/>
      <c r="AB139" s="29"/>
      <c r="AC139" s="29"/>
      <c r="AD139" s="29"/>
      <c r="AE139" s="30"/>
      <c r="AF139" s="45"/>
      <c r="AG139" s="2158" t="s">
        <v>862</v>
      </c>
      <c r="AH139" s="2159"/>
      <c r="AI139" s="16"/>
      <c r="AJ139" s="45"/>
      <c r="AK139" s="58"/>
    </row>
    <row r="140" spans="1:37" ht="12.95" customHeight="1">
      <c r="A140" s="73"/>
      <c r="B140" s="45"/>
      <c r="C140" s="45"/>
      <c r="D140" s="45"/>
      <c r="E140" s="16"/>
      <c r="F140" s="45"/>
      <c r="G140" s="45"/>
      <c r="H140" s="46"/>
      <c r="I140" s="45"/>
      <c r="J140" s="45"/>
      <c r="K140" s="45"/>
      <c r="L140" s="45"/>
      <c r="M140" s="45"/>
      <c r="N140" s="45"/>
      <c r="O140" s="45"/>
      <c r="P140" s="16" t="s">
        <v>529</v>
      </c>
      <c r="Q140" s="45" t="s">
        <v>1801</v>
      </c>
      <c r="R140" s="45"/>
      <c r="S140" s="45"/>
      <c r="T140" s="45"/>
      <c r="U140" s="45"/>
      <c r="V140" s="45"/>
      <c r="W140" s="45"/>
      <c r="X140" s="45"/>
      <c r="Y140" s="45"/>
      <c r="Z140" s="45"/>
      <c r="AA140" s="45"/>
      <c r="AB140" s="45"/>
      <c r="AC140" s="45"/>
      <c r="AD140" s="45"/>
      <c r="AE140" s="46"/>
      <c r="AF140" s="45"/>
      <c r="AG140" s="2158"/>
      <c r="AH140" s="2159"/>
      <c r="AI140" s="16"/>
      <c r="AJ140" s="45"/>
      <c r="AK140" s="58"/>
    </row>
    <row r="141" spans="1:37" ht="12.95" customHeight="1">
      <c r="A141" s="73"/>
      <c r="B141" s="45"/>
      <c r="C141" s="45"/>
      <c r="D141" s="45"/>
      <c r="E141" s="16"/>
      <c r="F141" s="45"/>
      <c r="G141" s="45"/>
      <c r="H141" s="46"/>
      <c r="I141" s="48" t="s">
        <v>1018</v>
      </c>
      <c r="J141" s="49"/>
      <c r="K141" s="49"/>
      <c r="L141" s="49"/>
      <c r="M141" s="49"/>
      <c r="N141" s="49"/>
      <c r="O141" s="49"/>
      <c r="P141" s="48" t="s">
        <v>427</v>
      </c>
      <c r="Q141" s="49" t="s">
        <v>1011</v>
      </c>
      <c r="R141" s="49"/>
      <c r="S141" s="49"/>
      <c r="T141" s="49"/>
      <c r="U141" s="49"/>
      <c r="V141" s="49"/>
      <c r="W141" s="49"/>
      <c r="X141" s="49"/>
      <c r="Y141" s="49"/>
      <c r="Z141" s="49"/>
      <c r="AA141" s="49"/>
      <c r="AB141" s="49"/>
      <c r="AC141" s="49"/>
      <c r="AD141" s="49"/>
      <c r="AE141" s="50"/>
      <c r="AF141" s="45"/>
      <c r="AG141" s="2158"/>
      <c r="AH141" s="2159"/>
      <c r="AI141" s="16"/>
      <c r="AJ141" s="45"/>
      <c r="AK141" s="58"/>
    </row>
    <row r="142" spans="1:37" ht="12.95" customHeight="1">
      <c r="A142" s="73"/>
      <c r="B142" s="45"/>
      <c r="C142" s="45"/>
      <c r="D142" s="45"/>
      <c r="E142" s="16"/>
      <c r="F142" s="45"/>
      <c r="G142" s="45"/>
      <c r="H142" s="46"/>
      <c r="I142" s="16"/>
      <c r="J142" s="45"/>
      <c r="K142" s="45"/>
      <c r="L142" s="45"/>
      <c r="M142" s="45"/>
      <c r="N142" s="45"/>
      <c r="O142" s="45"/>
      <c r="P142" s="31" t="s">
        <v>427</v>
      </c>
      <c r="Q142" s="29" t="s">
        <v>1799</v>
      </c>
      <c r="R142" s="29"/>
      <c r="S142" s="29"/>
      <c r="T142" s="29"/>
      <c r="U142" s="29"/>
      <c r="V142" s="29"/>
      <c r="W142" s="29"/>
      <c r="X142" s="29"/>
      <c r="Y142" s="29"/>
      <c r="Z142" s="29"/>
      <c r="AA142" s="29"/>
      <c r="AB142" s="29"/>
      <c r="AC142" s="29"/>
      <c r="AD142" s="29"/>
      <c r="AE142" s="30" t="s">
        <v>1802</v>
      </c>
      <c r="AG142" s="20"/>
      <c r="AI142" s="16"/>
      <c r="AJ142" s="45"/>
      <c r="AK142" s="58"/>
    </row>
    <row r="143" spans="1:37" ht="12.95" customHeight="1">
      <c r="A143" s="73"/>
      <c r="B143" s="45"/>
      <c r="C143" s="45"/>
      <c r="D143" s="45"/>
      <c r="E143" s="16"/>
      <c r="F143" s="45"/>
      <c r="G143" s="45"/>
      <c r="H143" s="46"/>
      <c r="I143" s="17"/>
      <c r="J143" s="53"/>
      <c r="K143" s="53"/>
      <c r="L143" s="53"/>
      <c r="M143" s="53"/>
      <c r="N143" s="53"/>
      <c r="O143" s="53"/>
      <c r="P143" s="17" t="s">
        <v>529</v>
      </c>
      <c r="Q143" s="53" t="s">
        <v>1801</v>
      </c>
      <c r="R143" s="53"/>
      <c r="S143" s="53"/>
      <c r="T143" s="53"/>
      <c r="U143" s="53"/>
      <c r="V143" s="53"/>
      <c r="W143" s="53"/>
      <c r="X143" s="53"/>
      <c r="Y143" s="53"/>
      <c r="Z143" s="53"/>
      <c r="AA143" s="53"/>
      <c r="AB143" s="53"/>
      <c r="AC143" s="53"/>
      <c r="AD143" s="53"/>
      <c r="AE143" s="55" t="s">
        <v>642</v>
      </c>
      <c r="AG143" s="20"/>
      <c r="AI143" s="16"/>
      <c r="AJ143" s="45"/>
      <c r="AK143" s="58"/>
    </row>
    <row r="144" spans="1:37" ht="12.95" customHeight="1">
      <c r="A144" s="73"/>
      <c r="B144" s="45"/>
      <c r="C144" s="45"/>
      <c r="D144" s="45"/>
      <c r="E144" s="16"/>
      <c r="F144" s="45"/>
      <c r="G144" s="45"/>
      <c r="H144" s="46"/>
      <c r="I144" s="45" t="s">
        <v>1022</v>
      </c>
      <c r="J144" s="45"/>
      <c r="K144" s="45"/>
      <c r="L144" s="45"/>
      <c r="M144" s="45"/>
      <c r="N144" s="45"/>
      <c r="O144" s="45"/>
      <c r="P144" s="16" t="s">
        <v>427</v>
      </c>
      <c r="Q144" s="45" t="s">
        <v>1011</v>
      </c>
      <c r="R144" s="45"/>
      <c r="S144" s="45"/>
      <c r="T144" s="45"/>
      <c r="U144" s="45"/>
      <c r="V144" s="45"/>
      <c r="W144" s="45"/>
      <c r="X144" s="45"/>
      <c r="Y144" s="45"/>
      <c r="Z144" s="45"/>
      <c r="AA144" s="45"/>
      <c r="AB144" s="45"/>
      <c r="AC144" s="45"/>
      <c r="AD144" s="45"/>
      <c r="AE144" s="46"/>
      <c r="AG144" s="20"/>
      <c r="AI144" s="16"/>
      <c r="AJ144" s="45"/>
      <c r="AK144" s="58"/>
    </row>
    <row r="145" spans="1:37" ht="12.95" customHeight="1">
      <c r="A145" s="73"/>
      <c r="B145" s="45"/>
      <c r="C145" s="45"/>
      <c r="D145" s="45"/>
      <c r="E145" s="16"/>
      <c r="F145" s="45"/>
      <c r="G145" s="45"/>
      <c r="H145" s="46"/>
      <c r="I145" s="45"/>
      <c r="J145" s="45"/>
      <c r="K145" s="45"/>
      <c r="L145" s="45"/>
      <c r="M145" s="45"/>
      <c r="N145" s="45"/>
      <c r="O145" s="45"/>
      <c r="P145" s="31" t="s">
        <v>427</v>
      </c>
      <c r="Q145" s="29" t="s">
        <v>1799</v>
      </c>
      <c r="R145" s="29"/>
      <c r="S145" s="29"/>
      <c r="T145" s="29"/>
      <c r="U145" s="29"/>
      <c r="V145" s="29"/>
      <c r="W145" s="29"/>
      <c r="X145" s="29"/>
      <c r="Y145" s="29"/>
      <c r="Z145" s="29"/>
      <c r="AA145" s="29"/>
      <c r="AB145" s="29"/>
      <c r="AC145" s="29"/>
      <c r="AD145" s="29"/>
      <c r="AE145" s="30" t="s">
        <v>642</v>
      </c>
      <c r="AG145" s="20"/>
      <c r="AI145" s="16"/>
      <c r="AJ145" s="45"/>
      <c r="AK145" s="58"/>
    </row>
    <row r="146" spans="1:37" ht="12.95" customHeight="1" thickBot="1">
      <c r="A146" s="63"/>
      <c r="B146" s="51"/>
      <c r="C146" s="51"/>
      <c r="D146" s="51"/>
      <c r="E146" s="54"/>
      <c r="F146" s="51"/>
      <c r="G146" s="51"/>
      <c r="H146" s="52"/>
      <c r="I146" s="51"/>
      <c r="J146" s="51"/>
      <c r="K146" s="51"/>
      <c r="L146" s="51"/>
      <c r="M146" s="51"/>
      <c r="N146" s="51"/>
      <c r="O146" s="51"/>
      <c r="P146" s="54" t="s">
        <v>529</v>
      </c>
      <c r="Q146" s="51" t="s">
        <v>1803</v>
      </c>
      <c r="R146" s="51"/>
      <c r="S146" s="51"/>
      <c r="T146" s="51"/>
      <c r="U146" s="51"/>
      <c r="V146" s="51"/>
      <c r="W146" s="51"/>
      <c r="X146" s="51"/>
      <c r="Y146" s="51"/>
      <c r="Z146" s="51"/>
      <c r="AA146" s="51"/>
      <c r="AB146" s="51"/>
      <c r="AC146" s="51"/>
      <c r="AD146" s="51"/>
      <c r="AE146" s="52"/>
      <c r="AF146" s="51"/>
      <c r="AG146" s="51"/>
      <c r="AH146" s="51"/>
      <c r="AI146" s="54"/>
      <c r="AJ146" s="51"/>
      <c r="AK146" s="59"/>
    </row>
    <row r="147" spans="1:37" ht="20.100000000000001" customHeight="1" thickBot="1">
      <c r="A147" s="43" t="s">
        <v>1719</v>
      </c>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80" t="s">
        <v>579</v>
      </c>
    </row>
    <row r="148" spans="1:37" ht="12.95" customHeight="1">
      <c r="A148" s="2132" t="s">
        <v>1731</v>
      </c>
      <c r="B148" s="2133"/>
      <c r="C148" s="2133"/>
      <c r="D148" s="2133"/>
      <c r="E148" s="2136" t="s">
        <v>1732</v>
      </c>
      <c r="F148" s="2133"/>
      <c r="G148" s="2133"/>
      <c r="H148" s="2137"/>
      <c r="I148" s="2133" t="s">
        <v>1733</v>
      </c>
      <c r="J148" s="2133"/>
      <c r="K148" s="2133"/>
      <c r="L148" s="2133"/>
      <c r="M148" s="2133"/>
      <c r="N148" s="2133"/>
      <c r="O148" s="2133"/>
      <c r="P148" s="2133"/>
      <c r="Q148" s="2133"/>
      <c r="R148" s="2133"/>
      <c r="S148" s="2133"/>
      <c r="T148" s="2133"/>
      <c r="U148" s="2133"/>
      <c r="V148" s="2133"/>
      <c r="W148" s="2133"/>
      <c r="X148" s="2133"/>
      <c r="Y148" s="2133"/>
      <c r="Z148" s="2133"/>
      <c r="AA148" s="2133"/>
      <c r="AB148" s="2133"/>
      <c r="AC148" s="2133"/>
      <c r="AD148" s="2133"/>
      <c r="AE148" s="2133"/>
      <c r="AF148" s="2133"/>
      <c r="AG148" s="2133"/>
      <c r="AH148" s="2133"/>
      <c r="AI148" s="2164" t="s">
        <v>1734</v>
      </c>
      <c r="AJ148" s="2165"/>
      <c r="AK148" s="2166"/>
    </row>
    <row r="149" spans="1:37" ht="12.95" customHeight="1" thickBot="1">
      <c r="A149" s="2134"/>
      <c r="B149" s="2135"/>
      <c r="C149" s="2135"/>
      <c r="D149" s="2135"/>
      <c r="E149" s="2138"/>
      <c r="F149" s="2135"/>
      <c r="G149" s="2135"/>
      <c r="H149" s="2139"/>
      <c r="I149" s="2170" t="s">
        <v>328</v>
      </c>
      <c r="J149" s="2170"/>
      <c r="K149" s="2170"/>
      <c r="L149" s="2170"/>
      <c r="M149" s="2170"/>
      <c r="N149" s="2170"/>
      <c r="O149" s="2170"/>
      <c r="P149" s="2171" t="s">
        <v>329</v>
      </c>
      <c r="Q149" s="2170"/>
      <c r="R149" s="2170"/>
      <c r="S149" s="2170"/>
      <c r="T149" s="2170"/>
      <c r="U149" s="2170"/>
      <c r="V149" s="2170"/>
      <c r="W149" s="2170"/>
      <c r="X149" s="2170"/>
      <c r="Y149" s="2170"/>
      <c r="Z149" s="2170"/>
      <c r="AA149" s="2170"/>
      <c r="AB149" s="2170"/>
      <c r="AC149" s="2170"/>
      <c r="AD149" s="2170"/>
      <c r="AE149" s="2172"/>
      <c r="AF149" s="75" t="s">
        <v>330</v>
      </c>
      <c r="AG149" s="75"/>
      <c r="AH149" s="76"/>
      <c r="AI149" s="2167"/>
      <c r="AJ149" s="2168"/>
      <c r="AK149" s="2169"/>
    </row>
    <row r="150" spans="1:37" ht="12.95" customHeight="1">
      <c r="A150" s="62" t="s">
        <v>1774</v>
      </c>
      <c r="B150" s="47"/>
      <c r="C150" s="47"/>
      <c r="D150" s="47"/>
      <c r="E150" s="56" t="s">
        <v>945</v>
      </c>
      <c r="F150" s="47"/>
      <c r="G150" s="47"/>
      <c r="H150" s="57"/>
      <c r="I150" s="81" t="s">
        <v>1804</v>
      </c>
      <c r="J150" s="82"/>
      <c r="K150" s="82"/>
      <c r="L150" s="82"/>
      <c r="M150" s="82"/>
      <c r="N150" s="82"/>
      <c r="O150" s="82"/>
      <c r="P150" s="81" t="s">
        <v>427</v>
      </c>
      <c r="Q150" s="2195"/>
      <c r="R150" s="2195"/>
      <c r="S150" s="2195"/>
      <c r="T150" s="2195"/>
      <c r="U150" s="2195"/>
      <c r="V150" s="2195"/>
      <c r="W150" s="2195"/>
      <c r="X150" s="2195"/>
      <c r="Y150" s="2195"/>
      <c r="Z150" s="2195"/>
      <c r="AA150" s="2195"/>
      <c r="AB150" s="2195"/>
      <c r="AC150" s="2195"/>
      <c r="AD150" s="2195"/>
      <c r="AE150" s="83"/>
      <c r="AF150" s="47"/>
      <c r="AG150" s="2174" t="s">
        <v>1535</v>
      </c>
      <c r="AH150" s="2175"/>
      <c r="AI150" s="56"/>
      <c r="AJ150" s="47"/>
      <c r="AK150" s="21"/>
    </row>
    <row r="151" spans="1:37" ht="12.95" customHeight="1">
      <c r="A151" s="73" t="s">
        <v>1779</v>
      </c>
      <c r="B151" s="45"/>
      <c r="C151" s="45"/>
      <c r="D151" s="45"/>
      <c r="E151" s="16"/>
      <c r="F151" s="45"/>
      <c r="G151" s="45"/>
      <c r="H151" s="46"/>
      <c r="I151" s="45" t="s">
        <v>1805</v>
      </c>
      <c r="J151" s="45"/>
      <c r="K151" s="45"/>
      <c r="L151" s="45"/>
      <c r="M151" s="45"/>
      <c r="N151" s="45"/>
      <c r="O151" s="45"/>
      <c r="P151" s="16"/>
      <c r="Q151" s="2183"/>
      <c r="R151" s="2183"/>
      <c r="S151" s="2183"/>
      <c r="T151" s="2183"/>
      <c r="U151" s="2183"/>
      <c r="V151" s="2183"/>
      <c r="W151" s="2183"/>
      <c r="X151" s="2183"/>
      <c r="Y151" s="2183"/>
      <c r="Z151" s="2183"/>
      <c r="AA151" s="2183"/>
      <c r="AB151" s="2183"/>
      <c r="AC151" s="2183"/>
      <c r="AD151" s="2183"/>
      <c r="AE151" s="46"/>
      <c r="AF151" s="45"/>
      <c r="AG151" s="2158" t="s">
        <v>451</v>
      </c>
      <c r="AH151" s="2159"/>
      <c r="AI151" s="16"/>
      <c r="AJ151" s="45"/>
      <c r="AK151" s="58"/>
    </row>
    <row r="152" spans="1:37" ht="12.95" customHeight="1">
      <c r="A152" s="73" t="s">
        <v>1781</v>
      </c>
      <c r="B152" s="45"/>
      <c r="C152" s="45"/>
      <c r="D152" s="45"/>
      <c r="E152" s="16"/>
      <c r="F152" s="45"/>
      <c r="G152" s="45"/>
      <c r="H152" s="46"/>
      <c r="I152" s="45" t="s">
        <v>1806</v>
      </c>
      <c r="J152" s="45"/>
      <c r="K152" s="45"/>
      <c r="L152" s="45"/>
      <c r="M152" s="45"/>
      <c r="N152" s="45"/>
      <c r="O152" s="45"/>
      <c r="P152" s="16"/>
      <c r="Q152" s="2183"/>
      <c r="R152" s="2183"/>
      <c r="S152" s="2183"/>
      <c r="T152" s="2183"/>
      <c r="U152" s="2183"/>
      <c r="V152" s="2183"/>
      <c r="W152" s="2183"/>
      <c r="X152" s="2183"/>
      <c r="Y152" s="2183"/>
      <c r="Z152" s="2183"/>
      <c r="AA152" s="2183"/>
      <c r="AB152" s="2183"/>
      <c r="AC152" s="2183"/>
      <c r="AD152" s="2183"/>
      <c r="AE152" s="46"/>
      <c r="AF152" s="45"/>
      <c r="AG152" s="2158" t="s">
        <v>862</v>
      </c>
      <c r="AH152" s="2159"/>
      <c r="AI152" s="16"/>
      <c r="AJ152" s="45"/>
      <c r="AK152" s="58"/>
    </row>
    <row r="153" spans="1:37" ht="12.95" customHeight="1">
      <c r="A153" s="73"/>
      <c r="B153" s="45"/>
      <c r="C153" s="45"/>
      <c r="D153" s="45"/>
      <c r="E153" s="16"/>
      <c r="F153" s="45"/>
      <c r="G153" s="45"/>
      <c r="H153" s="46"/>
      <c r="I153" s="48" t="s">
        <v>1807</v>
      </c>
      <c r="J153" s="49"/>
      <c r="K153" s="49"/>
      <c r="L153" s="49"/>
      <c r="M153" s="49"/>
      <c r="N153" s="49"/>
      <c r="O153" s="49"/>
      <c r="P153" s="48"/>
      <c r="Q153" s="49" t="s">
        <v>1808</v>
      </c>
      <c r="R153" s="49"/>
      <c r="S153" s="49"/>
      <c r="T153" s="49"/>
      <c r="U153" s="49"/>
      <c r="V153" s="49"/>
      <c r="W153" s="49"/>
      <c r="X153" s="49"/>
      <c r="Y153" s="49"/>
      <c r="Z153" s="49"/>
      <c r="AA153" s="49"/>
      <c r="AB153" s="49"/>
      <c r="AC153" s="49"/>
      <c r="AD153" s="49"/>
      <c r="AE153" s="50"/>
      <c r="AF153" s="45"/>
      <c r="AG153" s="2158" t="s">
        <v>1795</v>
      </c>
      <c r="AH153" s="2159"/>
      <c r="AI153" s="16"/>
      <c r="AJ153" s="45"/>
      <c r="AK153" s="58"/>
    </row>
    <row r="154" spans="1:37" ht="12.95" customHeight="1">
      <c r="A154" s="73"/>
      <c r="B154" s="45"/>
      <c r="C154" s="45"/>
      <c r="D154" s="45"/>
      <c r="E154" s="16"/>
      <c r="F154" s="45"/>
      <c r="G154" s="45"/>
      <c r="H154" s="46"/>
      <c r="I154" s="17"/>
      <c r="J154" s="53"/>
      <c r="K154" s="53"/>
      <c r="L154" s="53"/>
      <c r="M154" s="53"/>
      <c r="N154" s="53"/>
      <c r="O154" s="53"/>
      <c r="P154" s="17"/>
      <c r="Q154" s="2154" t="s">
        <v>1809</v>
      </c>
      <c r="R154" s="2154"/>
      <c r="S154" s="2154"/>
      <c r="T154" s="2154"/>
      <c r="U154" s="2154"/>
      <c r="V154" s="2154"/>
      <c r="W154" s="2154"/>
      <c r="X154" s="53"/>
      <c r="Y154" s="2154" t="s">
        <v>958</v>
      </c>
      <c r="Z154" s="2154"/>
      <c r="AA154" s="2154"/>
      <c r="AB154" s="2154"/>
      <c r="AC154" s="2154"/>
      <c r="AD154" s="2154"/>
      <c r="AE154" s="2155"/>
      <c r="AF154" s="45"/>
      <c r="AG154" s="45"/>
      <c r="AH154" s="45"/>
      <c r="AI154" s="16"/>
      <c r="AJ154" s="45"/>
      <c r="AK154" s="58"/>
    </row>
    <row r="155" spans="1:37" ht="12.95" customHeight="1">
      <c r="A155" s="73"/>
      <c r="B155" s="45"/>
      <c r="C155" s="45"/>
      <c r="D155" s="45"/>
      <c r="E155" s="16"/>
      <c r="F155" s="45"/>
      <c r="G155" s="45"/>
      <c r="H155" s="46"/>
      <c r="I155" s="45" t="s">
        <v>1810</v>
      </c>
      <c r="J155" s="45"/>
      <c r="K155" s="48" t="s">
        <v>1811</v>
      </c>
      <c r="L155" s="49"/>
      <c r="M155" s="49"/>
      <c r="N155" s="49"/>
      <c r="O155" s="50"/>
      <c r="P155" s="16"/>
      <c r="Q155" s="45" t="s">
        <v>1812</v>
      </c>
      <c r="R155" s="45"/>
      <c r="S155" s="45"/>
      <c r="T155" s="45"/>
      <c r="U155" s="45"/>
      <c r="V155" s="45"/>
      <c r="W155" s="45"/>
      <c r="X155" s="45"/>
      <c r="Y155" s="45"/>
      <c r="Z155" s="45"/>
      <c r="AA155" s="45"/>
      <c r="AB155" s="45"/>
      <c r="AC155" s="45"/>
      <c r="AD155" s="45"/>
      <c r="AE155" s="46"/>
      <c r="AF155" s="45"/>
      <c r="AG155" s="45"/>
      <c r="AH155" s="45"/>
      <c r="AI155" s="16"/>
      <c r="AJ155" s="45"/>
      <c r="AK155" s="58"/>
    </row>
    <row r="156" spans="1:37" ht="12.95" customHeight="1">
      <c r="A156" s="73"/>
      <c r="B156" s="45"/>
      <c r="C156" s="45"/>
      <c r="D156" s="45"/>
      <c r="E156" s="16"/>
      <c r="F156" s="45"/>
      <c r="G156" s="45"/>
      <c r="H156" s="46"/>
      <c r="I156" s="45" t="s">
        <v>1813</v>
      </c>
      <c r="J156" s="45"/>
      <c r="K156" s="16"/>
      <c r="L156" s="45"/>
      <c r="M156" s="45"/>
      <c r="N156" s="45"/>
      <c r="O156" s="46"/>
      <c r="P156" s="16"/>
      <c r="Q156" s="2158" t="s">
        <v>1814</v>
      </c>
      <c r="R156" s="2158"/>
      <c r="S156" s="2158"/>
      <c r="T156" s="2158"/>
      <c r="U156" s="45" t="s">
        <v>966</v>
      </c>
      <c r="V156" s="45" t="s">
        <v>1815</v>
      </c>
      <c r="X156" s="45"/>
      <c r="Y156" s="2177"/>
      <c r="Z156" s="2177"/>
      <c r="AA156" s="2177"/>
      <c r="AB156" s="2177"/>
      <c r="AC156" s="2177"/>
      <c r="AD156" s="2177"/>
      <c r="AE156" s="46" t="s">
        <v>238</v>
      </c>
      <c r="AG156" s="20"/>
      <c r="AH156" s="20"/>
      <c r="AI156" s="16"/>
      <c r="AJ156" s="45"/>
      <c r="AK156" s="58"/>
    </row>
    <row r="157" spans="1:37" ht="12.95" customHeight="1">
      <c r="A157" s="73"/>
      <c r="B157" s="45"/>
      <c r="C157" s="45"/>
      <c r="D157" s="45"/>
      <c r="E157" s="16"/>
      <c r="F157" s="45"/>
      <c r="G157" s="45"/>
      <c r="H157" s="46"/>
      <c r="I157" s="45"/>
      <c r="J157" s="45"/>
      <c r="K157" s="48" t="s">
        <v>1816</v>
      </c>
      <c r="L157" s="49"/>
      <c r="M157" s="49"/>
      <c r="N157" s="49"/>
      <c r="O157" s="50"/>
      <c r="P157" s="48" t="s">
        <v>427</v>
      </c>
      <c r="Q157" s="2179"/>
      <c r="R157" s="2179"/>
      <c r="S157" s="2179"/>
      <c r="T157" s="2179"/>
      <c r="U157" s="2179"/>
      <c r="V157" s="2179"/>
      <c r="W157" s="2179"/>
      <c r="X157" s="2179"/>
      <c r="Y157" s="2179"/>
      <c r="Z157" s="2179"/>
      <c r="AA157" s="2179"/>
      <c r="AB157" s="2179"/>
      <c r="AC157" s="2179"/>
      <c r="AD157" s="2179"/>
      <c r="AE157" s="50"/>
      <c r="AF157" s="45"/>
      <c r="AG157" s="20"/>
      <c r="AH157" s="20"/>
      <c r="AI157" s="16"/>
      <c r="AJ157" s="45"/>
      <c r="AK157" s="58"/>
    </row>
    <row r="158" spans="1:37" ht="12.95" customHeight="1">
      <c r="A158" s="73"/>
      <c r="B158" s="45"/>
      <c r="C158" s="45"/>
      <c r="D158" s="45"/>
      <c r="E158" s="16"/>
      <c r="F158" s="45"/>
      <c r="G158" s="45"/>
      <c r="H158" s="46"/>
      <c r="I158" s="45"/>
      <c r="J158" s="45"/>
      <c r="K158" s="16"/>
      <c r="L158" s="45"/>
      <c r="M158" s="45"/>
      <c r="N158" s="45"/>
      <c r="O158" s="46"/>
      <c r="P158" s="16"/>
      <c r="Q158" s="45" t="s">
        <v>1817</v>
      </c>
      <c r="R158" s="2158" t="s">
        <v>1818</v>
      </c>
      <c r="S158" s="2158"/>
      <c r="T158" s="2158"/>
      <c r="U158" s="2158"/>
      <c r="V158" s="2158"/>
      <c r="W158" s="2158"/>
      <c r="X158" s="45"/>
      <c r="Y158" s="45"/>
      <c r="Z158" s="45"/>
      <c r="AA158" s="45"/>
      <c r="AB158" s="45"/>
      <c r="AC158" s="45"/>
      <c r="AD158" s="45"/>
      <c r="AE158" s="46"/>
      <c r="AF158" s="45"/>
      <c r="AG158" s="20"/>
      <c r="AH158" s="20"/>
      <c r="AI158" s="16"/>
      <c r="AJ158" s="45"/>
      <c r="AK158" s="58"/>
    </row>
    <row r="159" spans="1:37" ht="12.95" customHeight="1">
      <c r="A159" s="73"/>
      <c r="B159" s="45"/>
      <c r="C159" s="45"/>
      <c r="D159" s="45"/>
      <c r="E159" s="16"/>
      <c r="F159" s="45"/>
      <c r="G159" s="45"/>
      <c r="H159" s="46"/>
      <c r="I159" s="45"/>
      <c r="J159" s="45"/>
      <c r="K159" s="17"/>
      <c r="L159" s="53"/>
      <c r="M159" s="53"/>
      <c r="N159" s="53"/>
      <c r="O159" s="55"/>
      <c r="P159" s="17"/>
      <c r="Q159" s="53" t="s">
        <v>1817</v>
      </c>
      <c r="R159" s="2154" t="s">
        <v>1819</v>
      </c>
      <c r="S159" s="2154"/>
      <c r="T159" s="2154"/>
      <c r="U159" s="2154"/>
      <c r="V159" s="2154"/>
      <c r="W159" s="2154"/>
      <c r="X159" s="53"/>
      <c r="Y159" s="53"/>
      <c r="Z159" s="53"/>
      <c r="AA159" s="53"/>
      <c r="AB159" s="53"/>
      <c r="AC159" s="53"/>
      <c r="AD159" s="53"/>
      <c r="AE159" s="55"/>
      <c r="AF159" s="45"/>
      <c r="AG159" s="20"/>
      <c r="AH159" s="20"/>
      <c r="AI159" s="16"/>
      <c r="AJ159" s="45"/>
      <c r="AK159" s="58"/>
    </row>
    <row r="160" spans="1:37" ht="12.95" customHeight="1">
      <c r="A160" s="73"/>
      <c r="B160" s="45"/>
      <c r="C160" s="45"/>
      <c r="D160" s="45"/>
      <c r="E160" s="16"/>
      <c r="F160" s="45"/>
      <c r="G160" s="45"/>
      <c r="H160" s="46"/>
      <c r="I160" s="45"/>
      <c r="J160" s="45"/>
      <c r="K160" s="2176" t="s">
        <v>1820</v>
      </c>
      <c r="L160" s="2158"/>
      <c r="M160" s="2158"/>
      <c r="N160" s="2158"/>
      <c r="O160" s="2159"/>
      <c r="P160" s="16" t="s">
        <v>427</v>
      </c>
      <c r="Q160" s="45"/>
      <c r="R160" s="45"/>
      <c r="S160" s="45"/>
      <c r="T160" s="45"/>
      <c r="U160" s="45"/>
      <c r="V160" s="45"/>
      <c r="W160" s="45"/>
      <c r="X160" s="45"/>
      <c r="Y160" s="45"/>
      <c r="Z160" s="45"/>
      <c r="AA160" s="45"/>
      <c r="AB160" s="45"/>
      <c r="AC160" s="45"/>
      <c r="AD160" s="45"/>
      <c r="AE160" s="46"/>
      <c r="AF160" s="45"/>
      <c r="AG160" s="20"/>
      <c r="AH160" s="20"/>
      <c r="AI160" s="16"/>
      <c r="AJ160" s="45"/>
      <c r="AK160" s="58"/>
    </row>
    <row r="161" spans="1:37" ht="12.95" customHeight="1">
      <c r="A161" s="73"/>
      <c r="B161" s="45"/>
      <c r="C161" s="45"/>
      <c r="D161" s="45"/>
      <c r="E161" s="16"/>
      <c r="F161" s="45"/>
      <c r="G161" s="45"/>
      <c r="H161" s="46"/>
      <c r="I161" s="45"/>
      <c r="J161" s="45"/>
      <c r="K161" s="16"/>
      <c r="L161" s="45"/>
      <c r="M161" s="45"/>
      <c r="N161" s="45"/>
      <c r="O161" s="46"/>
      <c r="P161" s="16"/>
      <c r="Q161" s="45" t="s">
        <v>1817</v>
      </c>
      <c r="R161" s="2158" t="s">
        <v>1818</v>
      </c>
      <c r="S161" s="2158"/>
      <c r="T161" s="2158"/>
      <c r="U161" s="2158"/>
      <c r="V161" s="2158"/>
      <c r="W161" s="2158"/>
      <c r="X161" s="45"/>
      <c r="Y161" s="45"/>
      <c r="Z161" s="45"/>
      <c r="AA161" s="45"/>
      <c r="AB161" s="45"/>
      <c r="AC161" s="45"/>
      <c r="AD161" s="45"/>
      <c r="AE161" s="46"/>
      <c r="AF161" s="45"/>
      <c r="AG161" s="20"/>
      <c r="AH161" s="20"/>
      <c r="AI161" s="16"/>
      <c r="AJ161" s="45"/>
      <c r="AK161" s="58"/>
    </row>
    <row r="162" spans="1:37" ht="12.95" customHeight="1">
      <c r="A162" s="73"/>
      <c r="B162" s="45"/>
      <c r="C162" s="45"/>
      <c r="D162" s="45"/>
      <c r="E162" s="16"/>
      <c r="F162" s="45"/>
      <c r="G162" s="45"/>
      <c r="H162" s="46"/>
      <c r="I162" s="45"/>
      <c r="J162" s="45"/>
      <c r="K162" s="16"/>
      <c r="L162" s="45"/>
      <c r="M162" s="45"/>
      <c r="N162" s="45"/>
      <c r="O162" s="46"/>
      <c r="P162" s="16"/>
      <c r="Q162" s="45" t="s">
        <v>1817</v>
      </c>
      <c r="R162" s="2158" t="s">
        <v>1821</v>
      </c>
      <c r="S162" s="2158"/>
      <c r="T162" s="2158"/>
      <c r="U162" s="2158"/>
      <c r="V162" s="2158"/>
      <c r="W162" s="2158"/>
      <c r="X162" s="45"/>
      <c r="Y162" s="45"/>
      <c r="Z162" s="45"/>
      <c r="AA162" s="45"/>
      <c r="AB162" s="45"/>
      <c r="AC162" s="45"/>
      <c r="AD162" s="45"/>
      <c r="AE162" s="46"/>
      <c r="AF162" s="45"/>
      <c r="AG162" s="20"/>
      <c r="AH162" s="20"/>
      <c r="AI162" s="16"/>
      <c r="AJ162" s="45"/>
      <c r="AK162" s="58"/>
    </row>
    <row r="163" spans="1:37" ht="12.95" customHeight="1">
      <c r="A163" s="73"/>
      <c r="B163" s="45"/>
      <c r="C163" s="45"/>
      <c r="D163" s="45"/>
      <c r="E163" s="16"/>
      <c r="F163" s="45"/>
      <c r="G163" s="45"/>
      <c r="H163" s="46"/>
      <c r="I163" s="45"/>
      <c r="J163" s="45"/>
      <c r="K163" s="48" t="s">
        <v>1822</v>
      </c>
      <c r="L163" s="49"/>
      <c r="M163" s="49"/>
      <c r="N163" s="49"/>
      <c r="O163" s="50"/>
      <c r="P163" s="48" t="s">
        <v>427</v>
      </c>
      <c r="Q163" s="49"/>
      <c r="R163" s="49"/>
      <c r="S163" s="49"/>
      <c r="T163" s="49"/>
      <c r="U163" s="49"/>
      <c r="V163" s="49"/>
      <c r="W163" s="49"/>
      <c r="X163" s="49"/>
      <c r="Y163" s="49"/>
      <c r="Z163" s="49"/>
      <c r="AA163" s="49"/>
      <c r="AB163" s="49"/>
      <c r="AC163" s="49"/>
      <c r="AD163" s="49"/>
      <c r="AE163" s="50"/>
      <c r="AF163" s="45"/>
      <c r="AG163" s="20"/>
      <c r="AH163" s="20"/>
      <c r="AI163" s="16"/>
      <c r="AJ163" s="45"/>
      <c r="AK163" s="58"/>
    </row>
    <row r="164" spans="1:37" ht="12.95" customHeight="1">
      <c r="A164" s="73"/>
      <c r="B164" s="45"/>
      <c r="C164" s="45"/>
      <c r="D164" s="45"/>
      <c r="E164" s="16"/>
      <c r="F164" s="45"/>
      <c r="G164" s="45"/>
      <c r="H164" s="46"/>
      <c r="I164" s="45"/>
      <c r="J164" s="45"/>
      <c r="K164" s="16"/>
      <c r="L164" s="45"/>
      <c r="M164" s="45"/>
      <c r="N164" s="45"/>
      <c r="O164" s="46"/>
      <c r="P164" s="16"/>
      <c r="Q164" s="45" t="s">
        <v>1817</v>
      </c>
      <c r="R164" s="45" t="s">
        <v>1819</v>
      </c>
      <c r="S164" s="45"/>
      <c r="T164" s="45"/>
      <c r="U164" s="45"/>
      <c r="V164" s="45"/>
      <c r="W164" s="45"/>
      <c r="X164" s="45"/>
      <c r="Y164" s="45"/>
      <c r="Z164" s="45"/>
      <c r="AA164" s="45"/>
      <c r="AB164" s="45"/>
      <c r="AC164" s="45"/>
      <c r="AD164" s="45"/>
      <c r="AE164" s="46"/>
      <c r="AF164" s="45"/>
      <c r="AG164" s="20"/>
      <c r="AH164" s="20"/>
      <c r="AI164" s="16"/>
      <c r="AJ164" s="45"/>
      <c r="AK164" s="58"/>
    </row>
    <row r="165" spans="1:37" ht="12.95" customHeight="1">
      <c r="A165" s="73"/>
      <c r="B165" s="45"/>
      <c r="C165" s="45"/>
      <c r="D165" s="45"/>
      <c r="E165" s="16"/>
      <c r="F165" s="45"/>
      <c r="G165" s="45"/>
      <c r="H165" s="46"/>
      <c r="I165" s="45"/>
      <c r="J165" s="45"/>
      <c r="K165" s="26" t="s">
        <v>986</v>
      </c>
      <c r="L165" s="27"/>
      <c r="M165" s="27"/>
      <c r="N165" s="27"/>
      <c r="O165" s="28"/>
      <c r="P165" s="26"/>
      <c r="Q165" s="2161" t="s">
        <v>1823</v>
      </c>
      <c r="R165" s="2161"/>
      <c r="S165" s="2161"/>
      <c r="T165" s="2161"/>
      <c r="U165" s="2161"/>
      <c r="V165" s="2161"/>
      <c r="W165" s="2161"/>
      <c r="X165" s="27"/>
      <c r="Y165" s="2190" t="s">
        <v>988</v>
      </c>
      <c r="Z165" s="2190"/>
      <c r="AA165" s="2190"/>
      <c r="AB165" s="2190"/>
      <c r="AC165" s="2190"/>
      <c r="AD165" s="2190"/>
      <c r="AE165" s="2196"/>
      <c r="AF165" s="45"/>
      <c r="AG165" s="20"/>
      <c r="AH165" s="20"/>
      <c r="AI165" s="16"/>
      <c r="AJ165" s="45"/>
      <c r="AK165" s="58"/>
    </row>
    <row r="166" spans="1:37" ht="12.95" customHeight="1">
      <c r="A166" s="73"/>
      <c r="B166" s="45"/>
      <c r="C166" s="45"/>
      <c r="D166" s="45"/>
      <c r="E166" s="16"/>
      <c r="F166" s="45"/>
      <c r="G166" s="45"/>
      <c r="H166" s="46"/>
      <c r="I166" s="45"/>
      <c r="J166" s="45"/>
      <c r="K166" s="16" t="s">
        <v>1824</v>
      </c>
      <c r="L166" s="45"/>
      <c r="M166" s="45"/>
      <c r="N166" s="45"/>
      <c r="O166" s="46"/>
      <c r="P166" s="16" t="s">
        <v>427</v>
      </c>
      <c r="Q166" s="2183"/>
      <c r="R166" s="2183"/>
      <c r="S166" s="2183"/>
      <c r="T166" s="2183"/>
      <c r="U166" s="2183"/>
      <c r="V166" s="2183"/>
      <c r="W166" s="2183"/>
      <c r="X166" s="2183"/>
      <c r="Y166" s="2183"/>
      <c r="Z166" s="2183"/>
      <c r="AA166" s="2183"/>
      <c r="AB166" s="2183"/>
      <c r="AC166" s="2183"/>
      <c r="AD166" s="2183"/>
      <c r="AE166" s="46"/>
      <c r="AF166" s="45"/>
      <c r="AG166" s="20"/>
      <c r="AH166" s="20"/>
      <c r="AI166" s="16"/>
      <c r="AJ166" s="45"/>
      <c r="AK166" s="58"/>
    </row>
    <row r="167" spans="1:37" ht="12.95" customHeight="1">
      <c r="A167" s="73"/>
      <c r="B167" s="45"/>
      <c r="C167" s="45"/>
      <c r="D167" s="45"/>
      <c r="E167" s="16"/>
      <c r="F167" s="45"/>
      <c r="G167" s="45"/>
      <c r="H167" s="46"/>
      <c r="I167" s="45"/>
      <c r="J167" s="45"/>
      <c r="K167" s="16"/>
      <c r="L167" s="45"/>
      <c r="M167" s="45"/>
      <c r="N167" s="45"/>
      <c r="O167" s="46"/>
      <c r="P167" s="16" t="s">
        <v>1817</v>
      </c>
      <c r="Q167" s="45" t="s">
        <v>1825</v>
      </c>
      <c r="R167" s="45"/>
      <c r="S167" s="45"/>
      <c r="T167" s="45"/>
      <c r="U167" s="45"/>
      <c r="V167" s="2177"/>
      <c r="W167" s="2177"/>
      <c r="X167" s="2177"/>
      <c r="Y167" s="2177"/>
      <c r="Z167" s="2177"/>
      <c r="AA167" s="2177"/>
      <c r="AB167" s="45"/>
      <c r="AC167" s="45"/>
      <c r="AD167" s="45"/>
      <c r="AE167" s="46"/>
      <c r="AF167" s="45"/>
      <c r="AG167" s="20"/>
      <c r="AH167" s="20"/>
      <c r="AI167" s="16"/>
      <c r="AJ167" s="45"/>
      <c r="AK167" s="58"/>
    </row>
    <row r="168" spans="1:37" ht="12.95" customHeight="1">
      <c r="A168" s="73"/>
      <c r="B168" s="45"/>
      <c r="C168" s="45"/>
      <c r="D168" s="45"/>
      <c r="E168" s="16"/>
      <c r="F168" s="45"/>
      <c r="G168" s="45"/>
      <c r="H168" s="46"/>
      <c r="I168" s="45"/>
      <c r="J168" s="45"/>
      <c r="K168" s="16"/>
      <c r="L168" s="45"/>
      <c r="M168" s="45"/>
      <c r="N168" s="45"/>
      <c r="O168" s="46"/>
      <c r="P168" s="16" t="s">
        <v>1817</v>
      </c>
      <c r="Q168" s="2158" t="s">
        <v>1826</v>
      </c>
      <c r="R168" s="2158"/>
      <c r="S168" s="2158"/>
      <c r="T168" s="2158"/>
      <c r="U168" s="2158"/>
      <c r="V168" s="45"/>
      <c r="W168" s="2183"/>
      <c r="X168" s="2183"/>
      <c r="Y168" s="2183"/>
      <c r="Z168" s="2183"/>
      <c r="AA168" s="2183"/>
      <c r="AB168" s="2183"/>
      <c r="AC168" s="2183"/>
      <c r="AD168" s="2183"/>
      <c r="AE168" s="46"/>
      <c r="AF168" s="45"/>
      <c r="AG168" s="20"/>
      <c r="AH168" s="20"/>
      <c r="AI168" s="16"/>
      <c r="AJ168" s="45"/>
      <c r="AK168" s="58"/>
    </row>
    <row r="169" spans="1:37" ht="12.95" customHeight="1">
      <c r="A169" s="73"/>
      <c r="B169" s="45"/>
      <c r="C169" s="45"/>
      <c r="D169" s="45"/>
      <c r="E169" s="16"/>
      <c r="F169" s="45"/>
      <c r="G169" s="45"/>
      <c r="H169" s="46"/>
      <c r="I169" s="45"/>
      <c r="J169" s="45"/>
      <c r="K169" s="16"/>
      <c r="L169" s="45"/>
      <c r="M169" s="45"/>
      <c r="N169" s="45"/>
      <c r="O169" s="46"/>
      <c r="P169" s="16" t="s">
        <v>1817</v>
      </c>
      <c r="Q169" s="2158" t="s">
        <v>1827</v>
      </c>
      <c r="R169" s="2158"/>
      <c r="S169" s="2158"/>
      <c r="T169" s="2158"/>
      <c r="U169" s="2158"/>
      <c r="V169" s="45"/>
      <c r="W169" s="2183"/>
      <c r="X169" s="2183"/>
      <c r="Y169" s="2183"/>
      <c r="Z169" s="2183"/>
      <c r="AA169" s="2183"/>
      <c r="AB169" s="2183"/>
      <c r="AC169" s="45"/>
      <c r="AD169" s="45"/>
      <c r="AE169" s="46"/>
      <c r="AF169" s="45"/>
      <c r="AG169" s="20"/>
      <c r="AH169" s="20"/>
      <c r="AI169" s="16"/>
      <c r="AJ169" s="45"/>
      <c r="AK169" s="58"/>
    </row>
    <row r="170" spans="1:37" ht="12.95" customHeight="1">
      <c r="A170" s="73"/>
      <c r="B170" s="45"/>
      <c r="C170" s="45"/>
      <c r="D170" s="45"/>
      <c r="E170" s="16"/>
      <c r="F170" s="45"/>
      <c r="G170" s="45"/>
      <c r="H170" s="46"/>
      <c r="I170" s="45"/>
      <c r="J170" s="45"/>
      <c r="K170" s="16"/>
      <c r="L170" s="45"/>
      <c r="M170" s="45"/>
      <c r="N170" s="45"/>
      <c r="O170" s="46"/>
      <c r="P170" s="16" t="s">
        <v>1817</v>
      </c>
      <c r="Q170" s="2158" t="s">
        <v>1828</v>
      </c>
      <c r="R170" s="2158"/>
      <c r="S170" s="2158"/>
      <c r="T170" s="2158"/>
      <c r="U170" s="2158"/>
      <c r="V170" s="2197"/>
      <c r="W170" s="2197"/>
      <c r="X170" s="2197"/>
      <c r="Y170" s="2197"/>
      <c r="Z170" s="2158" t="s">
        <v>1829</v>
      </c>
      <c r="AA170" s="2158"/>
      <c r="AB170" s="2158"/>
      <c r="AC170" s="2158"/>
      <c r="AD170" s="2158"/>
      <c r="AE170" s="2159"/>
      <c r="AF170" s="45"/>
      <c r="AG170" s="20"/>
      <c r="AH170" s="20"/>
      <c r="AI170" s="16"/>
      <c r="AJ170" s="45"/>
      <c r="AK170" s="58"/>
    </row>
    <row r="171" spans="1:37" ht="12.95" customHeight="1">
      <c r="A171" s="73"/>
      <c r="B171" s="45"/>
      <c r="C171" s="45"/>
      <c r="D171" s="45"/>
      <c r="E171" s="48" t="s">
        <v>1830</v>
      </c>
      <c r="F171" s="49"/>
      <c r="G171" s="49"/>
      <c r="H171" s="50"/>
      <c r="I171" s="49" t="s">
        <v>1831</v>
      </c>
      <c r="J171" s="49"/>
      <c r="K171" s="49"/>
      <c r="L171" s="49"/>
      <c r="M171" s="49"/>
      <c r="N171" s="49"/>
      <c r="O171" s="49"/>
      <c r="P171" s="48" t="s">
        <v>427</v>
      </c>
      <c r="Q171" s="2127"/>
      <c r="R171" s="2127"/>
      <c r="S171" s="2127"/>
      <c r="T171" s="2127"/>
      <c r="U171" s="2127"/>
      <c r="V171" s="2127"/>
      <c r="W171" s="2127"/>
      <c r="X171" s="2127"/>
      <c r="Y171" s="2127"/>
      <c r="Z171" s="2127"/>
      <c r="AA171" s="2127"/>
      <c r="AB171" s="2127"/>
      <c r="AC171" s="2127"/>
      <c r="AD171" s="2127"/>
      <c r="AE171" s="50"/>
      <c r="AF171" s="49"/>
      <c r="AG171" s="2156" t="s">
        <v>691</v>
      </c>
      <c r="AH171" s="2157"/>
      <c r="AI171" s="16"/>
      <c r="AJ171" s="45"/>
      <c r="AK171" s="58"/>
    </row>
    <row r="172" spans="1:37" ht="12.95" customHeight="1">
      <c r="A172" s="73"/>
      <c r="B172" s="45"/>
      <c r="C172" s="45"/>
      <c r="D172" s="45"/>
      <c r="E172" s="17" t="s">
        <v>1832</v>
      </c>
      <c r="F172" s="53"/>
      <c r="G172" s="53"/>
      <c r="H172" s="55"/>
      <c r="I172" s="53" t="s">
        <v>1833</v>
      </c>
      <c r="J172" s="53"/>
      <c r="K172" s="53"/>
      <c r="L172" s="53"/>
      <c r="M172" s="53"/>
      <c r="N172" s="53"/>
      <c r="O172" s="53"/>
      <c r="P172" s="17"/>
      <c r="Q172" s="53"/>
      <c r="R172" s="53"/>
      <c r="S172" s="53"/>
      <c r="T172" s="53"/>
      <c r="U172" s="53"/>
      <c r="V172" s="53"/>
      <c r="W172" s="53"/>
      <c r="X172" s="53"/>
      <c r="Y172" s="53"/>
      <c r="Z172" s="53"/>
      <c r="AA172" s="53"/>
      <c r="AB172" s="53"/>
      <c r="AC172" s="53"/>
      <c r="AD172" s="53"/>
      <c r="AE172" s="55"/>
      <c r="AF172" s="53"/>
      <c r="AG172" s="2154" t="s">
        <v>862</v>
      </c>
      <c r="AH172" s="2155"/>
      <c r="AI172" s="16"/>
      <c r="AJ172" s="45"/>
      <c r="AK172" s="58"/>
    </row>
    <row r="173" spans="1:37" ht="12.95" customHeight="1">
      <c r="A173" s="73"/>
      <c r="B173" s="45"/>
      <c r="C173" s="45"/>
      <c r="D173" s="45"/>
      <c r="E173" s="16" t="s">
        <v>1029</v>
      </c>
      <c r="F173" s="45"/>
      <c r="G173" s="45"/>
      <c r="H173" s="46"/>
      <c r="I173" s="45" t="s">
        <v>1834</v>
      </c>
      <c r="J173" s="45"/>
      <c r="K173" s="45"/>
      <c r="L173" s="45"/>
      <c r="M173" s="45"/>
      <c r="N173" s="45"/>
      <c r="O173" s="45"/>
      <c r="P173" s="16" t="s">
        <v>427</v>
      </c>
      <c r="Q173" s="2183"/>
      <c r="R173" s="2183"/>
      <c r="S173" s="2183"/>
      <c r="T173" s="2183"/>
      <c r="U173" s="2183"/>
      <c r="V173" s="2183"/>
      <c r="W173" s="2183"/>
      <c r="X173" s="2183"/>
      <c r="Y173" s="2183"/>
      <c r="Z173" s="2183"/>
      <c r="AA173" s="2183"/>
      <c r="AB173" s="2183"/>
      <c r="AC173" s="2183"/>
      <c r="AD173" s="2183"/>
      <c r="AE173" s="46"/>
      <c r="AF173" s="45"/>
      <c r="AG173" s="2156" t="s">
        <v>691</v>
      </c>
      <c r="AH173" s="2157"/>
      <c r="AI173" s="16"/>
      <c r="AJ173" s="45"/>
      <c r="AK173" s="58"/>
    </row>
    <row r="174" spans="1:37" ht="12.95" customHeight="1">
      <c r="A174" s="73"/>
      <c r="B174" s="45"/>
      <c r="C174" s="45"/>
      <c r="D174" s="45"/>
      <c r="E174" s="16"/>
      <c r="F174" s="45"/>
      <c r="G174" s="45"/>
      <c r="H174" s="46"/>
      <c r="I174" s="45" t="s">
        <v>1835</v>
      </c>
      <c r="J174" s="45"/>
      <c r="K174" s="45"/>
      <c r="L174" s="45"/>
      <c r="M174" s="45"/>
      <c r="N174" s="45"/>
      <c r="O174" s="45"/>
      <c r="P174" s="16" t="s">
        <v>1817</v>
      </c>
      <c r="Q174" s="2183" t="s">
        <v>1836</v>
      </c>
      <c r="R174" s="2183"/>
      <c r="S174" s="2183"/>
      <c r="T174" s="2183"/>
      <c r="U174" s="2183"/>
      <c r="V174" s="2183"/>
      <c r="W174" s="2183"/>
      <c r="X174" s="2197"/>
      <c r="Y174" s="2197"/>
      <c r="Z174" s="2197"/>
      <c r="AA174" s="2197"/>
      <c r="AB174" s="2197"/>
      <c r="AC174" s="2197"/>
      <c r="AD174" s="2197"/>
      <c r="AE174" s="46"/>
      <c r="AF174" s="45"/>
      <c r="AG174" s="2158" t="s">
        <v>1837</v>
      </c>
      <c r="AH174" s="2159"/>
      <c r="AI174" s="16"/>
      <c r="AJ174" s="45"/>
      <c r="AK174" s="58"/>
    </row>
    <row r="175" spans="1:37" ht="12.95" customHeight="1">
      <c r="A175" s="73"/>
      <c r="B175" s="45"/>
      <c r="C175" s="45"/>
      <c r="D175" s="45"/>
      <c r="E175" s="16"/>
      <c r="F175" s="45"/>
      <c r="G175" s="45"/>
      <c r="H175" s="46"/>
      <c r="I175" s="45"/>
      <c r="J175" s="45"/>
      <c r="K175" s="45"/>
      <c r="L175" s="45"/>
      <c r="M175" s="45"/>
      <c r="N175" s="45"/>
      <c r="O175" s="45"/>
      <c r="P175" s="16" t="s">
        <v>1817</v>
      </c>
      <c r="Q175" s="2158" t="s">
        <v>1838</v>
      </c>
      <c r="R175" s="2201"/>
      <c r="S175" s="2201"/>
      <c r="T175" s="2201"/>
      <c r="U175" s="2201"/>
      <c r="V175" s="2201"/>
      <c r="W175" s="2201"/>
      <c r="X175" s="2197"/>
      <c r="Y175" s="2197"/>
      <c r="Z175" s="2197"/>
      <c r="AA175" s="2197"/>
      <c r="AB175" s="2197"/>
      <c r="AC175" s="2197"/>
      <c r="AD175" s="2197"/>
      <c r="AE175" s="46"/>
      <c r="AF175" s="45"/>
      <c r="AG175" s="20"/>
      <c r="AH175" s="20"/>
      <c r="AI175" s="16"/>
      <c r="AJ175" s="45"/>
      <c r="AK175" s="58"/>
    </row>
    <row r="176" spans="1:37" ht="12.95" customHeight="1">
      <c r="A176" s="73"/>
      <c r="B176" s="45"/>
      <c r="C176" s="45"/>
      <c r="D176" s="45"/>
      <c r="E176" s="16"/>
      <c r="F176" s="45"/>
      <c r="G176" s="45"/>
      <c r="H176" s="46"/>
      <c r="I176" s="45"/>
      <c r="J176" s="45"/>
      <c r="K176" s="45"/>
      <c r="L176" s="45"/>
      <c r="M176" s="45"/>
      <c r="N176" s="45"/>
      <c r="O176" s="45"/>
      <c r="P176" s="16" t="s">
        <v>1817</v>
      </c>
      <c r="Q176" s="2158" t="s">
        <v>1839</v>
      </c>
      <c r="R176" s="2158"/>
      <c r="S176" s="2158"/>
      <c r="T176" s="2158"/>
      <c r="U176" s="2158"/>
      <c r="V176" s="2197"/>
      <c r="W176" s="2197"/>
      <c r="X176" s="2197"/>
      <c r="Y176" s="2197"/>
      <c r="Z176" s="2197"/>
      <c r="AA176" s="2197"/>
      <c r="AB176" s="2197"/>
      <c r="AC176" s="2197"/>
      <c r="AD176" s="2197"/>
      <c r="AE176" s="46"/>
      <c r="AF176" s="45"/>
      <c r="AG176" s="20"/>
      <c r="AH176" s="20"/>
      <c r="AI176" s="16"/>
      <c r="AJ176" s="45"/>
      <c r="AK176" s="58"/>
    </row>
    <row r="177" spans="1:37" ht="12.95" customHeight="1" thickBot="1">
      <c r="A177" s="73"/>
      <c r="B177" s="45"/>
      <c r="C177" s="45"/>
      <c r="D177" s="45"/>
      <c r="E177" s="16"/>
      <c r="F177" s="45"/>
      <c r="G177" s="45"/>
      <c r="H177" s="46"/>
      <c r="I177" s="45"/>
      <c r="J177" s="45"/>
      <c r="K177" s="45"/>
      <c r="L177" s="45"/>
      <c r="M177" s="45"/>
      <c r="N177" s="45"/>
      <c r="O177" s="45"/>
      <c r="P177" s="16" t="s">
        <v>1817</v>
      </c>
      <c r="Q177" s="2158" t="s">
        <v>1840</v>
      </c>
      <c r="R177" s="2158"/>
      <c r="S177" s="2158"/>
      <c r="T177" s="2158"/>
      <c r="U177" s="2158"/>
      <c r="V177" s="2177"/>
      <c r="W177" s="2177"/>
      <c r="X177" s="2177"/>
      <c r="Y177" s="2177"/>
      <c r="Z177" s="2177"/>
      <c r="AA177" s="2177"/>
      <c r="AB177" s="2177"/>
      <c r="AC177" s="2177"/>
      <c r="AD177" s="2177"/>
      <c r="AE177" s="46"/>
      <c r="AF177" s="45"/>
      <c r="AG177" s="20"/>
      <c r="AH177" s="20"/>
      <c r="AI177" s="16"/>
      <c r="AJ177" s="45"/>
      <c r="AK177" s="58"/>
    </row>
    <row r="178" spans="1:37" ht="12.95" customHeight="1">
      <c r="A178" s="62" t="s">
        <v>1841</v>
      </c>
      <c r="B178" s="47"/>
      <c r="C178" s="47"/>
      <c r="D178" s="47"/>
      <c r="E178" s="56" t="s">
        <v>1842</v>
      </c>
      <c r="F178" s="47"/>
      <c r="G178" s="47"/>
      <c r="H178" s="57"/>
      <c r="I178" s="47" t="s">
        <v>1843</v>
      </c>
      <c r="J178" s="47"/>
      <c r="K178" s="47"/>
      <c r="L178" s="47"/>
      <c r="M178" s="47"/>
      <c r="N178" s="47"/>
      <c r="O178" s="47"/>
      <c r="P178" s="56"/>
      <c r="Q178" s="47" t="s">
        <v>1844</v>
      </c>
      <c r="R178" s="47"/>
      <c r="S178" s="47"/>
      <c r="T178" s="47"/>
      <c r="U178" s="47"/>
      <c r="V178" s="47"/>
      <c r="W178" s="47"/>
      <c r="X178" s="47"/>
      <c r="Y178" s="47"/>
      <c r="Z178" s="47"/>
      <c r="AA178" s="47"/>
      <c r="AB178" s="47"/>
      <c r="AC178" s="47"/>
      <c r="AD178" s="47"/>
      <c r="AE178" s="57"/>
      <c r="AF178" s="47"/>
      <c r="AG178" s="2174" t="s">
        <v>691</v>
      </c>
      <c r="AH178" s="2198"/>
      <c r="AI178" s="56"/>
      <c r="AJ178" s="47"/>
      <c r="AK178" s="21"/>
    </row>
    <row r="179" spans="1:37" ht="12.95" customHeight="1">
      <c r="A179" s="73" t="s">
        <v>1574</v>
      </c>
      <c r="B179" s="45"/>
      <c r="C179" s="45"/>
      <c r="D179" s="45"/>
      <c r="E179" s="16" t="s">
        <v>1845</v>
      </c>
      <c r="F179" s="45" t="s">
        <v>1846</v>
      </c>
      <c r="G179" s="45"/>
      <c r="H179" s="46"/>
      <c r="I179" s="45"/>
      <c r="J179" s="45" t="s">
        <v>1847</v>
      </c>
      <c r="K179" s="45"/>
      <c r="L179" s="45"/>
      <c r="M179" s="45"/>
      <c r="N179" s="45"/>
      <c r="O179" s="45"/>
      <c r="P179" s="16"/>
      <c r="Q179" s="45" t="s">
        <v>1848</v>
      </c>
      <c r="R179" s="45"/>
      <c r="S179" s="45"/>
      <c r="T179" s="45"/>
      <c r="U179" s="45"/>
      <c r="V179" s="45"/>
      <c r="W179" s="45"/>
      <c r="X179" s="45"/>
      <c r="Y179" s="45"/>
      <c r="Z179" s="45"/>
      <c r="AA179" s="45"/>
      <c r="AB179" s="45"/>
      <c r="AC179" s="45"/>
      <c r="AD179" s="45"/>
      <c r="AE179" s="46"/>
      <c r="AF179" s="45"/>
      <c r="AG179" s="2158" t="s">
        <v>451</v>
      </c>
      <c r="AH179" s="2159"/>
      <c r="AI179" s="16"/>
      <c r="AJ179" s="45"/>
      <c r="AK179" s="58"/>
    </row>
    <row r="180" spans="1:37" ht="12.95" customHeight="1">
      <c r="A180" s="73"/>
      <c r="B180" s="45"/>
      <c r="C180" s="45"/>
      <c r="D180" s="45"/>
      <c r="E180" s="16"/>
      <c r="F180" s="45" t="s">
        <v>1849</v>
      </c>
      <c r="G180" s="45"/>
      <c r="H180" s="46"/>
      <c r="I180" s="45"/>
      <c r="J180" s="45"/>
      <c r="K180" s="45"/>
      <c r="L180" s="45"/>
      <c r="M180" s="45"/>
      <c r="N180" s="45"/>
      <c r="O180" s="45"/>
      <c r="P180" s="16"/>
      <c r="Q180" s="45" t="s">
        <v>1850</v>
      </c>
      <c r="R180" s="45"/>
      <c r="S180" s="45"/>
      <c r="T180" s="45"/>
      <c r="U180" s="45"/>
      <c r="V180" s="45"/>
      <c r="W180" s="45"/>
      <c r="X180" s="45"/>
      <c r="Y180" s="45"/>
      <c r="Z180" s="45"/>
      <c r="AA180" s="45"/>
      <c r="AB180" s="45"/>
      <c r="AC180" s="45"/>
      <c r="AD180" s="45"/>
      <c r="AE180" s="46"/>
      <c r="AF180" s="45"/>
      <c r="AG180" s="2158" t="s">
        <v>862</v>
      </c>
      <c r="AH180" s="2159"/>
      <c r="AI180" s="16"/>
      <c r="AJ180" s="45"/>
      <c r="AK180" s="58"/>
    </row>
    <row r="181" spans="1:37" ht="12.95" customHeight="1">
      <c r="A181" s="73"/>
      <c r="B181" s="45" t="s">
        <v>1851</v>
      </c>
      <c r="C181" s="45"/>
      <c r="D181" s="45"/>
      <c r="E181" s="16"/>
      <c r="F181" s="45"/>
      <c r="G181" s="45"/>
      <c r="H181" s="46"/>
      <c r="I181" s="48" t="s">
        <v>1852</v>
      </c>
      <c r="J181" s="49"/>
      <c r="K181" s="49"/>
      <c r="L181" s="49"/>
      <c r="M181" s="49"/>
      <c r="N181" s="49"/>
      <c r="O181" s="49"/>
      <c r="P181" s="48"/>
      <c r="Q181" s="49" t="s">
        <v>1853</v>
      </c>
      <c r="R181" s="49"/>
      <c r="S181" s="49"/>
      <c r="T181" s="49"/>
      <c r="U181" s="49"/>
      <c r="V181" s="49" t="s">
        <v>1854</v>
      </c>
      <c r="W181" s="49"/>
      <c r="X181" s="49"/>
      <c r="Y181" s="49"/>
      <c r="Z181" s="49"/>
      <c r="AA181" s="49" t="s">
        <v>1855</v>
      </c>
      <c r="AB181" s="49"/>
      <c r="AC181" s="49"/>
      <c r="AD181" s="49"/>
      <c r="AE181" s="50"/>
      <c r="AF181" s="45"/>
      <c r="AG181" s="2199"/>
      <c r="AH181" s="2200"/>
      <c r="AI181" s="16"/>
      <c r="AJ181" s="45"/>
      <c r="AK181" s="58"/>
    </row>
    <row r="182" spans="1:37" ht="12.95" customHeight="1">
      <c r="A182" s="73"/>
      <c r="B182" s="45" t="s">
        <v>1856</v>
      </c>
      <c r="C182" s="45"/>
      <c r="D182" s="45"/>
      <c r="E182" s="16"/>
      <c r="F182" s="45"/>
      <c r="G182" s="45"/>
      <c r="H182" s="46"/>
      <c r="I182" s="17" t="s">
        <v>1857</v>
      </c>
      <c r="J182" s="53"/>
      <c r="K182" s="53"/>
      <c r="L182" s="53"/>
      <c r="M182" s="53"/>
      <c r="N182" s="53"/>
      <c r="O182" s="53"/>
      <c r="P182" s="17"/>
      <c r="Q182" s="53"/>
      <c r="R182" s="53"/>
      <c r="S182" s="53"/>
      <c r="T182" s="53"/>
      <c r="U182" s="53"/>
      <c r="V182" s="53"/>
      <c r="W182" s="53"/>
      <c r="X182" s="53"/>
      <c r="Y182" s="53"/>
      <c r="Z182" s="53"/>
      <c r="AA182" s="53"/>
      <c r="AB182" s="53"/>
      <c r="AC182" s="53"/>
      <c r="AD182" s="53"/>
      <c r="AE182" s="55"/>
      <c r="AF182" s="45"/>
      <c r="AG182" s="20"/>
      <c r="AH182" s="20"/>
      <c r="AI182" s="16"/>
      <c r="AJ182" s="45"/>
      <c r="AK182" s="58"/>
    </row>
    <row r="183" spans="1:37" ht="12.95" customHeight="1">
      <c r="A183" s="73"/>
      <c r="B183" s="2158" t="s">
        <v>1858</v>
      </c>
      <c r="C183" s="2158"/>
      <c r="D183" s="2159"/>
      <c r="E183" s="16"/>
      <c r="F183" s="45"/>
      <c r="G183" s="45"/>
      <c r="H183" s="46"/>
      <c r="I183" s="45" t="s">
        <v>1859</v>
      </c>
      <c r="J183" s="45"/>
      <c r="K183" s="45"/>
      <c r="L183" s="45"/>
      <c r="M183" s="45"/>
      <c r="N183" s="45"/>
      <c r="O183" s="45"/>
      <c r="P183" s="16"/>
      <c r="Q183" s="45" t="s">
        <v>1860</v>
      </c>
      <c r="R183" s="45"/>
      <c r="S183" s="45"/>
      <c r="T183" s="45"/>
      <c r="U183" s="45"/>
      <c r="V183" s="45"/>
      <c r="W183" s="45"/>
      <c r="X183" s="45"/>
      <c r="Y183" s="45"/>
      <c r="Z183" s="45"/>
      <c r="AA183" s="45"/>
      <c r="AB183" s="45"/>
      <c r="AC183" s="45"/>
      <c r="AD183" s="45"/>
      <c r="AE183" s="46"/>
      <c r="AF183" s="45"/>
      <c r="AG183" s="20"/>
      <c r="AH183" s="20"/>
      <c r="AI183" s="16"/>
      <c r="AJ183" s="45"/>
      <c r="AK183" s="58"/>
    </row>
    <row r="184" spans="1:37" ht="12.95" customHeight="1">
      <c r="A184" s="73"/>
      <c r="B184" s="45" t="s">
        <v>1861</v>
      </c>
      <c r="C184" s="45"/>
      <c r="D184" s="45"/>
      <c r="E184" s="16"/>
      <c r="F184" s="45"/>
      <c r="G184" s="45"/>
      <c r="H184" s="46"/>
      <c r="I184" s="45" t="s">
        <v>1862</v>
      </c>
      <c r="J184" s="45"/>
      <c r="K184" s="45"/>
      <c r="L184" s="45"/>
      <c r="M184" s="45"/>
      <c r="N184" s="45"/>
      <c r="O184" s="45"/>
      <c r="P184" s="16"/>
      <c r="Q184" s="45"/>
      <c r="R184" s="45"/>
      <c r="S184" s="45"/>
      <c r="T184" s="45"/>
      <c r="U184" s="45"/>
      <c r="V184" s="45"/>
      <c r="W184" s="45"/>
      <c r="X184" s="45"/>
      <c r="Y184" s="45"/>
      <c r="Z184" s="45"/>
      <c r="AA184" s="45"/>
      <c r="AB184" s="45"/>
      <c r="AC184" s="45"/>
      <c r="AD184" s="45"/>
      <c r="AE184" s="46"/>
      <c r="AF184" s="45"/>
      <c r="AG184" s="20"/>
      <c r="AH184" s="20"/>
      <c r="AI184" s="16"/>
      <c r="AJ184" s="45"/>
      <c r="AK184" s="58"/>
    </row>
    <row r="185" spans="1:37" ht="12.95" customHeight="1">
      <c r="A185" s="73"/>
      <c r="B185" s="45"/>
      <c r="C185" s="45"/>
      <c r="D185" s="45"/>
      <c r="E185" s="16"/>
      <c r="F185" s="45"/>
      <c r="G185" s="45"/>
      <c r="H185" s="46"/>
      <c r="I185" s="48" t="s">
        <v>1863</v>
      </c>
      <c r="J185" s="49"/>
      <c r="K185" s="49"/>
      <c r="L185" s="49"/>
      <c r="M185" s="49"/>
      <c r="N185" s="49"/>
      <c r="O185" s="49"/>
      <c r="P185" s="48"/>
      <c r="Q185" s="49" t="s">
        <v>1864</v>
      </c>
      <c r="R185" s="49"/>
      <c r="S185" s="49"/>
      <c r="T185" s="49"/>
      <c r="U185" s="49"/>
      <c r="V185" s="49"/>
      <c r="W185" s="49"/>
      <c r="X185" s="49"/>
      <c r="Y185" s="49"/>
      <c r="Z185" s="49"/>
      <c r="AA185" s="49"/>
      <c r="AB185" s="49"/>
      <c r="AC185" s="49"/>
      <c r="AD185" s="49"/>
      <c r="AE185" s="50"/>
      <c r="AF185" s="45"/>
      <c r="AG185" s="20"/>
      <c r="AH185" s="20"/>
      <c r="AI185" s="16"/>
      <c r="AJ185" s="45"/>
      <c r="AK185" s="58"/>
    </row>
    <row r="186" spans="1:37" ht="12.95" customHeight="1">
      <c r="A186" s="73"/>
      <c r="B186" s="45"/>
      <c r="C186" s="45"/>
      <c r="D186" s="45"/>
      <c r="E186" s="16"/>
      <c r="F186" s="45"/>
      <c r="G186" s="45"/>
      <c r="H186" s="46"/>
      <c r="I186" s="17" t="s">
        <v>1865</v>
      </c>
      <c r="J186" s="53"/>
      <c r="K186" s="53"/>
      <c r="L186" s="53"/>
      <c r="M186" s="53"/>
      <c r="N186" s="53"/>
      <c r="O186" s="53"/>
      <c r="P186" s="17"/>
      <c r="Q186" s="53"/>
      <c r="R186" s="53"/>
      <c r="S186" s="53"/>
      <c r="T186" s="53"/>
      <c r="U186" s="53"/>
      <c r="V186" s="53"/>
      <c r="W186" s="53"/>
      <c r="X186" s="53"/>
      <c r="Y186" s="53"/>
      <c r="Z186" s="53"/>
      <c r="AA186" s="53"/>
      <c r="AB186" s="53"/>
      <c r="AC186" s="53"/>
      <c r="AD186" s="53"/>
      <c r="AE186" s="55"/>
      <c r="AF186" s="45"/>
      <c r="AG186" s="20"/>
      <c r="AH186" s="20"/>
      <c r="AI186" s="16"/>
      <c r="AJ186" s="45"/>
      <c r="AK186" s="58"/>
    </row>
    <row r="187" spans="1:37" ht="12.95" customHeight="1">
      <c r="A187" s="73"/>
      <c r="B187" s="45"/>
      <c r="C187" s="45"/>
      <c r="D187" s="45"/>
      <c r="E187" s="16"/>
      <c r="F187" s="45"/>
      <c r="G187" s="45"/>
      <c r="H187" s="46"/>
      <c r="I187" s="2158" t="s">
        <v>1866</v>
      </c>
      <c r="J187" s="2158"/>
      <c r="K187" s="2158"/>
      <c r="L187" s="2158"/>
      <c r="M187" s="2158"/>
      <c r="N187" s="2158"/>
      <c r="O187" s="2158"/>
      <c r="P187" s="16"/>
      <c r="Q187" s="45" t="s">
        <v>1867</v>
      </c>
      <c r="R187" s="45"/>
      <c r="S187" s="45"/>
      <c r="T187" s="45"/>
      <c r="U187" s="45"/>
      <c r="V187" s="45"/>
      <c r="W187" s="45"/>
      <c r="X187" s="45"/>
      <c r="Y187" s="45"/>
      <c r="Z187" s="45"/>
      <c r="AA187" s="45"/>
      <c r="AB187" s="45"/>
      <c r="AC187" s="45"/>
      <c r="AD187" s="45"/>
      <c r="AE187" s="46"/>
      <c r="AF187" s="45"/>
      <c r="AG187" s="20"/>
      <c r="AH187" s="20"/>
      <c r="AI187" s="16"/>
      <c r="AJ187" s="45"/>
      <c r="AK187" s="58"/>
    </row>
    <row r="188" spans="1:37" ht="12.95" customHeight="1">
      <c r="A188" s="73"/>
      <c r="B188" s="45"/>
      <c r="C188" s="45"/>
      <c r="D188" s="45"/>
      <c r="E188" s="16"/>
      <c r="F188" s="45"/>
      <c r="G188" s="45"/>
      <c r="H188" s="46"/>
      <c r="I188" s="45"/>
      <c r="J188" s="45"/>
      <c r="K188" s="45"/>
      <c r="L188" s="45"/>
      <c r="M188" s="45"/>
      <c r="N188" s="45"/>
      <c r="O188" s="45"/>
      <c r="P188" s="26"/>
      <c r="Q188" s="2161" t="s">
        <v>1868</v>
      </c>
      <c r="R188" s="2161"/>
      <c r="S188" s="2161"/>
      <c r="T188" s="2161"/>
      <c r="U188" s="2161"/>
      <c r="V188" s="2161"/>
      <c r="W188" s="2161"/>
      <c r="X188" s="2161"/>
      <c r="Y188" s="2161"/>
      <c r="Z188" s="2161"/>
      <c r="AA188" s="2161"/>
      <c r="AB188" s="2161"/>
      <c r="AC188" s="2161"/>
      <c r="AD188" s="2161"/>
      <c r="AE188" s="2162"/>
      <c r="AF188" s="45"/>
      <c r="AG188" s="20"/>
      <c r="AH188" s="20"/>
      <c r="AI188" s="16"/>
      <c r="AJ188" s="45"/>
      <c r="AK188" s="58"/>
    </row>
    <row r="189" spans="1:37" ht="12.95" customHeight="1">
      <c r="A189" s="73"/>
      <c r="B189" s="45"/>
      <c r="C189" s="45"/>
      <c r="D189" s="45"/>
      <c r="E189" s="16"/>
      <c r="F189" s="45"/>
      <c r="G189" s="45"/>
      <c r="H189" s="46"/>
      <c r="I189" s="45"/>
      <c r="J189" s="45"/>
      <c r="K189" s="45"/>
      <c r="L189" s="45"/>
      <c r="M189" s="45"/>
      <c r="N189" s="45"/>
      <c r="O189" s="45"/>
      <c r="P189" s="26"/>
      <c r="Q189" s="27" t="s">
        <v>1869</v>
      </c>
      <c r="R189" s="27"/>
      <c r="S189" s="27"/>
      <c r="T189" s="27"/>
      <c r="U189" s="27"/>
      <c r="V189" s="27"/>
      <c r="W189" s="27"/>
      <c r="X189" s="27"/>
      <c r="Y189" s="27"/>
      <c r="Z189" s="27"/>
      <c r="AA189" s="27"/>
      <c r="AB189" s="27"/>
      <c r="AC189" s="27"/>
      <c r="AD189" s="27"/>
      <c r="AE189" s="28"/>
      <c r="AF189" s="45"/>
      <c r="AG189" s="20"/>
      <c r="AH189" s="20"/>
      <c r="AI189" s="16"/>
      <c r="AJ189" s="45"/>
      <c r="AK189" s="58"/>
    </row>
    <row r="190" spans="1:37" ht="12.95" customHeight="1">
      <c r="A190" s="73"/>
      <c r="B190" s="45"/>
      <c r="C190" s="45"/>
      <c r="D190" s="45"/>
      <c r="E190" s="16"/>
      <c r="F190" s="45"/>
      <c r="G190" s="45"/>
      <c r="H190" s="46"/>
      <c r="I190" s="45"/>
      <c r="J190" s="45"/>
      <c r="K190" s="45"/>
      <c r="L190" s="45"/>
      <c r="M190" s="45"/>
      <c r="N190" s="45"/>
      <c r="O190" s="45"/>
      <c r="P190" s="26"/>
      <c r="Q190" s="27" t="s">
        <v>1870</v>
      </c>
      <c r="R190" s="27"/>
      <c r="S190" s="27"/>
      <c r="T190" s="27"/>
      <c r="U190" s="27"/>
      <c r="V190" s="27"/>
      <c r="W190" s="27"/>
      <c r="X190" s="27"/>
      <c r="Y190" s="27"/>
      <c r="Z190" s="27"/>
      <c r="AA190" s="27"/>
      <c r="AB190" s="27"/>
      <c r="AC190" s="27"/>
      <c r="AD190" s="27"/>
      <c r="AE190" s="28"/>
      <c r="AF190" s="45"/>
      <c r="AG190" s="20"/>
      <c r="AH190" s="20"/>
      <c r="AI190" s="16"/>
      <c r="AJ190" s="45"/>
      <c r="AK190" s="58"/>
    </row>
    <row r="191" spans="1:37" ht="12.95" customHeight="1">
      <c r="A191" s="73"/>
      <c r="B191" s="45"/>
      <c r="C191" s="45"/>
      <c r="D191" s="45"/>
      <c r="E191" s="16"/>
      <c r="F191" s="45"/>
      <c r="G191" s="45"/>
      <c r="H191" s="46"/>
      <c r="I191" s="45"/>
      <c r="J191" s="45"/>
      <c r="K191" s="45"/>
      <c r="L191" s="45"/>
      <c r="M191" s="45"/>
      <c r="N191" s="45"/>
      <c r="O191" s="45"/>
      <c r="P191" s="16"/>
      <c r="Q191" s="45" t="s">
        <v>1871</v>
      </c>
      <c r="R191" s="45"/>
      <c r="S191" s="45"/>
      <c r="T191" s="45"/>
      <c r="U191" s="45"/>
      <c r="V191" s="45"/>
      <c r="W191" s="45"/>
      <c r="X191" s="45"/>
      <c r="Y191" s="45"/>
      <c r="Z191" s="45"/>
      <c r="AA191" s="45"/>
      <c r="AB191" s="45"/>
      <c r="AC191" s="45"/>
      <c r="AD191" s="45"/>
      <c r="AE191" s="46"/>
      <c r="AF191" s="45"/>
      <c r="AG191" s="20"/>
      <c r="AH191" s="20"/>
      <c r="AI191" s="16"/>
      <c r="AJ191" s="45"/>
      <c r="AK191" s="58"/>
    </row>
    <row r="192" spans="1:37" ht="12.95" customHeight="1">
      <c r="A192" s="73"/>
      <c r="B192" s="45"/>
      <c r="C192" s="45"/>
      <c r="D192" s="45"/>
      <c r="E192" s="16"/>
      <c r="F192" s="45"/>
      <c r="G192" s="45"/>
      <c r="H192" s="46"/>
      <c r="I192" s="45"/>
      <c r="J192" s="45"/>
      <c r="K192" s="45"/>
      <c r="L192" s="45"/>
      <c r="M192" s="45"/>
      <c r="N192" s="45"/>
      <c r="O192" s="45"/>
      <c r="P192" s="16"/>
      <c r="Q192" s="45" t="s">
        <v>1872</v>
      </c>
      <c r="R192" s="45"/>
      <c r="S192" s="45"/>
      <c r="T192" s="45"/>
      <c r="U192" s="45"/>
      <c r="V192" s="45"/>
      <c r="W192" s="45"/>
      <c r="X192" s="45"/>
      <c r="Y192" s="45"/>
      <c r="Z192" s="45"/>
      <c r="AA192" s="45"/>
      <c r="AB192" s="45"/>
      <c r="AC192" s="45"/>
      <c r="AD192" s="45"/>
      <c r="AE192" s="46"/>
      <c r="AF192" s="45"/>
      <c r="AG192" s="20"/>
      <c r="AH192" s="20"/>
      <c r="AI192" s="16"/>
      <c r="AJ192" s="45"/>
      <c r="AK192" s="58"/>
    </row>
    <row r="193" spans="1:37" ht="12.95" customHeight="1">
      <c r="A193" s="73"/>
      <c r="B193" s="45"/>
      <c r="C193" s="45"/>
      <c r="D193" s="45"/>
      <c r="E193" s="16"/>
      <c r="F193" s="45"/>
      <c r="G193" s="45"/>
      <c r="H193" s="46"/>
      <c r="I193" s="26" t="s">
        <v>1873</v>
      </c>
      <c r="J193" s="27"/>
      <c r="K193" s="27"/>
      <c r="L193" s="27"/>
      <c r="M193" s="27"/>
      <c r="N193" s="27"/>
      <c r="O193" s="27"/>
      <c r="P193" s="26"/>
      <c r="Q193" s="27" t="s">
        <v>1874</v>
      </c>
      <c r="R193" s="27"/>
      <c r="S193" s="27"/>
      <c r="T193" s="27"/>
      <c r="U193" s="27"/>
      <c r="V193" s="27"/>
      <c r="W193" s="27"/>
      <c r="X193" s="27"/>
      <c r="Y193" s="27"/>
      <c r="Z193" s="27"/>
      <c r="AA193" s="27"/>
      <c r="AB193" s="27"/>
      <c r="AC193" s="27"/>
      <c r="AD193" s="27"/>
      <c r="AE193" s="28"/>
      <c r="AF193" s="45"/>
      <c r="AG193" s="20"/>
      <c r="AH193" s="20"/>
      <c r="AI193" s="16"/>
      <c r="AJ193" s="45"/>
      <c r="AK193" s="58"/>
    </row>
    <row r="194" spans="1:37" ht="12.95" customHeight="1">
      <c r="A194" s="73"/>
      <c r="B194" s="45"/>
      <c r="C194" s="45"/>
      <c r="D194" s="45"/>
      <c r="E194" s="16"/>
      <c r="F194" s="45"/>
      <c r="G194" s="45"/>
      <c r="H194" s="46"/>
      <c r="I194" s="45" t="s">
        <v>1875</v>
      </c>
      <c r="J194" s="45"/>
      <c r="K194" s="45"/>
      <c r="L194" s="45"/>
      <c r="M194" s="45"/>
      <c r="N194" s="45"/>
      <c r="O194" s="45"/>
      <c r="P194" s="16"/>
      <c r="Q194" s="45" t="s">
        <v>1752</v>
      </c>
      <c r="R194" s="45"/>
      <c r="S194" s="45"/>
      <c r="T194" s="45"/>
      <c r="U194" s="45"/>
      <c r="V194" s="45"/>
      <c r="W194" s="45"/>
      <c r="X194" s="45"/>
      <c r="Y194" s="45"/>
      <c r="Z194" s="45"/>
      <c r="AA194" s="45"/>
      <c r="AB194" s="45"/>
      <c r="AC194" s="45"/>
      <c r="AD194" s="45"/>
      <c r="AE194" s="46"/>
      <c r="AF194" s="45"/>
      <c r="AG194" s="20"/>
      <c r="AH194" s="20"/>
      <c r="AI194" s="16"/>
      <c r="AJ194" s="45"/>
      <c r="AK194" s="58"/>
    </row>
    <row r="195" spans="1:37" ht="12.95" customHeight="1">
      <c r="A195" s="73"/>
      <c r="B195" s="45"/>
      <c r="C195" s="45"/>
      <c r="D195" s="45"/>
      <c r="E195" s="16"/>
      <c r="F195" s="45"/>
      <c r="G195" s="45"/>
      <c r="H195" s="46"/>
      <c r="I195" s="45" t="s">
        <v>1876</v>
      </c>
      <c r="J195" s="45"/>
      <c r="K195" s="45"/>
      <c r="L195" s="45"/>
      <c r="M195" s="45"/>
      <c r="N195" s="45"/>
      <c r="O195" s="45"/>
      <c r="P195" s="16"/>
      <c r="Q195" s="45" t="s">
        <v>1877</v>
      </c>
      <c r="R195" s="45"/>
      <c r="S195" s="45"/>
      <c r="T195" s="45"/>
      <c r="U195" s="45"/>
      <c r="V195" s="45"/>
      <c r="W195" s="45"/>
      <c r="X195" s="45"/>
      <c r="Y195" s="45"/>
      <c r="Z195" s="45"/>
      <c r="AA195" s="45"/>
      <c r="AB195" s="45"/>
      <c r="AC195" s="45"/>
      <c r="AD195" s="45"/>
      <c r="AE195" s="46"/>
      <c r="AF195" s="45"/>
      <c r="AG195" s="20"/>
      <c r="AH195" s="20"/>
      <c r="AI195" s="16"/>
      <c r="AJ195" s="45"/>
      <c r="AK195" s="58"/>
    </row>
    <row r="196" spans="1:37" ht="12.95" customHeight="1">
      <c r="A196" s="73"/>
      <c r="B196" s="45"/>
      <c r="C196" s="45"/>
      <c r="D196" s="45"/>
      <c r="E196" s="16"/>
      <c r="F196" s="45"/>
      <c r="G196" s="45"/>
      <c r="H196" s="46"/>
      <c r="I196" s="48" t="s">
        <v>1878</v>
      </c>
      <c r="J196" s="49"/>
      <c r="K196" s="49"/>
      <c r="L196" s="49"/>
      <c r="M196" s="49"/>
      <c r="N196" s="49"/>
      <c r="O196" s="49"/>
      <c r="P196" s="48"/>
      <c r="Q196" s="49" t="s">
        <v>1879</v>
      </c>
      <c r="R196" s="49"/>
      <c r="S196" s="49"/>
      <c r="T196" s="49"/>
      <c r="U196" s="49"/>
      <c r="V196" s="49"/>
      <c r="W196" s="49"/>
      <c r="X196" s="49"/>
      <c r="Y196" s="49"/>
      <c r="Z196" s="49"/>
      <c r="AA196" s="49"/>
      <c r="AB196" s="49"/>
      <c r="AC196" s="49"/>
      <c r="AD196" s="49"/>
      <c r="AE196" s="50"/>
      <c r="AF196" s="45"/>
      <c r="AG196" s="20"/>
      <c r="AH196" s="20"/>
      <c r="AI196" s="16"/>
      <c r="AJ196" s="45"/>
      <c r="AK196" s="58"/>
    </row>
    <row r="197" spans="1:37" ht="12.95" customHeight="1">
      <c r="A197" s="73"/>
      <c r="B197" s="45"/>
      <c r="C197" s="45"/>
      <c r="D197" s="45"/>
      <c r="E197" s="16"/>
      <c r="F197" s="45"/>
      <c r="G197" s="45"/>
      <c r="H197" s="46"/>
      <c r="I197" s="17"/>
      <c r="J197" s="53"/>
      <c r="K197" s="53"/>
      <c r="L197" s="53"/>
      <c r="M197" s="53"/>
      <c r="N197" s="53"/>
      <c r="O197" s="53"/>
      <c r="P197" s="17"/>
      <c r="Q197" s="53" t="s">
        <v>1880</v>
      </c>
      <c r="R197" s="53"/>
      <c r="S197" s="53"/>
      <c r="T197" s="53"/>
      <c r="U197" s="53"/>
      <c r="V197" s="53"/>
      <c r="W197" s="53"/>
      <c r="X197" s="53"/>
      <c r="Y197" s="53"/>
      <c r="Z197" s="53"/>
      <c r="AA197" s="53"/>
      <c r="AB197" s="53"/>
      <c r="AC197" s="53"/>
      <c r="AD197" s="53"/>
      <c r="AE197" s="55"/>
      <c r="AF197" s="45"/>
      <c r="AG197" s="20"/>
      <c r="AH197" s="20"/>
      <c r="AI197" s="16"/>
      <c r="AJ197" s="45"/>
      <c r="AK197" s="58"/>
    </row>
    <row r="198" spans="1:37" ht="12.95" customHeight="1">
      <c r="A198" s="73"/>
      <c r="B198" s="45"/>
      <c r="C198" s="45"/>
      <c r="D198" s="45"/>
      <c r="E198" s="48" t="s">
        <v>1881</v>
      </c>
      <c r="F198" s="49"/>
      <c r="G198" s="49"/>
      <c r="H198" s="50"/>
      <c r="I198" s="45" t="s">
        <v>1882</v>
      </c>
      <c r="J198" s="45"/>
      <c r="K198" s="45"/>
      <c r="L198" s="45"/>
      <c r="M198" s="45"/>
      <c r="N198" s="45"/>
      <c r="O198" s="45"/>
      <c r="P198" s="16"/>
      <c r="Q198" s="2158" t="s">
        <v>1883</v>
      </c>
      <c r="R198" s="2158"/>
      <c r="S198" s="2158"/>
      <c r="T198" s="2158"/>
      <c r="U198" s="2158"/>
      <c r="V198" s="2158"/>
      <c r="W198" s="2158"/>
      <c r="X198" s="2158"/>
      <c r="Y198" s="2158"/>
      <c r="Z198" s="2158"/>
      <c r="AA198" s="2158"/>
      <c r="AB198" s="2158"/>
      <c r="AC198" s="2158"/>
      <c r="AD198" s="2158"/>
      <c r="AE198" s="2159"/>
      <c r="AF198" s="48"/>
      <c r="AG198" s="2202"/>
      <c r="AH198" s="2203"/>
      <c r="AI198" s="48"/>
      <c r="AJ198" s="49"/>
      <c r="AK198" s="22"/>
    </row>
    <row r="199" spans="1:37" ht="12.95" customHeight="1" thickBot="1">
      <c r="A199" s="73"/>
      <c r="B199" s="45"/>
      <c r="C199" s="45"/>
      <c r="D199" s="45"/>
      <c r="E199" s="16"/>
      <c r="F199" s="45"/>
      <c r="G199" s="45"/>
      <c r="H199" s="46"/>
      <c r="I199" s="45" t="s">
        <v>1884</v>
      </c>
      <c r="J199" s="45"/>
      <c r="K199" s="45"/>
      <c r="L199" s="45"/>
      <c r="M199" s="45"/>
      <c r="N199" s="45"/>
      <c r="O199" s="45"/>
      <c r="P199" s="16"/>
      <c r="Q199" s="45"/>
      <c r="R199" s="45"/>
      <c r="S199" s="45"/>
      <c r="T199" s="45"/>
      <c r="U199" s="45"/>
      <c r="V199" s="45"/>
      <c r="W199" s="45"/>
      <c r="X199" s="45"/>
      <c r="Y199" s="45"/>
      <c r="Z199" s="45"/>
      <c r="AA199" s="45"/>
      <c r="AB199" s="45"/>
      <c r="AC199" s="45"/>
      <c r="AD199" s="45"/>
      <c r="AE199" s="46"/>
      <c r="AF199" s="45"/>
      <c r="AG199" s="20"/>
      <c r="AH199" s="20"/>
      <c r="AI199" s="16"/>
      <c r="AJ199" s="45"/>
      <c r="AK199" s="58"/>
    </row>
    <row r="200" spans="1:37" ht="12.95" customHeight="1">
      <c r="A200" s="62" t="s">
        <v>1885</v>
      </c>
      <c r="B200" s="47"/>
      <c r="C200" s="47"/>
      <c r="D200" s="47"/>
      <c r="E200" s="56"/>
      <c r="F200" s="47"/>
      <c r="G200" s="47"/>
      <c r="H200" s="57"/>
      <c r="I200" s="47"/>
      <c r="J200" s="47"/>
      <c r="K200" s="47"/>
      <c r="L200" s="47"/>
      <c r="M200" s="47"/>
      <c r="N200" s="47"/>
      <c r="O200" s="47"/>
      <c r="P200" s="56" t="s">
        <v>1817</v>
      </c>
      <c r="Q200" s="47" t="s">
        <v>1886</v>
      </c>
      <c r="R200" s="47"/>
      <c r="S200" s="47"/>
      <c r="T200" s="47"/>
      <c r="U200" s="47"/>
      <c r="V200" s="47"/>
      <c r="W200" s="47"/>
      <c r="X200" s="47"/>
      <c r="Y200" s="47"/>
      <c r="Z200" s="47"/>
      <c r="AA200" s="47"/>
      <c r="AB200" s="47"/>
      <c r="AC200" s="47"/>
      <c r="AD200" s="47"/>
      <c r="AE200" s="57"/>
      <c r="AF200" s="47"/>
      <c r="AG200" s="2204"/>
      <c r="AH200" s="2205"/>
      <c r="AI200" s="56"/>
      <c r="AJ200" s="47"/>
      <c r="AK200" s="21"/>
    </row>
    <row r="201" spans="1:37" ht="12.95" customHeight="1">
      <c r="A201" s="73"/>
      <c r="B201" s="45"/>
      <c r="C201" s="45"/>
      <c r="D201" s="45"/>
      <c r="E201" s="16"/>
      <c r="F201" s="45"/>
      <c r="G201" s="45"/>
      <c r="H201" s="46"/>
      <c r="I201" s="45"/>
      <c r="J201" s="45"/>
      <c r="K201" s="45"/>
      <c r="L201" s="45"/>
      <c r="M201" s="45"/>
      <c r="N201" s="45"/>
      <c r="O201" s="45"/>
      <c r="P201" s="16"/>
      <c r="Q201" s="45"/>
      <c r="R201" s="45"/>
      <c r="S201" s="45" t="s">
        <v>1887</v>
      </c>
      <c r="T201" s="45"/>
      <c r="U201" s="45"/>
      <c r="V201" s="45"/>
      <c r="W201" s="45"/>
      <c r="X201" s="45" t="s">
        <v>1888</v>
      </c>
      <c r="Y201" s="45"/>
      <c r="Z201" s="45"/>
      <c r="AA201" s="45"/>
      <c r="AB201" s="45"/>
      <c r="AC201" s="45"/>
      <c r="AD201" s="45"/>
      <c r="AE201" s="46"/>
      <c r="AF201" s="45"/>
      <c r="AG201" s="20"/>
      <c r="AH201" s="20"/>
      <c r="AI201" s="16"/>
      <c r="AJ201" s="45"/>
      <c r="AK201" s="58"/>
    </row>
    <row r="202" spans="1:37" ht="12.95" customHeight="1" thickBot="1">
      <c r="A202" s="73"/>
      <c r="B202" s="45"/>
      <c r="C202" s="45"/>
      <c r="D202" s="45"/>
      <c r="E202" s="16"/>
      <c r="F202" s="45"/>
      <c r="G202" s="45"/>
      <c r="H202" s="46"/>
      <c r="I202" s="45"/>
      <c r="J202" s="45"/>
      <c r="K202" s="45"/>
      <c r="L202" s="45"/>
      <c r="M202" s="45"/>
      <c r="N202" s="45"/>
      <c r="O202" s="45"/>
      <c r="P202" s="16"/>
      <c r="Q202" s="45" t="s">
        <v>1889</v>
      </c>
      <c r="R202" s="45"/>
      <c r="S202" s="45"/>
      <c r="T202" s="45"/>
      <c r="U202" s="45"/>
      <c r="V202" s="45"/>
      <c r="W202" s="45"/>
      <c r="X202" s="45"/>
      <c r="Y202" s="45"/>
      <c r="Z202" s="45"/>
      <c r="AA202" s="45"/>
      <c r="AB202" s="45"/>
      <c r="AC202" s="45"/>
      <c r="AD202" s="45"/>
      <c r="AE202" s="46"/>
      <c r="AF202" s="45"/>
      <c r="AG202" s="20"/>
      <c r="AH202" s="20"/>
      <c r="AI202" s="16"/>
      <c r="AJ202" s="45"/>
      <c r="AK202" s="58"/>
    </row>
    <row r="203" spans="1:37" ht="12.95" customHeight="1" thickBot="1">
      <c r="A203" s="84" t="s">
        <v>1890</v>
      </c>
      <c r="B203" s="74"/>
      <c r="C203" s="74"/>
      <c r="D203" s="74"/>
      <c r="E203" s="85"/>
      <c r="F203" s="74"/>
      <c r="G203" s="74"/>
      <c r="H203" s="86"/>
      <c r="I203" s="74" t="s">
        <v>1891</v>
      </c>
      <c r="J203" s="74"/>
      <c r="K203" s="74"/>
      <c r="L203" s="74"/>
      <c r="M203" s="74"/>
      <c r="N203" s="74"/>
      <c r="O203" s="74"/>
      <c r="P203" s="85"/>
      <c r="Q203" s="74" t="s">
        <v>1892</v>
      </c>
      <c r="R203" s="74"/>
      <c r="S203" s="74"/>
      <c r="T203" s="74"/>
      <c r="U203" s="74"/>
      <c r="V203" s="74"/>
      <c r="W203" s="74"/>
      <c r="X203" s="74"/>
      <c r="Y203" s="74"/>
      <c r="Z203" s="74"/>
      <c r="AA203" s="74"/>
      <c r="AB203" s="74"/>
      <c r="AC203" s="74"/>
      <c r="AD203" s="74"/>
      <c r="AE203" s="86"/>
      <c r="AF203" s="74"/>
      <c r="AG203" s="2206" t="s">
        <v>1893</v>
      </c>
      <c r="AH203" s="2207"/>
      <c r="AI203" s="85"/>
      <c r="AJ203" s="74"/>
      <c r="AK203" s="87"/>
    </row>
    <row r="204" spans="1:37">
      <c r="B204" s="5" t="s">
        <v>1894</v>
      </c>
      <c r="AG204" s="20"/>
      <c r="AH204" s="20"/>
    </row>
    <row r="205" spans="1:37" ht="14.1" customHeight="1">
      <c r="A205" s="2208" t="s">
        <v>1386</v>
      </c>
      <c r="B205" s="2208"/>
      <c r="C205" s="2208"/>
      <c r="D205" s="2208"/>
      <c r="E205" s="2208"/>
      <c r="F205" s="2208"/>
      <c r="G205" s="2208"/>
      <c r="H205" s="2208"/>
      <c r="I205" s="2208"/>
      <c r="J205" s="2208"/>
      <c r="K205" s="2208"/>
      <c r="L205" s="2208"/>
      <c r="M205" s="2208"/>
      <c r="N205" s="2208"/>
      <c r="O205" s="2208"/>
      <c r="P205" s="2208"/>
      <c r="Q205" s="2208"/>
      <c r="R205" s="2208"/>
      <c r="S205" s="2208"/>
      <c r="T205" s="2208"/>
      <c r="U205" s="2208"/>
      <c r="V205" s="2208"/>
      <c r="W205" s="2208"/>
      <c r="X205" s="2208"/>
      <c r="Y205" s="2208"/>
      <c r="Z205" s="2208"/>
      <c r="AA205" s="2208"/>
      <c r="AB205" s="2208"/>
      <c r="AC205" s="2208"/>
      <c r="AD205" s="2208"/>
      <c r="AE205" s="2208"/>
      <c r="AF205" s="2208"/>
      <c r="AG205" s="2208"/>
      <c r="AH205" s="2208"/>
      <c r="AI205" s="2208"/>
      <c r="AJ205" s="2208"/>
      <c r="AK205" s="2208"/>
    </row>
    <row r="206" spans="1:37" ht="14.1" customHeight="1"/>
    <row r="207" spans="1:37" ht="14.1" customHeight="1">
      <c r="A207" s="2107" t="s">
        <v>1895</v>
      </c>
      <c r="B207" s="2107"/>
      <c r="C207" s="2107"/>
      <c r="D207" s="2107"/>
      <c r="E207" s="2107"/>
      <c r="F207" s="2107"/>
      <c r="G207" s="2107"/>
      <c r="H207" s="2107"/>
      <c r="I207" s="2107"/>
      <c r="J207" s="2107"/>
      <c r="K207" s="2107"/>
      <c r="L207" s="2107"/>
      <c r="M207" s="2107"/>
      <c r="N207" s="2107"/>
      <c r="O207" s="2107"/>
      <c r="P207" s="2107"/>
      <c r="Q207" s="2107"/>
      <c r="R207" s="2107"/>
      <c r="S207" s="2107"/>
      <c r="T207" s="2107"/>
      <c r="U207" s="2107"/>
      <c r="V207" s="2107"/>
      <c r="W207" s="2107"/>
      <c r="X207" s="2107"/>
      <c r="Y207" s="2107"/>
      <c r="Z207" s="2107"/>
      <c r="AA207" s="2107"/>
      <c r="AB207" s="2107"/>
      <c r="AC207" s="2107"/>
      <c r="AD207" s="2107"/>
      <c r="AE207" s="2107"/>
      <c r="AF207" s="2107"/>
      <c r="AG207" s="2107"/>
      <c r="AH207" s="2107"/>
      <c r="AI207" s="2107"/>
      <c r="AJ207" s="2107"/>
      <c r="AK207" s="2107"/>
    </row>
    <row r="208" spans="1:37" ht="14.1" customHeight="1"/>
    <row r="209" spans="2:37" ht="14.1" customHeight="1">
      <c r="W209" s="1165"/>
      <c r="X209" s="1165"/>
      <c r="Y209" s="1165"/>
      <c r="Z209" s="1165"/>
      <c r="AA209" s="1" t="s">
        <v>1648</v>
      </c>
      <c r="AC209" s="1165"/>
      <c r="AD209" s="1165"/>
      <c r="AE209" s="1" t="s">
        <v>1649</v>
      </c>
      <c r="AG209" s="1165"/>
      <c r="AH209" s="1165"/>
      <c r="AI209" s="1" t="s">
        <v>1650</v>
      </c>
    </row>
    <row r="210" spans="2:37" ht="14.1" customHeight="1"/>
    <row r="211" spans="2:37" ht="14.1" customHeight="1">
      <c r="B211" s="1165" t="s">
        <v>2056</v>
      </c>
      <c r="C211" s="1165"/>
      <c r="D211" s="1165"/>
      <c r="E211" s="1165"/>
      <c r="F211" s="1165"/>
      <c r="G211" s="1165"/>
      <c r="H211" s="1165"/>
      <c r="I211" s="1165"/>
      <c r="J211" s="1165"/>
      <c r="L211" s="1" t="s">
        <v>1896</v>
      </c>
    </row>
    <row r="212" spans="2:37" ht="14.1" customHeight="1"/>
    <row r="213" spans="2:37" ht="14.1" customHeight="1">
      <c r="T213" s="1" t="s">
        <v>1897</v>
      </c>
    </row>
    <row r="214" spans="2:37" ht="14.1" customHeight="1">
      <c r="U214" s="2109" t="e">
        <f>#REF!</f>
        <v>#REF!</v>
      </c>
      <c r="V214" s="2109"/>
      <c r="W214" s="2109"/>
      <c r="X214" s="2109"/>
      <c r="Y214" s="2109"/>
      <c r="Z214" s="2109"/>
      <c r="AA214" s="2109"/>
      <c r="AB214" s="2109"/>
      <c r="AC214" s="2109"/>
      <c r="AD214" s="2109"/>
      <c r="AE214" s="2109"/>
      <c r="AF214" s="2109"/>
      <c r="AG214" s="2109"/>
      <c r="AH214" s="2109"/>
      <c r="AI214" s="2109"/>
      <c r="AJ214" s="2109"/>
      <c r="AK214" s="2109"/>
    </row>
    <row r="215" spans="2:37" ht="14.1" customHeight="1">
      <c r="U215" s="2109"/>
      <c r="V215" s="2109"/>
      <c r="W215" s="2109"/>
      <c r="X215" s="2109"/>
      <c r="Y215" s="2109"/>
      <c r="Z215" s="2109"/>
      <c r="AA215" s="2109"/>
      <c r="AB215" s="2109"/>
      <c r="AC215" s="2109"/>
      <c r="AD215" s="2109"/>
      <c r="AE215" s="2109"/>
      <c r="AF215" s="2109"/>
      <c r="AG215" s="2109"/>
      <c r="AH215" s="2109"/>
      <c r="AI215" s="2109"/>
      <c r="AJ215" s="2109"/>
      <c r="AK215" s="2109"/>
    </row>
    <row r="216" spans="2:37" ht="14.1" customHeight="1">
      <c r="T216" s="1" t="s">
        <v>1898</v>
      </c>
    </row>
    <row r="217" spans="2:37" ht="14.1" customHeight="1">
      <c r="U217" s="2109" t="e">
        <f>IF(#REF!&lt;&gt;"",#REF!,#REF!)</f>
        <v>#REF!</v>
      </c>
      <c r="V217" s="2109"/>
      <c r="W217" s="2109"/>
      <c r="X217" s="2109"/>
      <c r="Y217" s="2109"/>
      <c r="Z217" s="2109"/>
      <c r="AA217" s="2109"/>
      <c r="AB217" s="2109"/>
      <c r="AC217" s="2109"/>
      <c r="AD217" s="2109"/>
      <c r="AE217" s="2109"/>
      <c r="AF217" s="2109"/>
      <c r="AG217" s="2109"/>
      <c r="AH217" s="2109"/>
      <c r="AI217" s="2109"/>
      <c r="AJ217" s="2109"/>
      <c r="AK217" s="2109"/>
    </row>
    <row r="218" spans="2:37" ht="14.1" customHeight="1">
      <c r="U218" s="2109"/>
      <c r="V218" s="2109"/>
      <c r="W218" s="2109"/>
      <c r="X218" s="2109"/>
      <c r="Y218" s="2109"/>
      <c r="Z218" s="2109"/>
      <c r="AA218" s="2109"/>
      <c r="AB218" s="2109"/>
      <c r="AC218" s="2109"/>
      <c r="AD218" s="2109"/>
      <c r="AE218" s="2109"/>
      <c r="AF218" s="2109"/>
      <c r="AG218" s="2109"/>
      <c r="AH218" s="2109"/>
      <c r="AI218" s="2109"/>
      <c r="AJ218" s="2109"/>
      <c r="AK218" s="2109"/>
    </row>
    <row r="219" spans="2:37" ht="14.1" customHeight="1">
      <c r="T219" s="1" t="s">
        <v>1899</v>
      </c>
    </row>
    <row r="220" spans="2:37" ht="14.1" customHeight="1">
      <c r="U220" s="2109" t="e">
        <f>IF(#REF!&lt;&gt;"",#REF!,"")</f>
        <v>#REF!</v>
      </c>
      <c r="V220" s="2109"/>
      <c r="W220" s="2109"/>
      <c r="X220" s="2109"/>
      <c r="Y220" s="2109"/>
      <c r="Z220" s="2109"/>
      <c r="AA220" s="2109"/>
      <c r="AB220" s="2109"/>
      <c r="AC220" s="2109"/>
      <c r="AD220" s="2109"/>
      <c r="AE220" s="2109"/>
      <c r="AF220" s="2109"/>
      <c r="AG220" s="2109"/>
      <c r="AH220" s="2109"/>
      <c r="AI220" s="2109"/>
      <c r="AJ220" s="2109"/>
      <c r="AK220" s="2109"/>
    </row>
    <row r="221" spans="2:37" ht="14.1" customHeight="1">
      <c r="U221" s="2109"/>
      <c r="V221" s="2109"/>
      <c r="W221" s="2109"/>
      <c r="X221" s="2109"/>
      <c r="Y221" s="2109"/>
      <c r="Z221" s="2109"/>
      <c r="AA221" s="2109"/>
      <c r="AB221" s="2109"/>
      <c r="AC221" s="2109"/>
      <c r="AD221" s="2109"/>
      <c r="AE221" s="2109"/>
      <c r="AF221" s="2109"/>
      <c r="AG221" s="2109"/>
      <c r="AH221" s="2109"/>
      <c r="AI221" s="2109"/>
      <c r="AJ221" s="2109"/>
      <c r="AK221" s="2109"/>
    </row>
    <row r="222" spans="2:37" ht="14.1" customHeight="1"/>
    <row r="223" spans="2:37" ht="14.1" customHeight="1">
      <c r="B223" s="2109" t="s">
        <v>1900</v>
      </c>
      <c r="C223" s="2109"/>
      <c r="D223" s="2109"/>
      <c r="E223" s="2109"/>
      <c r="F223" s="2109"/>
      <c r="G223" s="2109"/>
      <c r="H223" s="2109"/>
      <c r="I223" s="2109"/>
      <c r="J223" s="2109"/>
      <c r="K223" s="2109"/>
      <c r="L223" s="2109"/>
      <c r="M223" s="2109"/>
      <c r="N223" s="2109"/>
      <c r="O223" s="2109"/>
      <c r="P223" s="2109"/>
      <c r="Q223" s="2109"/>
      <c r="R223" s="2109"/>
      <c r="S223" s="2109"/>
      <c r="T223" s="2109"/>
      <c r="U223" s="2109"/>
      <c r="V223" s="2109"/>
      <c r="W223" s="2109"/>
      <c r="X223" s="2109"/>
      <c r="Y223" s="2109"/>
      <c r="Z223" s="2109"/>
      <c r="AA223" s="2109"/>
      <c r="AB223" s="2109"/>
      <c r="AC223" s="2109"/>
      <c r="AD223" s="2109"/>
      <c r="AE223" s="2109"/>
      <c r="AF223" s="2109"/>
      <c r="AG223" s="2109"/>
      <c r="AH223" s="2109"/>
      <c r="AI223" s="2109"/>
      <c r="AJ223" s="2109"/>
      <c r="AK223" s="2109"/>
    </row>
    <row r="224" spans="2:37" ht="14.1" customHeight="1">
      <c r="B224" s="2109"/>
      <c r="C224" s="2109"/>
      <c r="D224" s="2109"/>
      <c r="E224" s="2109"/>
      <c r="F224" s="2109"/>
      <c r="G224" s="2109"/>
      <c r="H224" s="2109"/>
      <c r="I224" s="2109"/>
      <c r="J224" s="2109"/>
      <c r="K224" s="2109"/>
      <c r="L224" s="2109"/>
      <c r="M224" s="2109"/>
      <c r="N224" s="2109"/>
      <c r="O224" s="2109"/>
      <c r="P224" s="2109"/>
      <c r="Q224" s="2109"/>
      <c r="R224" s="2109"/>
      <c r="S224" s="2109"/>
      <c r="T224" s="2109"/>
      <c r="U224" s="2109"/>
      <c r="V224" s="2109"/>
      <c r="W224" s="2109"/>
      <c r="X224" s="2109"/>
      <c r="Y224" s="2109"/>
      <c r="Z224" s="2109"/>
      <c r="AA224" s="2109"/>
      <c r="AB224" s="2109"/>
      <c r="AC224" s="2109"/>
      <c r="AD224" s="2109"/>
      <c r="AE224" s="2109"/>
      <c r="AF224" s="2109"/>
      <c r="AG224" s="2109"/>
      <c r="AH224" s="2109"/>
      <c r="AI224" s="2109"/>
      <c r="AJ224" s="2109"/>
      <c r="AK224" s="2109"/>
    </row>
    <row r="225" spans="2:37" ht="14.1" customHeight="1">
      <c r="B225" s="2109"/>
      <c r="C225" s="2109"/>
      <c r="D225" s="2109"/>
      <c r="E225" s="2109"/>
      <c r="F225" s="2109"/>
      <c r="G225" s="2109"/>
      <c r="H225" s="2109"/>
      <c r="I225" s="2109"/>
      <c r="J225" s="2109"/>
      <c r="K225" s="2109"/>
      <c r="L225" s="2109"/>
      <c r="M225" s="2109"/>
      <c r="N225" s="2109"/>
      <c r="O225" s="2109"/>
      <c r="P225" s="2109"/>
      <c r="Q225" s="2109"/>
      <c r="R225" s="2109"/>
      <c r="S225" s="2109"/>
      <c r="T225" s="2109"/>
      <c r="U225" s="2109"/>
      <c r="V225" s="2109"/>
      <c r="W225" s="2109"/>
      <c r="X225" s="2109"/>
      <c r="Y225" s="2109"/>
      <c r="Z225" s="2109"/>
      <c r="AA225" s="2109"/>
      <c r="AB225" s="2109"/>
      <c r="AC225" s="2109"/>
      <c r="AD225" s="2109"/>
      <c r="AE225" s="2109"/>
      <c r="AF225" s="2109"/>
      <c r="AG225" s="2109"/>
      <c r="AH225" s="2109"/>
      <c r="AI225" s="2109"/>
      <c r="AJ225" s="2109"/>
      <c r="AK225" s="2109"/>
    </row>
    <row r="226" spans="2:37" ht="14.1" customHeight="1"/>
    <row r="227" spans="2:37" ht="14.1" customHeight="1">
      <c r="B227" s="1" t="s">
        <v>1684</v>
      </c>
    </row>
    <row r="228" spans="2:37" ht="14.1" customHeight="1"/>
    <row r="229" spans="2:37" ht="14.1" customHeight="1">
      <c r="E229" s="5" t="s">
        <v>1901</v>
      </c>
    </row>
    <row r="230" spans="2:37" ht="14.1" customHeight="1"/>
    <row r="231" spans="2:37" ht="14.1" customHeight="1">
      <c r="E231" s="5" t="s">
        <v>1902</v>
      </c>
    </row>
    <row r="232" spans="2:37" ht="14.1" customHeight="1"/>
    <row r="233" spans="2:37" ht="14.1" customHeight="1">
      <c r="E233" s="5" t="s">
        <v>1903</v>
      </c>
    </row>
    <row r="234" spans="2:37" ht="14.1" customHeight="1"/>
    <row r="235" spans="2:37" ht="14.1" customHeight="1"/>
    <row r="236" spans="2:37" ht="14.1" customHeight="1">
      <c r="B236" s="1" t="s">
        <v>1904</v>
      </c>
    </row>
    <row r="237" spans="2:37" ht="27.95" customHeight="1">
      <c r="B237" s="2214" t="s">
        <v>1905</v>
      </c>
      <c r="C237" s="2123"/>
      <c r="D237" s="2123"/>
      <c r="E237" s="2123"/>
      <c r="F237" s="2123"/>
      <c r="G237" s="2123"/>
      <c r="H237" s="2123"/>
      <c r="I237" s="2123"/>
      <c r="J237" s="2123"/>
      <c r="K237" s="2123"/>
      <c r="L237" s="2123"/>
      <c r="M237" s="2123"/>
      <c r="N237" s="2214" t="s">
        <v>1906</v>
      </c>
      <c r="O237" s="2123"/>
      <c r="P237" s="2123"/>
      <c r="Q237" s="2123"/>
      <c r="R237" s="2123"/>
      <c r="S237" s="2123"/>
      <c r="T237" s="2123"/>
      <c r="U237" s="2123"/>
      <c r="V237" s="2123"/>
      <c r="W237" s="2123"/>
      <c r="X237" s="2123"/>
      <c r="Y237" s="2123"/>
      <c r="Z237" s="2124"/>
      <c r="AA237" s="2123" t="s">
        <v>1907</v>
      </c>
      <c r="AB237" s="2123"/>
      <c r="AC237" s="2123"/>
      <c r="AD237" s="2123"/>
      <c r="AE237" s="2123"/>
      <c r="AF237" s="2123"/>
      <c r="AG237" s="2123"/>
      <c r="AH237" s="2123"/>
      <c r="AI237" s="2123"/>
      <c r="AJ237" s="2124"/>
    </row>
    <row r="238" spans="2:37" ht="27.95" customHeight="1">
      <c r="B238" s="44"/>
      <c r="F238" s="1" t="s">
        <v>7</v>
      </c>
      <c r="I238" s="1" t="s">
        <v>8</v>
      </c>
      <c r="L238" s="1" t="s">
        <v>9</v>
      </c>
      <c r="N238" s="44"/>
      <c r="S238" s="1" t="s">
        <v>7</v>
      </c>
      <c r="V238" s="1" t="s">
        <v>8</v>
      </c>
      <c r="Y238" s="1" t="s">
        <v>9</v>
      </c>
      <c r="Z238" s="41"/>
      <c r="AJ238" s="41"/>
    </row>
    <row r="239" spans="2:37" ht="27.95" customHeight="1">
      <c r="B239" s="67"/>
      <c r="C239" s="68" t="s">
        <v>1908</v>
      </c>
      <c r="D239" s="68"/>
      <c r="E239" s="68"/>
      <c r="F239" s="68"/>
      <c r="G239" s="68"/>
      <c r="H239" s="68"/>
      <c r="I239" s="68"/>
      <c r="J239" s="68"/>
      <c r="K239" s="68"/>
      <c r="L239" s="68" t="s">
        <v>1694</v>
      </c>
      <c r="M239" s="68"/>
      <c r="N239" s="67"/>
      <c r="O239" s="68" t="s">
        <v>1908</v>
      </c>
      <c r="P239" s="68"/>
      <c r="Q239" s="68"/>
      <c r="R239" s="68"/>
      <c r="S239" s="68"/>
      <c r="T239" s="68"/>
      <c r="U239" s="68"/>
      <c r="V239" s="68"/>
      <c r="W239" s="68"/>
      <c r="X239" s="68"/>
      <c r="Y239" s="68" t="s">
        <v>1694</v>
      </c>
      <c r="Z239" s="69"/>
      <c r="AJ239" s="41"/>
    </row>
    <row r="240" spans="2:37" ht="27.95" customHeight="1">
      <c r="B240" s="71" t="s">
        <v>1909</v>
      </c>
      <c r="C240" s="3"/>
      <c r="D240" s="3"/>
      <c r="E240" s="3"/>
      <c r="F240" s="3"/>
      <c r="G240" s="3"/>
      <c r="H240" s="3"/>
      <c r="I240" s="3"/>
      <c r="J240" s="3"/>
      <c r="K240" s="3"/>
      <c r="L240" s="3"/>
      <c r="M240" s="3"/>
      <c r="N240" s="71" t="s">
        <v>1909</v>
      </c>
      <c r="O240" s="3"/>
      <c r="P240" s="3"/>
      <c r="Q240" s="3"/>
      <c r="R240" s="3"/>
      <c r="S240" s="3"/>
      <c r="T240" s="3"/>
      <c r="U240" s="3"/>
      <c r="V240" s="3"/>
      <c r="W240" s="3"/>
      <c r="X240" s="3"/>
      <c r="Y240" s="3"/>
      <c r="Z240" s="42"/>
      <c r="AA240" s="3"/>
      <c r="AB240" s="3"/>
      <c r="AC240" s="3"/>
      <c r="AD240" s="3"/>
      <c r="AE240" s="3"/>
      <c r="AF240" s="3"/>
      <c r="AG240" s="3"/>
      <c r="AH240" s="3"/>
      <c r="AI240" s="3"/>
      <c r="AJ240" s="42"/>
    </row>
    <row r="241" spans="1:86" ht="14.1" customHeight="1"/>
    <row r="242" spans="1:86" ht="14.1" customHeight="1">
      <c r="B242" s="5" t="s">
        <v>128</v>
      </c>
      <c r="C242" s="5"/>
      <c r="D242" s="5"/>
      <c r="E242" s="5"/>
    </row>
    <row r="243" spans="1:86" ht="14.1" customHeight="1">
      <c r="B243" s="61" t="s">
        <v>1910</v>
      </c>
      <c r="C243" s="5" t="s">
        <v>1911</v>
      </c>
      <c r="D243" s="5"/>
      <c r="E243" s="5"/>
    </row>
    <row r="244" spans="1:86" ht="14.1" customHeight="1">
      <c r="B244" s="5"/>
      <c r="C244" s="5"/>
      <c r="D244" s="5" t="s">
        <v>1912</v>
      </c>
      <c r="E244" s="5"/>
    </row>
    <row r="245" spans="1:86" ht="14.1" customHeight="1">
      <c r="B245" s="5"/>
      <c r="C245" s="5"/>
      <c r="D245" s="5" t="s">
        <v>1913</v>
      </c>
      <c r="E245" s="5"/>
    </row>
    <row r="246" spans="1:86" ht="14.1" customHeight="1">
      <c r="B246" s="5"/>
      <c r="C246" s="5"/>
      <c r="D246" s="5" t="s">
        <v>1914</v>
      </c>
      <c r="E246" s="5"/>
    </row>
    <row r="247" spans="1:86" ht="14.1" customHeight="1">
      <c r="B247" s="5"/>
      <c r="C247" s="5"/>
      <c r="D247" s="5" t="s">
        <v>1915</v>
      </c>
      <c r="E247" s="5"/>
    </row>
    <row r="248" spans="1:86" ht="14.1" customHeight="1">
      <c r="B248" s="61" t="s">
        <v>1916</v>
      </c>
      <c r="C248" s="5" t="s">
        <v>1917</v>
      </c>
      <c r="D248" s="5"/>
      <c r="E248" s="5"/>
    </row>
    <row r="249" spans="1:86" ht="14.1" customHeight="1">
      <c r="B249" s="61" t="s">
        <v>1918</v>
      </c>
      <c r="C249" s="5" t="s">
        <v>1919</v>
      </c>
      <c r="D249" s="5"/>
      <c r="E249" s="5"/>
    </row>
    <row r="250" spans="1:86" ht="14.1" customHeight="1">
      <c r="B250" s="61" t="s">
        <v>1920</v>
      </c>
      <c r="C250" s="5" t="s">
        <v>1921</v>
      </c>
      <c r="D250" s="5"/>
      <c r="E250" s="5"/>
    </row>
    <row r="251" spans="1:86" ht="14.1" customHeight="1">
      <c r="B251" s="5"/>
      <c r="C251" s="5" t="s">
        <v>1922</v>
      </c>
      <c r="D251" s="5"/>
      <c r="E251" s="5"/>
    </row>
    <row r="252" spans="1:86" ht="14.1" customHeight="1">
      <c r="B252" s="5"/>
      <c r="C252" s="5" t="s">
        <v>1923</v>
      </c>
      <c r="D252" s="5"/>
      <c r="E252" s="5"/>
    </row>
    <row r="253" spans="1:86" ht="14.1" customHeight="1">
      <c r="B253" s="5"/>
      <c r="C253" s="5"/>
      <c r="D253" s="5"/>
      <c r="E253" s="5"/>
    </row>
    <row r="254" spans="1:86" s="90" customFormat="1" ht="20.100000000000001" customHeight="1">
      <c r="A254" s="2209" t="s">
        <v>1924</v>
      </c>
      <c r="B254" s="2209"/>
      <c r="C254" s="2209"/>
      <c r="D254" s="2209"/>
      <c r="E254" s="2209"/>
      <c r="F254" s="2209"/>
      <c r="G254" s="2209"/>
      <c r="H254" s="2209"/>
      <c r="I254" s="2209"/>
      <c r="J254" s="2209"/>
      <c r="K254" s="2209"/>
      <c r="L254" s="2209"/>
      <c r="M254" s="2209"/>
      <c r="N254" s="2209"/>
      <c r="O254" s="2209"/>
      <c r="P254" s="2209"/>
      <c r="Q254" s="2209"/>
      <c r="R254" s="2209"/>
      <c r="S254" s="2209"/>
      <c r="T254" s="2209"/>
      <c r="U254" s="2209"/>
      <c r="V254" s="2209"/>
      <c r="W254" s="2209"/>
      <c r="X254" s="2209"/>
      <c r="Y254" s="2209"/>
      <c r="Z254" s="2209"/>
      <c r="AA254" s="2209"/>
      <c r="AB254" s="2209"/>
      <c r="AC254" s="2209"/>
      <c r="AD254" s="2209"/>
      <c r="AE254" s="2209"/>
      <c r="AF254" s="2209"/>
      <c r="AG254" s="2209"/>
      <c r="AH254" s="2209"/>
      <c r="AI254" s="2209"/>
      <c r="AJ254" s="2209"/>
      <c r="AK254" s="2209"/>
      <c r="AL254" s="89"/>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row>
    <row r="255" spans="1:86">
      <c r="A255" s="5" t="s">
        <v>1925</v>
      </c>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spans="1:86">
      <c r="A256" s="14"/>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15"/>
    </row>
    <row r="257" spans="1:37">
      <c r="A257" s="8" t="s">
        <v>1926</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9"/>
    </row>
    <row r="258" spans="1:37">
      <c r="A258" s="8"/>
      <c r="B258" s="5" t="s">
        <v>1927</v>
      </c>
      <c r="C258" s="5"/>
      <c r="D258" s="5"/>
      <c r="E258" s="5"/>
      <c r="F258" s="5"/>
      <c r="G258" s="5"/>
      <c r="H258" s="5"/>
      <c r="I258" s="5"/>
      <c r="J258" s="5"/>
      <c r="K258" s="5"/>
      <c r="L258" s="2210" t="e">
        <f>PHONETIC(#REF!)</f>
        <v>#REF!</v>
      </c>
      <c r="M258" s="2210"/>
      <c r="N258" s="2210"/>
      <c r="O258" s="2210"/>
      <c r="P258" s="2210"/>
      <c r="Q258" s="2210"/>
      <c r="R258" s="2210"/>
      <c r="S258" s="2210"/>
      <c r="T258" s="2210"/>
      <c r="U258" s="2210"/>
      <c r="V258" s="2210"/>
      <c r="W258" s="2210"/>
      <c r="X258" s="2210"/>
      <c r="Y258" s="2210"/>
      <c r="Z258" s="2210"/>
      <c r="AA258" s="2210"/>
      <c r="AB258" s="2210"/>
      <c r="AC258" s="2210"/>
      <c r="AD258" s="2210"/>
      <c r="AE258" s="2210"/>
      <c r="AF258" s="2210"/>
      <c r="AG258" s="2210"/>
      <c r="AH258" s="2210"/>
      <c r="AI258" s="2210"/>
      <c r="AJ258" s="2210"/>
      <c r="AK258" s="2211"/>
    </row>
    <row r="259" spans="1:37">
      <c r="A259" s="8"/>
      <c r="B259" s="5" t="s">
        <v>1928</v>
      </c>
      <c r="C259" s="5"/>
      <c r="D259" s="5"/>
      <c r="E259" s="5"/>
      <c r="F259" s="5"/>
      <c r="G259" s="5"/>
      <c r="H259" s="5"/>
      <c r="I259" s="5"/>
      <c r="J259" s="5"/>
      <c r="K259" s="5"/>
      <c r="L259" s="2210" t="e">
        <f>#REF!</f>
        <v>#REF!</v>
      </c>
      <c r="M259" s="2210"/>
      <c r="N259" s="2210"/>
      <c r="O259" s="2210"/>
      <c r="P259" s="2210"/>
      <c r="Q259" s="2210"/>
      <c r="R259" s="2210"/>
      <c r="S259" s="2210"/>
      <c r="T259" s="2210"/>
      <c r="U259" s="2210"/>
      <c r="V259" s="2210"/>
      <c r="W259" s="2210"/>
      <c r="X259" s="2210"/>
      <c r="Y259" s="2210"/>
      <c r="Z259" s="2210"/>
      <c r="AA259" s="2210"/>
      <c r="AB259" s="2210"/>
      <c r="AC259" s="2210"/>
      <c r="AD259" s="2210"/>
      <c r="AE259" s="2210"/>
      <c r="AF259" s="2210"/>
      <c r="AG259" s="2210"/>
      <c r="AH259" s="2210"/>
      <c r="AI259" s="2210"/>
      <c r="AJ259" s="2210"/>
      <c r="AK259" s="2211"/>
    </row>
    <row r="260" spans="1:37">
      <c r="A260" s="8"/>
      <c r="B260" s="5" t="s">
        <v>1929</v>
      </c>
      <c r="C260" s="5"/>
      <c r="D260" s="5"/>
      <c r="E260" s="5"/>
      <c r="F260" s="5"/>
      <c r="G260" s="5"/>
      <c r="H260" s="5"/>
      <c r="I260" s="5"/>
      <c r="J260" s="5"/>
      <c r="K260" s="5"/>
      <c r="L260" s="2212" t="e">
        <f>#REF!</f>
        <v>#REF!</v>
      </c>
      <c r="M260" s="2212"/>
      <c r="N260" s="2212"/>
      <c r="O260" s="2212"/>
      <c r="P260" s="2212"/>
      <c r="Q260" s="2212"/>
      <c r="R260" s="2212"/>
      <c r="S260" s="2212"/>
      <c r="T260" s="5"/>
      <c r="U260" s="5"/>
      <c r="V260" s="5"/>
      <c r="W260" s="5"/>
      <c r="X260" s="5"/>
      <c r="Y260" s="5"/>
      <c r="Z260" s="5"/>
      <c r="AA260" s="5"/>
      <c r="AB260" s="5"/>
      <c r="AC260" s="5"/>
      <c r="AD260" s="5"/>
      <c r="AE260" s="5"/>
      <c r="AF260" s="5"/>
      <c r="AG260" s="5"/>
      <c r="AH260" s="5"/>
      <c r="AI260" s="5"/>
      <c r="AJ260" s="5"/>
      <c r="AK260" s="9"/>
    </row>
    <row r="261" spans="1:37">
      <c r="A261" s="8"/>
      <c r="B261" s="5" t="s">
        <v>1930</v>
      </c>
      <c r="C261" s="5"/>
      <c r="D261" s="5"/>
      <c r="E261" s="5"/>
      <c r="F261" s="5"/>
      <c r="G261" s="5"/>
      <c r="H261" s="5"/>
      <c r="I261" s="5"/>
      <c r="J261" s="5"/>
      <c r="K261" s="5"/>
      <c r="L261" s="2111" t="e">
        <f>#REF!</f>
        <v>#REF!</v>
      </c>
      <c r="M261" s="2111"/>
      <c r="N261" s="2111"/>
      <c r="O261" s="2111"/>
      <c r="P261" s="2111"/>
      <c r="Q261" s="2111"/>
      <c r="R261" s="2111"/>
      <c r="S261" s="2111"/>
      <c r="T261" s="2111"/>
      <c r="U261" s="2111"/>
      <c r="V261" s="2111"/>
      <c r="W261" s="2111"/>
      <c r="X261" s="2111"/>
      <c r="Y261" s="2111"/>
      <c r="Z261" s="2111"/>
      <c r="AA261" s="2111"/>
      <c r="AB261" s="2111"/>
      <c r="AC261" s="2111"/>
      <c r="AD261" s="2111"/>
      <c r="AE261" s="2111"/>
      <c r="AF261" s="2111"/>
      <c r="AG261" s="2111"/>
      <c r="AH261" s="2111"/>
      <c r="AI261" s="2111"/>
      <c r="AJ261" s="2111"/>
      <c r="AK261" s="2213"/>
    </row>
    <row r="262" spans="1:37">
      <c r="A262" s="8"/>
      <c r="B262" s="5" t="s">
        <v>1931</v>
      </c>
      <c r="C262" s="5"/>
      <c r="D262" s="5"/>
      <c r="E262" s="5"/>
      <c r="F262" s="5"/>
      <c r="G262" s="5"/>
      <c r="H262" s="5"/>
      <c r="I262" s="5"/>
      <c r="J262" s="5"/>
      <c r="K262" s="5"/>
      <c r="L262" s="2212" t="e">
        <f>#REF!</f>
        <v>#REF!</v>
      </c>
      <c r="M262" s="2212"/>
      <c r="N262" s="2212"/>
      <c r="O262" s="2212"/>
      <c r="P262" s="2212"/>
      <c r="Q262" s="2212"/>
      <c r="R262" s="2212"/>
      <c r="S262" s="2212"/>
      <c r="T262" s="2212"/>
      <c r="U262" s="2212"/>
      <c r="V262" s="2212"/>
      <c r="W262" s="2212"/>
      <c r="X262" s="2212"/>
      <c r="Y262" s="2212"/>
      <c r="Z262" s="5"/>
      <c r="AA262" s="5"/>
      <c r="AB262" s="5"/>
      <c r="AC262" s="5"/>
      <c r="AD262" s="5"/>
      <c r="AE262" s="5"/>
      <c r="AF262" s="5"/>
      <c r="AG262" s="5"/>
      <c r="AH262" s="5"/>
      <c r="AI262" s="5"/>
      <c r="AJ262" s="5"/>
      <c r="AK262" s="9"/>
    </row>
    <row r="263" spans="1:37">
      <c r="A263" s="8"/>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9"/>
    </row>
    <row r="264" spans="1:37">
      <c r="A264" s="8" t="s">
        <v>1932</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9"/>
    </row>
    <row r="265" spans="1:37">
      <c r="A265" s="8"/>
      <c r="B265" s="5" t="s">
        <v>1933</v>
      </c>
      <c r="C265" s="5"/>
      <c r="D265" s="5"/>
      <c r="E265" s="5"/>
      <c r="F265" s="5"/>
      <c r="G265" s="5"/>
      <c r="H265" s="5"/>
      <c r="I265" s="5"/>
      <c r="J265" s="5"/>
      <c r="K265" s="5"/>
      <c r="L265" s="5" t="s">
        <v>148</v>
      </c>
      <c r="M265" s="2212" t="e">
        <f>#REF!</f>
        <v>#REF!</v>
      </c>
      <c r="N265" s="2212"/>
      <c r="O265" s="5" t="s">
        <v>1934</v>
      </c>
      <c r="P265" s="5"/>
      <c r="Q265" s="5"/>
      <c r="R265" s="5"/>
      <c r="S265" s="112" t="s">
        <v>148</v>
      </c>
      <c r="T265" s="2212" t="e">
        <f>#REF!</f>
        <v>#REF!</v>
      </c>
      <c r="U265" s="2212"/>
      <c r="V265" s="2212"/>
      <c r="W265" s="2212"/>
      <c r="X265" s="2212"/>
      <c r="Y265" s="5" t="s">
        <v>238</v>
      </c>
      <c r="Z265" s="5"/>
      <c r="AA265" s="5" t="s">
        <v>1935</v>
      </c>
      <c r="AB265" s="5"/>
      <c r="AC265" s="5"/>
      <c r="AD265" s="5" t="s">
        <v>148</v>
      </c>
      <c r="AE265" s="2212" t="e">
        <f>#REF!</f>
        <v>#REF!</v>
      </c>
      <c r="AF265" s="2212"/>
      <c r="AG265" s="2212"/>
      <c r="AH265" s="2212"/>
      <c r="AI265" s="2212"/>
      <c r="AJ265" s="5" t="s">
        <v>238</v>
      </c>
      <c r="AK265" s="9" t="s">
        <v>38</v>
      </c>
    </row>
    <row r="266" spans="1:37">
      <c r="A266" s="8"/>
      <c r="B266" s="5" t="s">
        <v>1928</v>
      </c>
      <c r="C266" s="5"/>
      <c r="D266" s="5"/>
      <c r="E266" s="5"/>
      <c r="F266" s="5"/>
      <c r="G266" s="5"/>
      <c r="H266" s="5"/>
      <c r="I266" s="5"/>
      <c r="J266" s="5"/>
      <c r="K266" s="5"/>
      <c r="L266" s="2210" t="e">
        <f>#REF!</f>
        <v>#REF!</v>
      </c>
      <c r="M266" s="2210"/>
      <c r="N266" s="2210"/>
      <c r="O266" s="2210"/>
      <c r="P266" s="2210"/>
      <c r="Q266" s="2210"/>
      <c r="R266" s="2210"/>
      <c r="S266" s="2210"/>
      <c r="T266" s="2210"/>
      <c r="U266" s="2210"/>
      <c r="V266" s="2210"/>
      <c r="W266" s="2210"/>
      <c r="X266" s="2210"/>
      <c r="Y266" s="2210"/>
      <c r="Z266" s="2210"/>
      <c r="AA266" s="2210"/>
      <c r="AB266" s="2210"/>
      <c r="AC266" s="2210"/>
      <c r="AD266" s="2210"/>
      <c r="AE266" s="2210"/>
      <c r="AF266" s="2210"/>
      <c r="AG266" s="2210"/>
      <c r="AH266" s="2210"/>
      <c r="AI266" s="2210"/>
      <c r="AJ266" s="2210"/>
      <c r="AK266" s="2211"/>
    </row>
    <row r="267" spans="1:37">
      <c r="A267" s="8"/>
      <c r="B267" s="5" t="s">
        <v>1936</v>
      </c>
      <c r="C267" s="5"/>
      <c r="D267" s="5"/>
      <c r="E267" s="5"/>
      <c r="F267" s="5"/>
      <c r="G267" s="5"/>
      <c r="H267" s="5"/>
      <c r="I267" s="5"/>
      <c r="J267" s="5"/>
      <c r="K267" s="5"/>
      <c r="L267" s="5" t="s">
        <v>148</v>
      </c>
      <c r="M267" s="2212" t="e">
        <f>#REF!</f>
        <v>#REF!</v>
      </c>
      <c r="N267" s="2212"/>
      <c r="O267" s="5" t="s">
        <v>1937</v>
      </c>
      <c r="P267" s="5"/>
      <c r="Q267" s="5"/>
      <c r="R267" s="5"/>
      <c r="S267" s="5"/>
      <c r="T267" s="5" t="s">
        <v>764</v>
      </c>
      <c r="U267" s="2215" t="e">
        <f>#REF!</f>
        <v>#REF!</v>
      </c>
      <c r="V267" s="2215"/>
      <c r="W267" s="2215"/>
      <c r="X267" s="2215"/>
      <c r="Y267" s="5" t="s">
        <v>238</v>
      </c>
      <c r="Z267" s="5" t="s">
        <v>1938</v>
      </c>
      <c r="AA267" s="5"/>
      <c r="AB267" s="5"/>
      <c r="AC267" s="5"/>
      <c r="AD267" s="5" t="s">
        <v>148</v>
      </c>
      <c r="AE267" s="2212" t="e">
        <f>#REF!</f>
        <v>#REF!</v>
      </c>
      <c r="AF267" s="2212"/>
      <c r="AG267" s="2212"/>
      <c r="AH267" s="2212"/>
      <c r="AI267" s="2212"/>
      <c r="AJ267" s="5" t="s">
        <v>238</v>
      </c>
      <c r="AK267" s="9" t="s">
        <v>38</v>
      </c>
    </row>
    <row r="268" spans="1:37">
      <c r="A268" s="8"/>
      <c r="B268" s="5"/>
      <c r="C268" s="5"/>
      <c r="D268" s="5"/>
      <c r="E268" s="5"/>
      <c r="F268" s="5"/>
      <c r="G268" s="5"/>
      <c r="H268" s="5"/>
      <c r="I268" s="5"/>
      <c r="J268" s="5"/>
      <c r="K268" s="5"/>
      <c r="L268" s="2210" t="e">
        <f>#REF!</f>
        <v>#REF!</v>
      </c>
      <c r="M268" s="2210"/>
      <c r="N268" s="2210"/>
      <c r="O268" s="2210"/>
      <c r="P268" s="2210"/>
      <c r="Q268" s="2210"/>
      <c r="R268" s="2210"/>
      <c r="S268" s="2210"/>
      <c r="T268" s="2210"/>
      <c r="U268" s="2210"/>
      <c r="V268" s="2210"/>
      <c r="W268" s="2210"/>
      <c r="X268" s="2210"/>
      <c r="Y268" s="2210"/>
      <c r="Z268" s="2210"/>
      <c r="AA268" s="2210"/>
      <c r="AB268" s="2210"/>
      <c r="AC268" s="2210"/>
      <c r="AD268" s="2210"/>
      <c r="AE268" s="2210"/>
      <c r="AF268" s="2210"/>
      <c r="AG268" s="2210"/>
      <c r="AH268" s="2210"/>
      <c r="AI268" s="2210"/>
      <c r="AJ268" s="2210"/>
      <c r="AK268" s="2211"/>
    </row>
    <row r="269" spans="1:37">
      <c r="A269" s="8"/>
      <c r="B269" s="5" t="s">
        <v>1939</v>
      </c>
      <c r="C269" s="5"/>
      <c r="D269" s="5"/>
      <c r="E269" s="5"/>
      <c r="F269" s="5"/>
      <c r="G269" s="5"/>
      <c r="H269" s="5"/>
      <c r="I269" s="5"/>
      <c r="J269" s="5"/>
      <c r="K269" s="5"/>
      <c r="L269" s="2212" t="e">
        <f>#REF!</f>
        <v>#REF!</v>
      </c>
      <c r="M269" s="2212"/>
      <c r="N269" s="2212"/>
      <c r="O269" s="2212"/>
      <c r="P269" s="2212"/>
      <c r="Q269" s="2212"/>
      <c r="R269" s="2212"/>
      <c r="S269" s="2212"/>
      <c r="T269" s="5"/>
      <c r="U269" s="5"/>
      <c r="V269" s="5"/>
      <c r="W269" s="5"/>
      <c r="X269" s="5"/>
      <c r="Y269" s="5"/>
      <c r="Z269" s="5"/>
      <c r="AA269" s="5"/>
      <c r="AB269" s="5"/>
      <c r="AC269" s="5"/>
      <c r="AD269" s="5"/>
      <c r="AE269" s="5"/>
      <c r="AF269" s="5"/>
      <c r="AG269" s="5"/>
      <c r="AH269" s="5"/>
      <c r="AI269" s="5"/>
      <c r="AJ269" s="5"/>
      <c r="AK269" s="9"/>
    </row>
    <row r="270" spans="1:37">
      <c r="A270" s="8"/>
      <c r="B270" s="5" t="s">
        <v>1940</v>
      </c>
      <c r="C270" s="5"/>
      <c r="D270" s="5"/>
      <c r="E270" s="5"/>
      <c r="F270" s="5"/>
      <c r="G270" s="5"/>
      <c r="H270" s="5"/>
      <c r="I270" s="5"/>
      <c r="J270" s="5"/>
      <c r="K270" s="5"/>
      <c r="L270" s="2111" t="e">
        <f>#REF!</f>
        <v>#REF!</v>
      </c>
      <c r="M270" s="2111"/>
      <c r="N270" s="2111"/>
      <c r="O270" s="2111"/>
      <c r="P270" s="2111"/>
      <c r="Q270" s="2111"/>
      <c r="R270" s="2111"/>
      <c r="S270" s="2111"/>
      <c r="T270" s="2111"/>
      <c r="U270" s="2111"/>
      <c r="V270" s="2111"/>
      <c r="W270" s="2111"/>
      <c r="X270" s="2111"/>
      <c r="Y270" s="2111"/>
      <c r="Z270" s="2111"/>
      <c r="AA270" s="2111"/>
      <c r="AB270" s="2111"/>
      <c r="AC270" s="2111"/>
      <c r="AD270" s="2111"/>
      <c r="AE270" s="2111"/>
      <c r="AF270" s="2111"/>
      <c r="AG270" s="2111"/>
      <c r="AH270" s="2111"/>
      <c r="AI270" s="2111"/>
      <c r="AJ270" s="2111"/>
      <c r="AK270" s="2213"/>
    </row>
    <row r="271" spans="1:37">
      <c r="A271" s="8"/>
      <c r="B271" s="5" t="s">
        <v>1941</v>
      </c>
      <c r="C271" s="5"/>
      <c r="D271" s="5"/>
      <c r="E271" s="5"/>
      <c r="F271" s="5"/>
      <c r="G271" s="5"/>
      <c r="H271" s="5"/>
      <c r="I271" s="5"/>
      <c r="J271" s="5"/>
      <c r="K271" s="5"/>
      <c r="L271" s="2212" t="e">
        <f>#REF!</f>
        <v>#REF!</v>
      </c>
      <c r="M271" s="2212"/>
      <c r="N271" s="2212"/>
      <c r="O271" s="2212"/>
      <c r="P271" s="2212"/>
      <c r="Q271" s="2212"/>
      <c r="R271" s="2212"/>
      <c r="S271" s="2212"/>
      <c r="T271" s="2212"/>
      <c r="U271" s="2212"/>
      <c r="V271" s="2212"/>
      <c r="W271" s="2212"/>
      <c r="X271" s="2212"/>
      <c r="Y271" s="2212"/>
      <c r="Z271" s="5"/>
      <c r="AA271" s="5"/>
      <c r="AB271" s="5"/>
      <c r="AC271" s="5"/>
      <c r="AD271" s="5"/>
      <c r="AE271" s="5"/>
      <c r="AF271" s="5"/>
      <c r="AG271" s="5"/>
      <c r="AH271" s="5"/>
      <c r="AI271" s="5"/>
      <c r="AJ271" s="5"/>
      <c r="AK271" s="9"/>
    </row>
    <row r="272" spans="1:37">
      <c r="A272" s="1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2"/>
    </row>
    <row r="273" spans="1:37">
      <c r="A273" s="14"/>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15"/>
    </row>
    <row r="274" spans="1:37">
      <c r="A274" s="8" t="s">
        <v>1942</v>
      </c>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9"/>
    </row>
    <row r="275" spans="1:37">
      <c r="A275" s="8" t="s">
        <v>1943</v>
      </c>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9"/>
    </row>
    <row r="276" spans="1:37">
      <c r="A276" s="8"/>
      <c r="B276" s="5" t="s">
        <v>1933</v>
      </c>
      <c r="C276" s="5"/>
      <c r="D276" s="5"/>
      <c r="E276" s="5"/>
      <c r="F276" s="5"/>
      <c r="G276" s="5"/>
      <c r="H276" s="5"/>
      <c r="I276" s="5"/>
      <c r="J276" s="5"/>
      <c r="K276" s="5"/>
      <c r="L276" s="5" t="s">
        <v>148</v>
      </c>
      <c r="M276" s="2212" t="e">
        <f>#REF!</f>
        <v>#REF!</v>
      </c>
      <c r="N276" s="2212"/>
      <c r="O276" s="5" t="s">
        <v>1934</v>
      </c>
      <c r="P276" s="5"/>
      <c r="Q276" s="5"/>
      <c r="R276" s="5"/>
      <c r="S276" s="112" t="s">
        <v>148</v>
      </c>
      <c r="T276" s="2212" t="e">
        <f>#REF!</f>
        <v>#REF!</v>
      </c>
      <c r="U276" s="2212"/>
      <c r="V276" s="2212"/>
      <c r="W276" s="2212"/>
      <c r="X276" s="2212"/>
      <c r="Y276" s="5" t="s">
        <v>238</v>
      </c>
      <c r="Z276" s="5"/>
      <c r="AA276" s="5" t="s">
        <v>1935</v>
      </c>
      <c r="AB276" s="5"/>
      <c r="AC276" s="5"/>
      <c r="AD276" s="5" t="s">
        <v>148</v>
      </c>
      <c r="AE276" s="2212" t="e">
        <f>#REF!</f>
        <v>#REF!</v>
      </c>
      <c r="AF276" s="2212"/>
      <c r="AG276" s="2212"/>
      <c r="AH276" s="2212"/>
      <c r="AI276" s="2212"/>
      <c r="AJ276" s="5" t="s">
        <v>238</v>
      </c>
      <c r="AK276" s="9" t="s">
        <v>38</v>
      </c>
    </row>
    <row r="277" spans="1:37">
      <c r="A277" s="8"/>
      <c r="B277" s="5" t="s">
        <v>1928</v>
      </c>
      <c r="C277" s="5"/>
      <c r="D277" s="5"/>
      <c r="E277" s="5"/>
      <c r="F277" s="5"/>
      <c r="G277" s="5"/>
      <c r="H277" s="5"/>
      <c r="I277" s="5"/>
      <c r="J277" s="5"/>
      <c r="K277" s="5"/>
      <c r="L277" s="2210" t="e">
        <f>#REF!</f>
        <v>#REF!</v>
      </c>
      <c r="M277" s="2210"/>
      <c r="N277" s="2210"/>
      <c r="O277" s="2210"/>
      <c r="P277" s="2210"/>
      <c r="Q277" s="2210"/>
      <c r="R277" s="2210"/>
      <c r="S277" s="2210"/>
      <c r="T277" s="2210"/>
      <c r="U277" s="2210"/>
      <c r="V277" s="2210"/>
      <c r="W277" s="2210"/>
      <c r="X277" s="2210"/>
      <c r="Y277" s="2210"/>
      <c r="Z277" s="2210"/>
      <c r="AA277" s="2210"/>
      <c r="AB277" s="2210"/>
      <c r="AC277" s="2210"/>
      <c r="AD277" s="2210"/>
      <c r="AE277" s="2210"/>
      <c r="AF277" s="2210"/>
      <c r="AG277" s="2210"/>
      <c r="AH277" s="2210"/>
      <c r="AI277" s="2210"/>
      <c r="AJ277" s="2210"/>
      <c r="AK277" s="2211"/>
    </row>
    <row r="278" spans="1:37">
      <c r="A278" s="8"/>
      <c r="B278" s="5" t="s">
        <v>1936</v>
      </c>
      <c r="C278" s="5"/>
      <c r="D278" s="5"/>
      <c r="E278" s="5"/>
      <c r="F278" s="5"/>
      <c r="G278" s="5"/>
      <c r="H278" s="5"/>
      <c r="I278" s="5"/>
      <c r="J278" s="5"/>
      <c r="K278" s="5"/>
      <c r="L278" s="5" t="s">
        <v>148</v>
      </c>
      <c r="M278" s="2212" t="e">
        <f>#REF!</f>
        <v>#REF!</v>
      </c>
      <c r="N278" s="2212"/>
      <c r="O278" s="5" t="s">
        <v>1937</v>
      </c>
      <c r="P278" s="5"/>
      <c r="Q278" s="5"/>
      <c r="R278" s="5"/>
      <c r="S278" s="5"/>
      <c r="T278" s="5" t="s">
        <v>764</v>
      </c>
      <c r="U278" s="2215" t="e">
        <f>#REF!</f>
        <v>#REF!</v>
      </c>
      <c r="V278" s="2215"/>
      <c r="W278" s="2215"/>
      <c r="X278" s="2215"/>
      <c r="Y278" s="5" t="s">
        <v>238</v>
      </c>
      <c r="Z278" s="5" t="s">
        <v>1938</v>
      </c>
      <c r="AA278" s="5"/>
      <c r="AB278" s="5"/>
      <c r="AC278" s="5"/>
      <c r="AD278" s="5" t="s">
        <v>148</v>
      </c>
      <c r="AE278" s="2212" t="e">
        <f>#REF!</f>
        <v>#REF!</v>
      </c>
      <c r="AF278" s="2212"/>
      <c r="AG278" s="2212"/>
      <c r="AH278" s="2212"/>
      <c r="AI278" s="2212"/>
      <c r="AJ278" s="5" t="s">
        <v>238</v>
      </c>
      <c r="AK278" s="9" t="s">
        <v>38</v>
      </c>
    </row>
    <row r="279" spans="1:37">
      <c r="A279" s="8"/>
      <c r="B279" s="5"/>
      <c r="C279" s="5"/>
      <c r="D279" s="5"/>
      <c r="E279" s="5"/>
      <c r="F279" s="5"/>
      <c r="G279" s="5"/>
      <c r="H279" s="5"/>
      <c r="I279" s="5"/>
      <c r="J279" s="5"/>
      <c r="K279" s="5"/>
      <c r="L279" s="2210" t="e">
        <f>#REF!</f>
        <v>#REF!</v>
      </c>
      <c r="M279" s="2210"/>
      <c r="N279" s="2210"/>
      <c r="O279" s="2210"/>
      <c r="P279" s="2210"/>
      <c r="Q279" s="2210"/>
      <c r="R279" s="2210"/>
      <c r="S279" s="2210"/>
      <c r="T279" s="2210"/>
      <c r="U279" s="2210"/>
      <c r="V279" s="2210"/>
      <c r="W279" s="2210"/>
      <c r="X279" s="2210"/>
      <c r="Y279" s="2210"/>
      <c r="Z279" s="2210"/>
      <c r="AA279" s="2210"/>
      <c r="AB279" s="2210"/>
      <c r="AC279" s="2210"/>
      <c r="AD279" s="2210"/>
      <c r="AE279" s="2210"/>
      <c r="AF279" s="2210"/>
      <c r="AG279" s="2210"/>
      <c r="AH279" s="2210"/>
      <c r="AI279" s="2210"/>
      <c r="AJ279" s="2210"/>
      <c r="AK279" s="2211"/>
    </row>
    <row r="280" spans="1:37">
      <c r="A280" s="8"/>
      <c r="B280" s="5" t="s">
        <v>1939</v>
      </c>
      <c r="C280" s="5"/>
      <c r="D280" s="5"/>
      <c r="E280" s="5"/>
      <c r="F280" s="5"/>
      <c r="G280" s="5"/>
      <c r="H280" s="5"/>
      <c r="I280" s="5"/>
      <c r="J280" s="5"/>
      <c r="K280" s="5"/>
      <c r="L280" s="2212" t="e">
        <f>#REF!</f>
        <v>#REF!</v>
      </c>
      <c r="M280" s="2212"/>
      <c r="N280" s="2212"/>
      <c r="O280" s="2212"/>
      <c r="P280" s="2212"/>
      <c r="Q280" s="2212"/>
      <c r="R280" s="2212"/>
      <c r="S280" s="2212"/>
      <c r="T280" s="5"/>
      <c r="U280" s="5"/>
      <c r="V280" s="5"/>
      <c r="W280" s="5"/>
      <c r="X280" s="5"/>
      <c r="Y280" s="5"/>
      <c r="Z280" s="5"/>
      <c r="AA280" s="5"/>
      <c r="AB280" s="5"/>
      <c r="AC280" s="5"/>
      <c r="AD280" s="5"/>
      <c r="AE280" s="5"/>
      <c r="AF280" s="5"/>
      <c r="AG280" s="5"/>
      <c r="AH280" s="5"/>
      <c r="AI280" s="5"/>
      <c r="AJ280" s="5"/>
      <c r="AK280" s="9"/>
    </row>
    <row r="281" spans="1:37">
      <c r="A281" s="8"/>
      <c r="B281" s="5" t="s">
        <v>1940</v>
      </c>
      <c r="C281" s="5"/>
      <c r="D281" s="5"/>
      <c r="E281" s="5"/>
      <c r="F281" s="5"/>
      <c r="G281" s="5"/>
      <c r="H281" s="5"/>
      <c r="I281" s="5"/>
      <c r="J281" s="5"/>
      <c r="K281" s="5"/>
      <c r="L281" s="2111" t="e">
        <f>#REF!</f>
        <v>#REF!</v>
      </c>
      <c r="M281" s="2111"/>
      <c r="N281" s="2111"/>
      <c r="O281" s="2111"/>
      <c r="P281" s="2111"/>
      <c r="Q281" s="2111"/>
      <c r="R281" s="2111"/>
      <c r="S281" s="2111"/>
      <c r="T281" s="2111"/>
      <c r="U281" s="2111"/>
      <c r="V281" s="2111"/>
      <c r="W281" s="2111"/>
      <c r="X281" s="2111"/>
      <c r="Y281" s="2111"/>
      <c r="Z281" s="2111"/>
      <c r="AA281" s="2111"/>
      <c r="AB281" s="2111"/>
      <c r="AC281" s="2111"/>
      <c r="AD281" s="2111"/>
      <c r="AE281" s="2111"/>
      <c r="AF281" s="2111"/>
      <c r="AG281" s="2111"/>
      <c r="AH281" s="2111"/>
      <c r="AI281" s="2111"/>
      <c r="AJ281" s="2111"/>
      <c r="AK281" s="2213"/>
    </row>
    <row r="282" spans="1:37">
      <c r="A282" s="8"/>
      <c r="B282" s="5" t="s">
        <v>1941</v>
      </c>
      <c r="C282" s="5"/>
      <c r="D282" s="5"/>
      <c r="E282" s="5"/>
      <c r="F282" s="5"/>
      <c r="G282" s="5"/>
      <c r="H282" s="5"/>
      <c r="I282" s="5"/>
      <c r="J282" s="5"/>
      <c r="K282" s="5"/>
      <c r="L282" s="2212" t="e">
        <f>#REF!</f>
        <v>#REF!</v>
      </c>
      <c r="M282" s="2212"/>
      <c r="N282" s="2212"/>
      <c r="O282" s="2212"/>
      <c r="P282" s="2212"/>
      <c r="Q282" s="2212"/>
      <c r="R282" s="2212"/>
      <c r="S282" s="2212"/>
      <c r="T282" s="2212"/>
      <c r="U282" s="2212"/>
      <c r="V282" s="2212"/>
      <c r="W282" s="2212"/>
      <c r="X282" s="2212"/>
      <c r="Y282" s="2212"/>
      <c r="Z282" s="5"/>
      <c r="AA282" s="5"/>
      <c r="AB282" s="5"/>
      <c r="AC282" s="5"/>
      <c r="AD282" s="5"/>
      <c r="AE282" s="5"/>
      <c r="AF282" s="5"/>
      <c r="AG282" s="5"/>
      <c r="AH282" s="5"/>
      <c r="AI282" s="5"/>
      <c r="AJ282" s="5"/>
      <c r="AK282" s="9"/>
    </row>
    <row r="283" spans="1:37">
      <c r="A283" s="8"/>
      <c r="B283" s="5" t="s">
        <v>1944</v>
      </c>
      <c r="C283" s="5"/>
      <c r="D283" s="5"/>
      <c r="E283" s="5"/>
      <c r="F283" s="5"/>
      <c r="G283" s="5"/>
      <c r="H283" s="5"/>
      <c r="I283" s="5"/>
      <c r="J283" s="5"/>
      <c r="K283" s="5"/>
      <c r="L283" s="2210"/>
      <c r="M283" s="2210"/>
      <c r="N283" s="2210"/>
      <c r="O283" s="2210"/>
      <c r="P283" s="2210"/>
      <c r="Q283" s="2210"/>
      <c r="R283" s="2210"/>
      <c r="S283" s="2210"/>
      <c r="T283" s="2210"/>
      <c r="U283" s="2210"/>
      <c r="V283" s="2210"/>
      <c r="W283" s="2210"/>
      <c r="X283" s="2210"/>
      <c r="Y283" s="2210"/>
      <c r="Z283" s="2210"/>
      <c r="AA283" s="2210"/>
      <c r="AB283" s="2210"/>
      <c r="AC283" s="2210"/>
      <c r="AD283" s="2210"/>
      <c r="AE283" s="2210"/>
      <c r="AF283" s="2210"/>
      <c r="AG283" s="2210"/>
      <c r="AH283" s="2210"/>
      <c r="AI283" s="2210"/>
      <c r="AJ283" s="2210"/>
      <c r="AK283" s="2211"/>
    </row>
    <row r="284" spans="1:37">
      <c r="A284" s="8"/>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9"/>
    </row>
    <row r="285" spans="1:37">
      <c r="A285" s="8" t="s">
        <v>1945</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9"/>
    </row>
    <row r="286" spans="1:37">
      <c r="A286" s="8"/>
      <c r="B286" s="5" t="s">
        <v>1933</v>
      </c>
      <c r="C286" s="5"/>
      <c r="D286" s="5"/>
      <c r="E286" s="5"/>
      <c r="F286" s="5"/>
      <c r="G286" s="5"/>
      <c r="H286" s="5"/>
      <c r="I286" s="5"/>
      <c r="J286" s="5"/>
      <c r="K286" s="5"/>
      <c r="L286" s="5" t="s">
        <v>148</v>
      </c>
      <c r="M286" s="2216"/>
      <c r="N286" s="2216"/>
      <c r="O286" s="5" t="s">
        <v>1934</v>
      </c>
      <c r="P286" s="5"/>
      <c r="Q286" s="5"/>
      <c r="R286" s="5"/>
      <c r="S286" s="112" t="s">
        <v>148</v>
      </c>
      <c r="T286" s="2217"/>
      <c r="U286" s="2217"/>
      <c r="V286" s="2217"/>
      <c r="W286" s="2217"/>
      <c r="X286" s="2217"/>
      <c r="Y286" s="5" t="s">
        <v>238</v>
      </c>
      <c r="Z286" s="5"/>
      <c r="AA286" s="5" t="s">
        <v>1935</v>
      </c>
      <c r="AB286" s="5"/>
      <c r="AC286" s="5"/>
      <c r="AD286" s="5" t="s">
        <v>148</v>
      </c>
      <c r="AE286" s="2216"/>
      <c r="AF286" s="2216"/>
      <c r="AG286" s="2216"/>
      <c r="AH286" s="2216"/>
      <c r="AI286" s="2216"/>
      <c r="AJ286" s="5" t="s">
        <v>238</v>
      </c>
      <c r="AK286" s="9" t="s">
        <v>38</v>
      </c>
    </row>
    <row r="287" spans="1:37">
      <c r="A287" s="8"/>
      <c r="B287" s="5" t="s">
        <v>1928</v>
      </c>
      <c r="C287" s="5"/>
      <c r="D287" s="5"/>
      <c r="E287" s="5"/>
      <c r="F287" s="5"/>
      <c r="G287" s="5"/>
      <c r="H287" s="5"/>
      <c r="I287" s="5"/>
      <c r="J287" s="5"/>
      <c r="K287" s="5"/>
      <c r="L287" s="2210"/>
      <c r="M287" s="2210"/>
      <c r="N287" s="2210"/>
      <c r="O287" s="2210"/>
      <c r="P287" s="2210"/>
      <c r="Q287" s="2210"/>
      <c r="R287" s="2210"/>
      <c r="S287" s="2210"/>
      <c r="T287" s="2210"/>
      <c r="U287" s="2210"/>
      <c r="V287" s="2210"/>
      <c r="W287" s="2210"/>
      <c r="X287" s="2210"/>
      <c r="Y287" s="2210"/>
      <c r="Z287" s="2210"/>
      <c r="AA287" s="2210"/>
      <c r="AB287" s="2210"/>
      <c r="AC287" s="2210"/>
      <c r="AD287" s="2210"/>
      <c r="AE287" s="2210"/>
      <c r="AF287" s="2210"/>
      <c r="AG287" s="2210"/>
      <c r="AH287" s="2210"/>
      <c r="AI287" s="2210"/>
      <c r="AJ287" s="2210"/>
      <c r="AK287" s="2211"/>
    </row>
    <row r="288" spans="1:37">
      <c r="A288" s="8"/>
      <c r="B288" s="5" t="s">
        <v>1936</v>
      </c>
      <c r="C288" s="5"/>
      <c r="D288" s="5"/>
      <c r="E288" s="5"/>
      <c r="F288" s="5"/>
      <c r="G288" s="5"/>
      <c r="H288" s="5"/>
      <c r="I288" s="5"/>
      <c r="J288" s="5"/>
      <c r="K288" s="5"/>
      <c r="L288" s="5" t="s">
        <v>148</v>
      </c>
      <c r="M288" s="2216"/>
      <c r="N288" s="2216"/>
      <c r="O288" s="5" t="s">
        <v>1937</v>
      </c>
      <c r="P288" s="5"/>
      <c r="Q288" s="5"/>
      <c r="R288" s="5"/>
      <c r="S288" s="5"/>
      <c r="T288" s="5" t="s">
        <v>764</v>
      </c>
      <c r="U288" s="2222"/>
      <c r="V288" s="2222"/>
      <c r="W288" s="2222"/>
      <c r="X288" s="2222"/>
      <c r="Y288" s="5" t="s">
        <v>238</v>
      </c>
      <c r="Z288" s="5" t="s">
        <v>1938</v>
      </c>
      <c r="AA288" s="5"/>
      <c r="AB288" s="5"/>
      <c r="AC288" s="5"/>
      <c r="AD288" s="5" t="s">
        <v>148</v>
      </c>
      <c r="AE288" s="2216"/>
      <c r="AF288" s="2216"/>
      <c r="AG288" s="2216"/>
      <c r="AH288" s="2216"/>
      <c r="AI288" s="2216"/>
      <c r="AJ288" s="5" t="s">
        <v>238</v>
      </c>
      <c r="AK288" s="9" t="s">
        <v>38</v>
      </c>
    </row>
    <row r="289" spans="1:37">
      <c r="A289" s="8"/>
      <c r="B289" s="5"/>
      <c r="C289" s="5"/>
      <c r="D289" s="5"/>
      <c r="E289" s="5"/>
      <c r="F289" s="5"/>
      <c r="G289" s="5"/>
      <c r="H289" s="5"/>
      <c r="I289" s="5"/>
      <c r="J289" s="5"/>
      <c r="K289" s="5"/>
      <c r="L289" s="2220"/>
      <c r="M289" s="2220"/>
      <c r="N289" s="2220"/>
      <c r="O289" s="2220"/>
      <c r="P289" s="2220"/>
      <c r="Q289" s="2220"/>
      <c r="R289" s="2220"/>
      <c r="S289" s="2220"/>
      <c r="T289" s="2220"/>
      <c r="U289" s="2220"/>
      <c r="V289" s="2220"/>
      <c r="W289" s="2220"/>
      <c r="X289" s="2220"/>
      <c r="Y289" s="2220"/>
      <c r="Z289" s="2220"/>
      <c r="AA289" s="2220"/>
      <c r="AB289" s="2220"/>
      <c r="AC289" s="2220"/>
      <c r="AD289" s="2220"/>
      <c r="AE289" s="2220"/>
      <c r="AF289" s="2220"/>
      <c r="AG289" s="2220"/>
      <c r="AH289" s="2220"/>
      <c r="AI289" s="2220"/>
      <c r="AJ289" s="2220"/>
      <c r="AK289" s="2221"/>
    </row>
    <row r="290" spans="1:37">
      <c r="A290" s="8"/>
      <c r="B290" s="5" t="s">
        <v>1939</v>
      </c>
      <c r="C290" s="5"/>
      <c r="D290" s="5"/>
      <c r="E290" s="5"/>
      <c r="F290" s="5"/>
      <c r="G290" s="5"/>
      <c r="H290" s="5"/>
      <c r="I290" s="5"/>
      <c r="J290" s="5"/>
      <c r="K290" s="5"/>
      <c r="L290" s="2216"/>
      <c r="M290" s="2216"/>
      <c r="N290" s="2216"/>
      <c r="O290" s="2216"/>
      <c r="P290" s="2216"/>
      <c r="Q290" s="2216"/>
      <c r="R290" s="2216"/>
      <c r="S290" s="2216"/>
      <c r="T290" s="5"/>
      <c r="U290" s="5"/>
      <c r="V290" s="5"/>
      <c r="W290" s="5"/>
      <c r="X290" s="5"/>
      <c r="Y290" s="5"/>
      <c r="Z290" s="5"/>
      <c r="AA290" s="5"/>
      <c r="AB290" s="5"/>
      <c r="AC290" s="5"/>
      <c r="AD290" s="5"/>
      <c r="AE290" s="5"/>
      <c r="AF290" s="5"/>
      <c r="AG290" s="5"/>
      <c r="AH290" s="5"/>
      <c r="AI290" s="5"/>
      <c r="AJ290" s="5"/>
      <c r="AK290" s="9"/>
    </row>
    <row r="291" spans="1:37">
      <c r="A291" s="8"/>
      <c r="B291" s="5" t="s">
        <v>1940</v>
      </c>
      <c r="C291" s="5"/>
      <c r="D291" s="5"/>
      <c r="E291" s="5"/>
      <c r="F291" s="5"/>
      <c r="G291" s="5"/>
      <c r="H291" s="5"/>
      <c r="I291" s="5"/>
      <c r="J291" s="5"/>
      <c r="K291" s="5"/>
      <c r="L291" s="2218"/>
      <c r="M291" s="2218"/>
      <c r="N291" s="2218"/>
      <c r="O291" s="2218"/>
      <c r="P291" s="2218"/>
      <c r="Q291" s="2218"/>
      <c r="R291" s="2218"/>
      <c r="S291" s="2218"/>
      <c r="T291" s="2218"/>
      <c r="U291" s="2218"/>
      <c r="V291" s="2218"/>
      <c r="W291" s="2218"/>
      <c r="X291" s="2218"/>
      <c r="Y291" s="2218"/>
      <c r="Z291" s="2218"/>
      <c r="AA291" s="2218"/>
      <c r="AB291" s="2218"/>
      <c r="AC291" s="2218"/>
      <c r="AD291" s="2218"/>
      <c r="AE291" s="2218"/>
      <c r="AF291" s="2218"/>
      <c r="AG291" s="2218"/>
      <c r="AH291" s="2218"/>
      <c r="AI291" s="2218"/>
      <c r="AJ291" s="2218"/>
      <c r="AK291" s="2219"/>
    </row>
    <row r="292" spans="1:37">
      <c r="A292" s="8"/>
      <c r="B292" s="5" t="s">
        <v>1941</v>
      </c>
      <c r="C292" s="5"/>
      <c r="D292" s="5"/>
      <c r="E292" s="5"/>
      <c r="F292" s="5"/>
      <c r="G292" s="5"/>
      <c r="H292" s="5"/>
      <c r="I292" s="5"/>
      <c r="J292" s="5"/>
      <c r="K292" s="5"/>
      <c r="L292" s="2216"/>
      <c r="M292" s="2216"/>
      <c r="N292" s="2216"/>
      <c r="O292" s="2216"/>
      <c r="P292" s="2216"/>
      <c r="Q292" s="2216"/>
      <c r="R292" s="2216"/>
      <c r="S292" s="2216"/>
      <c r="T292" s="2216"/>
      <c r="U292" s="2216"/>
      <c r="V292" s="2216"/>
      <c r="W292" s="2216"/>
      <c r="X292" s="2216"/>
      <c r="Y292" s="2216"/>
      <c r="Z292" s="5"/>
      <c r="AA292" s="5"/>
      <c r="AB292" s="5"/>
      <c r="AC292" s="5"/>
      <c r="AD292" s="5"/>
      <c r="AE292" s="5"/>
      <c r="AF292" s="5"/>
      <c r="AG292" s="5"/>
      <c r="AH292" s="5"/>
      <c r="AI292" s="5"/>
      <c r="AJ292" s="5"/>
      <c r="AK292" s="9"/>
    </row>
    <row r="293" spans="1:37">
      <c r="A293" s="8"/>
      <c r="B293" s="5" t="s">
        <v>1944</v>
      </c>
      <c r="C293" s="5"/>
      <c r="D293" s="5"/>
      <c r="E293" s="5"/>
      <c r="F293" s="5"/>
      <c r="G293" s="5"/>
      <c r="H293" s="5"/>
      <c r="I293" s="5"/>
      <c r="J293" s="5"/>
      <c r="K293" s="5"/>
      <c r="L293" s="2220"/>
      <c r="M293" s="2220"/>
      <c r="N293" s="2220"/>
      <c r="O293" s="2220"/>
      <c r="P293" s="2220"/>
      <c r="Q293" s="2220"/>
      <c r="R293" s="2220"/>
      <c r="S293" s="2220"/>
      <c r="T293" s="2220"/>
      <c r="U293" s="2220"/>
      <c r="V293" s="2220"/>
      <c r="W293" s="2220"/>
      <c r="X293" s="2220"/>
      <c r="Y293" s="2220"/>
      <c r="Z293" s="2220"/>
      <c r="AA293" s="2220"/>
      <c r="AB293" s="2220"/>
      <c r="AC293" s="2220"/>
      <c r="AD293" s="2220"/>
      <c r="AE293" s="2220"/>
      <c r="AF293" s="2220"/>
      <c r="AG293" s="2220"/>
      <c r="AH293" s="2220"/>
      <c r="AI293" s="2220"/>
      <c r="AJ293" s="2220"/>
      <c r="AK293" s="2221"/>
    </row>
    <row r="294" spans="1:37">
      <c r="A294" s="8"/>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9"/>
    </row>
    <row r="295" spans="1:37">
      <c r="A295" s="8"/>
      <c r="B295" s="5" t="s">
        <v>1933</v>
      </c>
      <c r="C295" s="5"/>
      <c r="D295" s="5"/>
      <c r="E295" s="5"/>
      <c r="F295" s="5"/>
      <c r="G295" s="5"/>
      <c r="H295" s="5"/>
      <c r="I295" s="5"/>
      <c r="J295" s="5"/>
      <c r="K295" s="5"/>
      <c r="L295" s="5" t="s">
        <v>148</v>
      </c>
      <c r="M295" s="2216"/>
      <c r="N295" s="2216"/>
      <c r="O295" s="5" t="s">
        <v>1934</v>
      </c>
      <c r="P295" s="5"/>
      <c r="Q295" s="5"/>
      <c r="R295" s="5"/>
      <c r="S295" s="112" t="s">
        <v>148</v>
      </c>
      <c r="T295" s="2217"/>
      <c r="U295" s="2217"/>
      <c r="V295" s="2217"/>
      <c r="W295" s="2217"/>
      <c r="X295" s="2217"/>
      <c r="Y295" s="5" t="s">
        <v>238</v>
      </c>
      <c r="Z295" s="5"/>
      <c r="AA295" s="5" t="s">
        <v>1935</v>
      </c>
      <c r="AB295" s="5"/>
      <c r="AC295" s="5"/>
      <c r="AD295" s="5" t="s">
        <v>148</v>
      </c>
      <c r="AE295" s="2216"/>
      <c r="AF295" s="2216"/>
      <c r="AG295" s="2216"/>
      <c r="AH295" s="2216"/>
      <c r="AI295" s="2216"/>
      <c r="AJ295" s="5" t="s">
        <v>238</v>
      </c>
      <c r="AK295" s="9" t="s">
        <v>38</v>
      </c>
    </row>
    <row r="296" spans="1:37">
      <c r="A296" s="8"/>
      <c r="B296" s="5" t="s">
        <v>1928</v>
      </c>
      <c r="C296" s="5"/>
      <c r="D296" s="5"/>
      <c r="E296" s="5"/>
      <c r="F296" s="5"/>
      <c r="G296" s="5"/>
      <c r="H296" s="5"/>
      <c r="I296" s="5"/>
      <c r="J296" s="5"/>
      <c r="K296" s="5"/>
      <c r="L296" s="2210"/>
      <c r="M296" s="2210"/>
      <c r="N296" s="2210"/>
      <c r="O296" s="2210"/>
      <c r="P296" s="2210"/>
      <c r="Q296" s="2210"/>
      <c r="R296" s="2210"/>
      <c r="S296" s="2210"/>
      <c r="T296" s="2210"/>
      <c r="U296" s="2210"/>
      <c r="V296" s="2210"/>
      <c r="W296" s="2210"/>
      <c r="X296" s="2210"/>
      <c r="Y296" s="2210"/>
      <c r="Z296" s="2210"/>
      <c r="AA296" s="2210"/>
      <c r="AB296" s="2210"/>
      <c r="AC296" s="2210"/>
      <c r="AD296" s="2210"/>
      <c r="AE296" s="2210"/>
      <c r="AF296" s="2210"/>
      <c r="AG296" s="2210"/>
      <c r="AH296" s="2210"/>
      <c r="AI296" s="2210"/>
      <c r="AJ296" s="2210"/>
      <c r="AK296" s="2211"/>
    </row>
    <row r="297" spans="1:37">
      <c r="A297" s="8"/>
      <c r="B297" s="5" t="s">
        <v>1936</v>
      </c>
      <c r="C297" s="5"/>
      <c r="D297" s="5"/>
      <c r="E297" s="5"/>
      <c r="F297" s="5"/>
      <c r="G297" s="5"/>
      <c r="H297" s="5"/>
      <c r="I297" s="5"/>
      <c r="J297" s="5"/>
      <c r="K297" s="5"/>
      <c r="L297" s="5" t="s">
        <v>148</v>
      </c>
      <c r="M297" s="2216"/>
      <c r="N297" s="2216"/>
      <c r="O297" s="5" t="s">
        <v>1937</v>
      </c>
      <c r="P297" s="5"/>
      <c r="Q297" s="5"/>
      <c r="R297" s="5"/>
      <c r="S297" s="5"/>
      <c r="T297" s="5" t="s">
        <v>764</v>
      </c>
      <c r="U297" s="2222"/>
      <c r="V297" s="2222"/>
      <c r="W297" s="2222"/>
      <c r="X297" s="2222"/>
      <c r="Y297" s="5" t="s">
        <v>238</v>
      </c>
      <c r="Z297" s="5" t="s">
        <v>1938</v>
      </c>
      <c r="AA297" s="5"/>
      <c r="AB297" s="5"/>
      <c r="AC297" s="5"/>
      <c r="AD297" s="5" t="s">
        <v>148</v>
      </c>
      <c r="AE297" s="2216"/>
      <c r="AF297" s="2216"/>
      <c r="AG297" s="2216"/>
      <c r="AH297" s="2216"/>
      <c r="AI297" s="2216"/>
      <c r="AJ297" s="5" t="s">
        <v>238</v>
      </c>
      <c r="AK297" s="9" t="s">
        <v>38</v>
      </c>
    </row>
    <row r="298" spans="1:37">
      <c r="A298" s="8"/>
      <c r="B298" s="5"/>
      <c r="C298" s="5"/>
      <c r="D298" s="5"/>
      <c r="E298" s="5"/>
      <c r="F298" s="5"/>
      <c r="G298" s="5"/>
      <c r="H298" s="5"/>
      <c r="I298" s="5"/>
      <c r="J298" s="5"/>
      <c r="K298" s="5"/>
      <c r="L298" s="2220"/>
      <c r="M298" s="2220"/>
      <c r="N298" s="2220"/>
      <c r="O298" s="2220"/>
      <c r="P298" s="2220"/>
      <c r="Q298" s="2220"/>
      <c r="R298" s="2220"/>
      <c r="S298" s="2220"/>
      <c r="T298" s="2220"/>
      <c r="U298" s="2220"/>
      <c r="V298" s="2220"/>
      <c r="W298" s="2220"/>
      <c r="X298" s="2220"/>
      <c r="Y298" s="2220"/>
      <c r="Z298" s="2220"/>
      <c r="AA298" s="2220"/>
      <c r="AB298" s="2220"/>
      <c r="AC298" s="2220"/>
      <c r="AD298" s="2220"/>
      <c r="AE298" s="2220"/>
      <c r="AF298" s="2220"/>
      <c r="AG298" s="2220"/>
      <c r="AH298" s="2220"/>
      <c r="AI298" s="2220"/>
      <c r="AJ298" s="2220"/>
      <c r="AK298" s="2221"/>
    </row>
    <row r="299" spans="1:37">
      <c r="A299" s="8"/>
      <c r="B299" s="5" t="s">
        <v>1939</v>
      </c>
      <c r="C299" s="5"/>
      <c r="D299" s="5"/>
      <c r="E299" s="5"/>
      <c r="F299" s="5"/>
      <c r="G299" s="5"/>
      <c r="H299" s="5"/>
      <c r="I299" s="5"/>
      <c r="J299" s="5"/>
      <c r="K299" s="5"/>
      <c r="L299" s="2216"/>
      <c r="M299" s="2216"/>
      <c r="N299" s="2216"/>
      <c r="O299" s="2216"/>
      <c r="P299" s="2216"/>
      <c r="Q299" s="2216"/>
      <c r="R299" s="2216"/>
      <c r="S299" s="2216"/>
      <c r="T299" s="5"/>
      <c r="U299" s="5"/>
      <c r="V299" s="5"/>
      <c r="W299" s="5"/>
      <c r="X299" s="5"/>
      <c r="Y299" s="5"/>
      <c r="Z299" s="5"/>
      <c r="AA299" s="5"/>
      <c r="AB299" s="5"/>
      <c r="AC299" s="5"/>
      <c r="AD299" s="5"/>
      <c r="AE299" s="5"/>
      <c r="AF299" s="5"/>
      <c r="AG299" s="5"/>
      <c r="AH299" s="5"/>
      <c r="AI299" s="5"/>
      <c r="AJ299" s="5"/>
      <c r="AK299" s="9"/>
    </row>
    <row r="300" spans="1:37">
      <c r="A300" s="8"/>
      <c r="B300" s="5" t="s">
        <v>1940</v>
      </c>
      <c r="C300" s="5"/>
      <c r="D300" s="5"/>
      <c r="E300" s="5"/>
      <c r="F300" s="5"/>
      <c r="G300" s="5"/>
      <c r="H300" s="5"/>
      <c r="I300" s="5"/>
      <c r="J300" s="5"/>
      <c r="K300" s="5"/>
      <c r="L300" s="2218"/>
      <c r="M300" s="2218"/>
      <c r="N300" s="2218"/>
      <c r="O300" s="2218"/>
      <c r="P300" s="2218"/>
      <c r="Q300" s="2218"/>
      <c r="R300" s="2218"/>
      <c r="S300" s="2218"/>
      <c r="T300" s="2218"/>
      <c r="U300" s="2218"/>
      <c r="V300" s="2218"/>
      <c r="W300" s="2218"/>
      <c r="X300" s="2218"/>
      <c r="Y300" s="2218"/>
      <c r="Z300" s="2218"/>
      <c r="AA300" s="2218"/>
      <c r="AB300" s="2218"/>
      <c r="AC300" s="2218"/>
      <c r="AD300" s="2218"/>
      <c r="AE300" s="2218"/>
      <c r="AF300" s="2218"/>
      <c r="AG300" s="2218"/>
      <c r="AH300" s="2218"/>
      <c r="AI300" s="2218"/>
      <c r="AJ300" s="2218"/>
      <c r="AK300" s="2219"/>
    </row>
    <row r="301" spans="1:37">
      <c r="A301" s="8"/>
      <c r="B301" s="5" t="s">
        <v>1941</v>
      </c>
      <c r="C301" s="5"/>
      <c r="D301" s="5"/>
      <c r="E301" s="5"/>
      <c r="F301" s="5"/>
      <c r="G301" s="5"/>
      <c r="H301" s="5"/>
      <c r="I301" s="5"/>
      <c r="J301" s="5"/>
      <c r="K301" s="5"/>
      <c r="L301" s="2216"/>
      <c r="M301" s="2216"/>
      <c r="N301" s="2216"/>
      <c r="O301" s="2216"/>
      <c r="P301" s="2216"/>
      <c r="Q301" s="2216"/>
      <c r="R301" s="2216"/>
      <c r="S301" s="2216"/>
      <c r="T301" s="2216"/>
      <c r="U301" s="2216"/>
      <c r="V301" s="2216"/>
      <c r="W301" s="2216"/>
      <c r="X301" s="2216"/>
      <c r="Y301" s="2216"/>
      <c r="Z301" s="5"/>
      <c r="AA301" s="5"/>
      <c r="AB301" s="5"/>
      <c r="AC301" s="5"/>
      <c r="AD301" s="5"/>
      <c r="AE301" s="5"/>
      <c r="AF301" s="5"/>
      <c r="AG301" s="5"/>
      <c r="AH301" s="5"/>
      <c r="AI301" s="5"/>
      <c r="AJ301" s="5"/>
      <c r="AK301" s="9"/>
    </row>
    <row r="302" spans="1:37">
      <c r="A302" s="8"/>
      <c r="B302" s="5" t="s">
        <v>1944</v>
      </c>
      <c r="C302" s="5"/>
      <c r="D302" s="5"/>
      <c r="E302" s="5"/>
      <c r="F302" s="5"/>
      <c r="G302" s="5"/>
      <c r="H302" s="5"/>
      <c r="I302" s="5"/>
      <c r="J302" s="5"/>
      <c r="K302" s="5"/>
      <c r="L302" s="2220"/>
      <c r="M302" s="2220"/>
      <c r="N302" s="2220"/>
      <c r="O302" s="2220"/>
      <c r="P302" s="2220"/>
      <c r="Q302" s="2220"/>
      <c r="R302" s="2220"/>
      <c r="S302" s="2220"/>
      <c r="T302" s="2220"/>
      <c r="U302" s="2220"/>
      <c r="V302" s="2220"/>
      <c r="W302" s="2220"/>
      <c r="X302" s="2220"/>
      <c r="Y302" s="2220"/>
      <c r="Z302" s="2220"/>
      <c r="AA302" s="2220"/>
      <c r="AB302" s="2220"/>
      <c r="AC302" s="2220"/>
      <c r="AD302" s="2220"/>
      <c r="AE302" s="2220"/>
      <c r="AF302" s="2220"/>
      <c r="AG302" s="2220"/>
      <c r="AH302" s="2220"/>
      <c r="AI302" s="2220"/>
      <c r="AJ302" s="2220"/>
      <c r="AK302" s="2221"/>
    </row>
    <row r="303" spans="1:37">
      <c r="A303" s="1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2"/>
    </row>
    <row r="304" spans="1:37">
      <c r="A304" s="14" t="s">
        <v>1951</v>
      </c>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15"/>
    </row>
    <row r="305" spans="1:86" ht="20.100000000000001" customHeight="1">
      <c r="A305" s="8"/>
      <c r="B305" s="5"/>
      <c r="C305" s="5"/>
      <c r="D305" s="5"/>
      <c r="E305" s="5" t="s">
        <v>2</v>
      </c>
      <c r="F305" s="5"/>
      <c r="G305" s="5"/>
      <c r="H305" s="5"/>
      <c r="I305" s="5"/>
      <c r="J305" s="5"/>
      <c r="K305" s="5"/>
      <c r="L305" s="5" t="s">
        <v>148</v>
      </c>
      <c r="M305" s="2217"/>
      <c r="N305" s="2217"/>
      <c r="O305" s="2217"/>
      <c r="P305" s="2217"/>
      <c r="Q305" s="2217"/>
      <c r="R305" s="2217"/>
      <c r="S305" s="2217"/>
      <c r="T305" s="5" t="s">
        <v>238</v>
      </c>
      <c r="U305" s="5"/>
      <c r="V305" s="5"/>
      <c r="W305" s="5"/>
      <c r="X305" s="5"/>
      <c r="Y305" s="5"/>
      <c r="Z305" s="5"/>
      <c r="AA305" s="5"/>
      <c r="AB305" s="5"/>
      <c r="AC305" s="5"/>
      <c r="AD305" s="5"/>
      <c r="AE305" s="5"/>
      <c r="AF305" s="5"/>
      <c r="AG305" s="5"/>
      <c r="AH305" s="5"/>
      <c r="AI305" s="5"/>
      <c r="AJ305" s="5"/>
      <c r="AK305" s="9"/>
      <c r="AN305" s="5" t="b">
        <v>1</v>
      </c>
      <c r="AO305" s="5" t="s">
        <v>2</v>
      </c>
      <c r="AQ305" s="107">
        <f>IF(AN305=TRUE,1,0)</f>
        <v>1</v>
      </c>
    </row>
    <row r="306" spans="1:86" ht="20.100000000000001" customHeight="1">
      <c r="A306" s="8"/>
      <c r="B306" s="5"/>
      <c r="C306" s="5"/>
      <c r="D306" s="5"/>
      <c r="E306" s="5" t="s">
        <v>2057</v>
      </c>
      <c r="F306" s="5"/>
      <c r="G306" s="5"/>
      <c r="H306" s="5"/>
      <c r="I306" s="5"/>
      <c r="J306" s="5"/>
      <c r="K306" s="5"/>
      <c r="L306" s="5" t="s">
        <v>148</v>
      </c>
      <c r="M306" s="2217"/>
      <c r="N306" s="2217"/>
      <c r="O306" s="2217"/>
      <c r="P306" s="2217"/>
      <c r="Q306" s="2217"/>
      <c r="R306" s="2217"/>
      <c r="S306" s="2217"/>
      <c r="T306" s="5" t="s">
        <v>238</v>
      </c>
      <c r="U306" s="5"/>
      <c r="V306" s="5"/>
      <c r="W306" s="5"/>
      <c r="X306" s="5"/>
      <c r="Y306" s="5"/>
      <c r="Z306" s="5"/>
      <c r="AA306" s="5"/>
      <c r="AB306" s="5"/>
      <c r="AC306" s="5"/>
      <c r="AD306" s="5"/>
      <c r="AE306" s="5"/>
      <c r="AF306" s="5"/>
      <c r="AG306" s="5"/>
      <c r="AH306" s="5"/>
      <c r="AI306" s="5"/>
      <c r="AJ306" s="5"/>
      <c r="AK306" s="9"/>
      <c r="AN306" s="5" t="b">
        <v>1</v>
      </c>
      <c r="AO306" s="5" t="s">
        <v>1952</v>
      </c>
      <c r="AQ306" s="107">
        <f>IF(AN306=TRUE,1,0)</f>
        <v>1</v>
      </c>
    </row>
    <row r="307" spans="1:86">
      <c r="A307" s="1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2"/>
    </row>
    <row r="308" spans="1:86">
      <c r="A308" s="14" t="s">
        <v>1953</v>
      </c>
      <c r="B308" s="6"/>
      <c r="C308" s="6"/>
      <c r="D308" s="6"/>
      <c r="E308" s="6"/>
      <c r="F308" s="6"/>
      <c r="G308" s="6"/>
      <c r="H308" s="6"/>
      <c r="I308" s="6"/>
      <c r="J308" s="6"/>
      <c r="K308" s="6"/>
      <c r="L308" s="2223"/>
      <c r="M308" s="2224"/>
      <c r="N308" s="2224"/>
      <c r="O308" s="2224"/>
      <c r="P308" s="2224"/>
      <c r="Q308" s="2224"/>
      <c r="R308" s="2224"/>
      <c r="S308" s="2224"/>
      <c r="T308" s="2224"/>
      <c r="U308" s="2224"/>
      <c r="V308" s="2224"/>
      <c r="W308" s="2224"/>
      <c r="X308" s="2224"/>
      <c r="Y308" s="2224"/>
      <c r="Z308" s="2224"/>
      <c r="AA308" s="2224"/>
      <c r="AB308" s="2224"/>
      <c r="AC308" s="2224"/>
      <c r="AD308" s="2224"/>
      <c r="AE308" s="2224"/>
      <c r="AF308" s="2224"/>
      <c r="AG308" s="2224"/>
      <c r="AH308" s="2224"/>
      <c r="AI308" s="2224"/>
      <c r="AJ308" s="2224"/>
      <c r="AK308" s="2225"/>
    </row>
    <row r="309" spans="1:86">
      <c r="A309" s="8"/>
      <c r="B309" s="5"/>
      <c r="C309" s="5"/>
      <c r="D309" s="5"/>
      <c r="E309" s="5"/>
      <c r="F309" s="5"/>
      <c r="G309" s="5"/>
      <c r="H309" s="5"/>
      <c r="I309" s="5"/>
      <c r="J309" s="5"/>
      <c r="K309" s="5"/>
      <c r="L309" s="2226"/>
      <c r="M309" s="2226"/>
      <c r="N309" s="2226"/>
      <c r="O309" s="2226"/>
      <c r="P309" s="2226"/>
      <c r="Q309" s="2226"/>
      <c r="R309" s="2226"/>
      <c r="S309" s="2226"/>
      <c r="T309" s="2226"/>
      <c r="U309" s="2226"/>
      <c r="V309" s="2226"/>
      <c r="W309" s="2226"/>
      <c r="X309" s="2226"/>
      <c r="Y309" s="2226"/>
      <c r="Z309" s="2226"/>
      <c r="AA309" s="2226"/>
      <c r="AB309" s="2226"/>
      <c r="AC309" s="2226"/>
      <c r="AD309" s="2226"/>
      <c r="AE309" s="2226"/>
      <c r="AF309" s="2226"/>
      <c r="AG309" s="2226"/>
      <c r="AH309" s="2226"/>
      <c r="AI309" s="2226"/>
      <c r="AJ309" s="2226"/>
      <c r="AK309" s="2227"/>
    </row>
    <row r="310" spans="1:86">
      <c r="A310" s="11"/>
      <c r="B310" s="13"/>
      <c r="C310" s="13"/>
      <c r="D310" s="13"/>
      <c r="E310" s="13"/>
      <c r="F310" s="13"/>
      <c r="G310" s="13"/>
      <c r="H310" s="13"/>
      <c r="I310" s="13"/>
      <c r="J310" s="13"/>
      <c r="K310" s="13"/>
      <c r="L310" s="2228"/>
      <c r="M310" s="2228"/>
      <c r="N310" s="2228"/>
      <c r="O310" s="2228"/>
      <c r="P310" s="2228"/>
      <c r="Q310" s="2228"/>
      <c r="R310" s="2228"/>
      <c r="S310" s="2228"/>
      <c r="T310" s="2228"/>
      <c r="U310" s="2228"/>
      <c r="V310" s="2228"/>
      <c r="W310" s="2228"/>
      <c r="X310" s="2228"/>
      <c r="Y310" s="2228"/>
      <c r="Z310" s="2228"/>
      <c r="AA310" s="2228"/>
      <c r="AB310" s="2228"/>
      <c r="AC310" s="2228"/>
      <c r="AD310" s="2228"/>
      <c r="AE310" s="2228"/>
      <c r="AF310" s="2228"/>
      <c r="AG310" s="2228"/>
      <c r="AH310" s="2228"/>
      <c r="AI310" s="2228"/>
      <c r="AJ310" s="2228"/>
      <c r="AK310" s="2229"/>
    </row>
    <row r="311" spans="1:86" s="90" customFormat="1" ht="20.100000000000001" customHeight="1">
      <c r="A311" s="2112" t="s">
        <v>165</v>
      </c>
      <c r="B311" s="2112"/>
      <c r="C311" s="2112"/>
      <c r="D311" s="2112"/>
      <c r="E311" s="2112"/>
      <c r="F311" s="2112"/>
      <c r="G311" s="2112"/>
      <c r="H311" s="2112"/>
      <c r="I311" s="2112"/>
      <c r="J311" s="2112"/>
      <c r="K311" s="2112"/>
      <c r="L311" s="2112"/>
      <c r="M311" s="2112"/>
      <c r="N311" s="2112"/>
      <c r="O311" s="2112"/>
      <c r="P311" s="2112"/>
      <c r="Q311" s="2112"/>
      <c r="R311" s="2112"/>
      <c r="S311" s="2112"/>
      <c r="T311" s="2112"/>
      <c r="U311" s="2112"/>
      <c r="V311" s="2112"/>
      <c r="W311" s="2112"/>
      <c r="X311" s="2112"/>
      <c r="Y311" s="2112"/>
      <c r="Z311" s="2112"/>
      <c r="AA311" s="2112"/>
      <c r="AB311" s="2112"/>
      <c r="AC311" s="2112"/>
      <c r="AD311" s="2112"/>
      <c r="AE311" s="2112"/>
      <c r="AF311" s="2112"/>
      <c r="AG311" s="2112"/>
      <c r="AH311" s="2112"/>
      <c r="AI311" s="2112"/>
      <c r="AJ311" s="2112"/>
      <c r="AK311" s="2112"/>
      <c r="AL311" s="89"/>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row>
    <row r="312" spans="1:86" ht="18" customHeight="1">
      <c r="A312" s="1" t="s">
        <v>137</v>
      </c>
    </row>
    <row r="313" spans="1:86" ht="18" customHeight="1">
      <c r="A313" s="65" t="s">
        <v>166</v>
      </c>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row>
    <row r="314" spans="1:86" ht="18" customHeight="1">
      <c r="A314" s="1" t="s">
        <v>139</v>
      </c>
      <c r="O314" s="2113" t="e">
        <f>PHONETIC(#REF!)</f>
        <v>#REF!</v>
      </c>
      <c r="P314" s="2113"/>
      <c r="Q314" s="2113"/>
      <c r="R314" s="2113"/>
      <c r="S314" s="2113"/>
      <c r="T314" s="2113"/>
      <c r="U314" s="2113"/>
      <c r="V314" s="2113"/>
      <c r="W314" s="2113"/>
      <c r="X314" s="2113"/>
      <c r="Y314" s="2113"/>
      <c r="Z314" s="2113"/>
      <c r="AA314" s="2113"/>
      <c r="AB314" s="2113"/>
      <c r="AC314" s="2113"/>
      <c r="AD314" s="2113"/>
      <c r="AE314" s="2113"/>
      <c r="AF314" s="2113"/>
      <c r="AG314" s="2113"/>
      <c r="AH314" s="2113"/>
      <c r="AI314" s="2113"/>
      <c r="AJ314" s="2113"/>
      <c r="AK314" s="2113"/>
    </row>
    <row r="315" spans="1:86" ht="18" customHeight="1">
      <c r="A315" s="1" t="s">
        <v>140</v>
      </c>
      <c r="O315" s="1165" t="e">
        <f>#REF!</f>
        <v>#REF!</v>
      </c>
      <c r="P315" s="1165"/>
      <c r="Q315" s="1165"/>
      <c r="R315" s="1165"/>
      <c r="S315" s="1165"/>
      <c r="T315" s="1165"/>
      <c r="U315" s="1165"/>
      <c r="V315" s="1165"/>
      <c r="W315" s="1165"/>
      <c r="X315" s="1165"/>
      <c r="Y315" s="1165"/>
      <c r="Z315" s="1165"/>
      <c r="AA315" s="1165"/>
      <c r="AB315" s="1165"/>
      <c r="AC315" s="1165"/>
      <c r="AD315" s="1165"/>
      <c r="AE315" s="1165"/>
      <c r="AF315" s="1165"/>
      <c r="AG315" s="1165"/>
      <c r="AH315" s="1165"/>
      <c r="AI315" s="1165"/>
      <c r="AJ315" s="1165"/>
      <c r="AK315" s="1165"/>
    </row>
    <row r="316" spans="1:86" ht="18" customHeight="1">
      <c r="A316" s="1" t="s">
        <v>141</v>
      </c>
      <c r="O316" s="1165" t="e">
        <f>#REF!</f>
        <v>#REF!</v>
      </c>
      <c r="P316" s="1165"/>
      <c r="Q316" s="1165"/>
      <c r="R316" s="1165"/>
      <c r="S316" s="1165"/>
      <c r="T316" s="1165"/>
      <c r="U316" s="1165"/>
      <c r="V316" s="1165"/>
    </row>
    <row r="317" spans="1:86" ht="18" customHeight="1">
      <c r="A317" s="1" t="s">
        <v>142</v>
      </c>
      <c r="O317" s="1166" t="e">
        <f>#REF!</f>
        <v>#REF!</v>
      </c>
      <c r="P317" s="1166"/>
      <c r="Q317" s="1166"/>
      <c r="R317" s="1166"/>
      <c r="S317" s="1166"/>
      <c r="T317" s="1166"/>
      <c r="U317" s="1166"/>
      <c r="V317" s="1166"/>
      <c r="W317" s="1166"/>
      <c r="X317" s="1166"/>
      <c r="Y317" s="1166"/>
      <c r="Z317" s="1166"/>
      <c r="AA317" s="1166"/>
      <c r="AB317" s="1166"/>
      <c r="AC317" s="1166"/>
      <c r="AD317" s="1166"/>
      <c r="AE317" s="1166"/>
      <c r="AF317" s="1166"/>
      <c r="AG317" s="1166"/>
      <c r="AH317" s="1166"/>
      <c r="AI317" s="1166"/>
      <c r="AJ317" s="1166"/>
      <c r="AK317" s="1166"/>
    </row>
    <row r="318" spans="1:86" ht="18" customHeight="1">
      <c r="A318" s="3" t="s">
        <v>143</v>
      </c>
      <c r="B318" s="3"/>
      <c r="C318" s="3"/>
      <c r="D318" s="3"/>
      <c r="E318" s="3"/>
      <c r="F318" s="3"/>
      <c r="G318" s="3"/>
      <c r="H318" s="3"/>
      <c r="I318" s="3"/>
      <c r="J318" s="3"/>
      <c r="K318" s="3"/>
      <c r="L318" s="3"/>
      <c r="M318" s="3"/>
      <c r="N318" s="3"/>
      <c r="O318" s="2114" t="e">
        <f>#REF!</f>
        <v>#REF!</v>
      </c>
      <c r="P318" s="2114"/>
      <c r="Q318" s="2114"/>
      <c r="R318" s="2114"/>
      <c r="S318" s="2114"/>
      <c r="T318" s="2114"/>
      <c r="U318" s="2114"/>
      <c r="V318" s="2114"/>
      <c r="W318" s="2114"/>
      <c r="X318" s="2114"/>
      <c r="Y318" s="2114"/>
      <c r="Z318" s="2114"/>
      <c r="AA318" s="2114"/>
      <c r="AB318" s="2114"/>
      <c r="AC318" s="3"/>
      <c r="AD318" s="3"/>
      <c r="AE318" s="3"/>
      <c r="AF318" s="3"/>
      <c r="AG318" s="3"/>
      <c r="AH318" s="3"/>
      <c r="AI318" s="3"/>
      <c r="AJ318" s="3"/>
      <c r="AK318" s="3"/>
    </row>
    <row r="319" spans="1:86" ht="18" customHeight="1">
      <c r="A319" s="1" t="s">
        <v>167</v>
      </c>
    </row>
    <row r="320" spans="1:86" ht="18" customHeight="1">
      <c r="A320" s="1" t="s">
        <v>139</v>
      </c>
      <c r="O320" s="2113" t="e">
        <f>PHONETIC(#REF!)</f>
        <v>#REF!</v>
      </c>
      <c r="P320" s="2113"/>
      <c r="Q320" s="2113"/>
      <c r="R320" s="2113"/>
      <c r="S320" s="2113"/>
      <c r="T320" s="2113"/>
      <c r="U320" s="2113"/>
      <c r="V320" s="2113"/>
      <c r="W320" s="2113"/>
      <c r="X320" s="2113"/>
      <c r="Y320" s="2113"/>
      <c r="Z320" s="2113"/>
      <c r="AA320" s="2113"/>
      <c r="AB320" s="2113"/>
      <c r="AC320" s="2113"/>
      <c r="AD320" s="2113"/>
      <c r="AE320" s="2113"/>
      <c r="AF320" s="2113"/>
      <c r="AG320" s="2113"/>
      <c r="AH320" s="2113"/>
      <c r="AI320" s="2113"/>
      <c r="AJ320" s="2113"/>
      <c r="AK320" s="2113"/>
    </row>
    <row r="321" spans="1:37" ht="18" customHeight="1">
      <c r="A321" s="1" t="s">
        <v>140</v>
      </c>
      <c r="O321" s="1165" t="e">
        <f>#REF!</f>
        <v>#REF!</v>
      </c>
      <c r="P321" s="1165"/>
      <c r="Q321" s="1165"/>
      <c r="R321" s="1165"/>
      <c r="S321" s="1165"/>
      <c r="T321" s="1165"/>
      <c r="U321" s="1165"/>
      <c r="V321" s="1165"/>
      <c r="W321" s="1165"/>
      <c r="X321" s="1165"/>
      <c r="Y321" s="1165"/>
      <c r="Z321" s="1165"/>
      <c r="AA321" s="1165"/>
      <c r="AB321" s="1165"/>
      <c r="AC321" s="1165"/>
      <c r="AD321" s="1165"/>
      <c r="AE321" s="1165"/>
      <c r="AF321" s="1165"/>
      <c r="AG321" s="1165"/>
      <c r="AH321" s="1165"/>
      <c r="AI321" s="1165"/>
      <c r="AJ321" s="1165"/>
      <c r="AK321" s="1165"/>
    </row>
    <row r="322" spans="1:37" ht="18" customHeight="1">
      <c r="A322" s="1" t="s">
        <v>141</v>
      </c>
      <c r="O322" s="1165" t="e">
        <f>#REF!</f>
        <v>#REF!</v>
      </c>
      <c r="P322" s="1165"/>
      <c r="Q322" s="1165"/>
      <c r="R322" s="1165"/>
      <c r="S322" s="1165"/>
      <c r="T322" s="1165"/>
      <c r="U322" s="1165"/>
      <c r="V322" s="1165"/>
    </row>
    <row r="323" spans="1:37" ht="18" customHeight="1">
      <c r="A323" s="1" t="s">
        <v>142</v>
      </c>
      <c r="O323" s="1166" t="e">
        <f>#REF!</f>
        <v>#REF!</v>
      </c>
      <c r="P323" s="1166"/>
      <c r="Q323" s="1166"/>
      <c r="R323" s="1166"/>
      <c r="S323" s="1166"/>
      <c r="T323" s="1166"/>
      <c r="U323" s="1166"/>
      <c r="V323" s="1166"/>
      <c r="W323" s="1166"/>
      <c r="X323" s="1166"/>
      <c r="Y323" s="1166"/>
      <c r="Z323" s="1166"/>
      <c r="AA323" s="1166"/>
      <c r="AB323" s="1166"/>
      <c r="AC323" s="1166"/>
      <c r="AD323" s="1166"/>
      <c r="AE323" s="1166"/>
      <c r="AF323" s="1166"/>
      <c r="AG323" s="1166"/>
      <c r="AH323" s="1166"/>
      <c r="AI323" s="1166"/>
      <c r="AJ323" s="1166"/>
      <c r="AK323" s="1166"/>
    </row>
    <row r="324" spans="1:37" ht="18" customHeight="1" thickBot="1">
      <c r="A324" s="1" t="s">
        <v>143</v>
      </c>
      <c r="O324" s="2125" t="e">
        <f>#REF!</f>
        <v>#REF!</v>
      </c>
      <c r="P324" s="2125"/>
      <c r="Q324" s="2125"/>
      <c r="R324" s="2125"/>
      <c r="S324" s="2125"/>
      <c r="T324" s="2125"/>
      <c r="U324" s="2125"/>
      <c r="V324" s="2125"/>
      <c r="W324" s="2125"/>
      <c r="X324" s="2125"/>
      <c r="Y324" s="2125"/>
      <c r="Z324" s="2125"/>
      <c r="AA324" s="2125"/>
      <c r="AB324" s="2125"/>
    </row>
    <row r="325" spans="1:37" ht="18" customHeight="1" thickTop="1">
      <c r="A325" s="72" t="s">
        <v>168</v>
      </c>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row>
    <row r="326" spans="1:37" ht="18" customHeight="1">
      <c r="A326" s="1" t="s">
        <v>139</v>
      </c>
      <c r="O326" s="2113" t="e">
        <f>PHONETIC(#REF!)</f>
        <v>#REF!</v>
      </c>
      <c r="P326" s="2113"/>
      <c r="Q326" s="2113"/>
      <c r="R326" s="2113"/>
      <c r="S326" s="2113"/>
      <c r="T326" s="2113"/>
      <c r="U326" s="2113"/>
      <c r="V326" s="2113"/>
      <c r="W326" s="2113"/>
      <c r="X326" s="2113"/>
      <c r="Y326" s="2113"/>
      <c r="Z326" s="2113"/>
      <c r="AA326" s="2113"/>
      <c r="AB326" s="2113"/>
      <c r="AC326" s="2113"/>
      <c r="AD326" s="2113"/>
      <c r="AE326" s="2113"/>
      <c r="AF326" s="2113"/>
      <c r="AG326" s="2113"/>
      <c r="AH326" s="2113"/>
      <c r="AI326" s="2113"/>
      <c r="AJ326" s="2113"/>
      <c r="AK326" s="2113"/>
    </row>
    <row r="327" spans="1:37" ht="18" customHeight="1">
      <c r="A327" s="1" t="s">
        <v>140</v>
      </c>
      <c r="O327" s="1165" t="e">
        <f>#REF!</f>
        <v>#REF!</v>
      </c>
      <c r="P327" s="1165"/>
      <c r="Q327" s="1165"/>
      <c r="R327" s="1165"/>
      <c r="S327" s="1165"/>
      <c r="T327" s="1165"/>
      <c r="U327" s="1165"/>
      <c r="V327" s="1165"/>
      <c r="W327" s="1165"/>
      <c r="X327" s="1165"/>
      <c r="Y327" s="1165"/>
      <c r="Z327" s="1165"/>
      <c r="AA327" s="1165"/>
      <c r="AB327" s="1165"/>
      <c r="AC327" s="1165"/>
      <c r="AD327" s="1165"/>
      <c r="AE327" s="1165"/>
      <c r="AF327" s="1165"/>
      <c r="AG327" s="1165"/>
      <c r="AH327" s="1165"/>
      <c r="AI327" s="1165"/>
      <c r="AJ327" s="1165"/>
      <c r="AK327" s="1165"/>
    </row>
    <row r="328" spans="1:37" ht="18" customHeight="1">
      <c r="A328" s="1" t="s">
        <v>141</v>
      </c>
      <c r="O328" s="1165" t="e">
        <f>#REF!</f>
        <v>#REF!</v>
      </c>
      <c r="P328" s="1165"/>
      <c r="Q328" s="1165"/>
      <c r="R328" s="1165"/>
      <c r="S328" s="1165"/>
      <c r="T328" s="1165"/>
      <c r="U328" s="1165"/>
      <c r="V328" s="1165"/>
    </row>
    <row r="329" spans="1:37" ht="18" customHeight="1">
      <c r="A329" s="1" t="s">
        <v>142</v>
      </c>
      <c r="O329" s="1166" t="e">
        <f>#REF!</f>
        <v>#REF!</v>
      </c>
      <c r="P329" s="1166"/>
      <c r="Q329" s="1166"/>
      <c r="R329" s="1166"/>
      <c r="S329" s="1166"/>
      <c r="T329" s="1166"/>
      <c r="U329" s="1166"/>
      <c r="V329" s="1166"/>
      <c r="W329" s="1166"/>
      <c r="X329" s="1166"/>
      <c r="Y329" s="1166"/>
      <c r="Z329" s="1166"/>
      <c r="AA329" s="1166"/>
      <c r="AB329" s="1166"/>
      <c r="AC329" s="1166"/>
      <c r="AD329" s="1166"/>
      <c r="AE329" s="1166"/>
      <c r="AF329" s="1166"/>
      <c r="AG329" s="1166"/>
      <c r="AH329" s="1166"/>
      <c r="AI329" s="1166"/>
      <c r="AJ329" s="1166"/>
      <c r="AK329" s="1166"/>
    </row>
    <row r="330" spans="1:37" ht="18" customHeight="1">
      <c r="A330" s="1" t="s">
        <v>143</v>
      </c>
      <c r="O330" s="2114" t="e">
        <f>#REF!</f>
        <v>#REF!</v>
      </c>
      <c r="P330" s="2114"/>
      <c r="Q330" s="2114"/>
      <c r="R330" s="2114"/>
      <c r="S330" s="2114"/>
      <c r="T330" s="2114"/>
      <c r="U330" s="2114"/>
      <c r="V330" s="2114"/>
      <c r="W330" s="2114"/>
      <c r="X330" s="2114"/>
      <c r="Y330" s="2114"/>
      <c r="Z330" s="2114"/>
      <c r="AA330" s="2114"/>
      <c r="AB330" s="2114"/>
    </row>
    <row r="331" spans="1:37" ht="18" customHeight="1">
      <c r="A331" s="65" t="s">
        <v>169</v>
      </c>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row>
    <row r="332" spans="1:37" ht="18" customHeight="1">
      <c r="A332" s="1" t="s">
        <v>139</v>
      </c>
      <c r="O332" s="2113" t="e">
        <f>PHONETIC(#REF!)</f>
        <v>#REF!</v>
      </c>
      <c r="P332" s="2113"/>
      <c r="Q332" s="2113"/>
      <c r="R332" s="2113"/>
      <c r="S332" s="2113"/>
      <c r="T332" s="2113"/>
      <c r="U332" s="2113"/>
      <c r="V332" s="2113"/>
      <c r="W332" s="2113"/>
      <c r="X332" s="2113"/>
      <c r="Y332" s="2113"/>
      <c r="Z332" s="2113"/>
      <c r="AA332" s="2113"/>
      <c r="AB332" s="2113"/>
      <c r="AC332" s="2113"/>
      <c r="AD332" s="2113"/>
      <c r="AE332" s="2113"/>
      <c r="AF332" s="2113"/>
      <c r="AG332" s="2113"/>
      <c r="AH332" s="2113"/>
      <c r="AI332" s="2113"/>
      <c r="AJ332" s="2113"/>
      <c r="AK332" s="2113"/>
    </row>
    <row r="333" spans="1:37" ht="18" customHeight="1">
      <c r="A333" s="1" t="s">
        <v>140</v>
      </c>
      <c r="O333" s="1165" t="e">
        <f>#REF!</f>
        <v>#REF!</v>
      </c>
      <c r="P333" s="1165"/>
      <c r="Q333" s="1165"/>
      <c r="R333" s="1165"/>
      <c r="S333" s="1165"/>
      <c r="T333" s="1165"/>
      <c r="U333" s="1165"/>
      <c r="V333" s="1165"/>
      <c r="W333" s="1165"/>
      <c r="X333" s="1165"/>
      <c r="Y333" s="1165"/>
      <c r="Z333" s="1165"/>
      <c r="AA333" s="1165"/>
      <c r="AB333" s="1165"/>
      <c r="AC333" s="1165"/>
      <c r="AD333" s="1165"/>
      <c r="AE333" s="1165"/>
      <c r="AF333" s="1165"/>
      <c r="AG333" s="1165"/>
      <c r="AH333" s="1165"/>
      <c r="AI333" s="1165"/>
      <c r="AJ333" s="1165"/>
      <c r="AK333" s="1165"/>
    </row>
    <row r="334" spans="1:37" ht="18" customHeight="1">
      <c r="A334" s="1" t="s">
        <v>141</v>
      </c>
      <c r="O334" s="1165" t="e">
        <f>#REF!</f>
        <v>#REF!</v>
      </c>
      <c r="P334" s="1165"/>
      <c r="Q334" s="1165"/>
      <c r="R334" s="1165"/>
      <c r="S334" s="1165"/>
      <c r="T334" s="1165"/>
      <c r="U334" s="1165"/>
      <c r="V334" s="1165"/>
    </row>
    <row r="335" spans="1:37" ht="18" customHeight="1">
      <c r="A335" s="1" t="s">
        <v>142</v>
      </c>
      <c r="O335" s="1166" t="e">
        <f>#REF!</f>
        <v>#REF!</v>
      </c>
      <c r="P335" s="1166"/>
      <c r="Q335" s="1166"/>
      <c r="R335" s="1166"/>
      <c r="S335" s="1166"/>
      <c r="T335" s="1166"/>
      <c r="U335" s="1166"/>
      <c r="V335" s="1166"/>
      <c r="W335" s="1166"/>
      <c r="X335" s="1166"/>
      <c r="Y335" s="1166"/>
      <c r="Z335" s="1166"/>
      <c r="AA335" s="1166"/>
      <c r="AB335" s="1166"/>
      <c r="AC335" s="1166"/>
      <c r="AD335" s="1166"/>
      <c r="AE335" s="1166"/>
      <c r="AF335" s="1166"/>
      <c r="AG335" s="1166"/>
      <c r="AH335" s="1166"/>
      <c r="AI335" s="1166"/>
      <c r="AJ335" s="1166"/>
      <c r="AK335" s="1166"/>
    </row>
    <row r="336" spans="1:37" ht="18" customHeight="1" thickBot="1">
      <c r="A336" s="1" t="s">
        <v>143</v>
      </c>
      <c r="O336" s="2125" t="e">
        <f>#REF!</f>
        <v>#REF!</v>
      </c>
      <c r="P336" s="2125"/>
      <c r="Q336" s="2125"/>
      <c r="R336" s="2125"/>
      <c r="S336" s="2125"/>
      <c r="T336" s="2125"/>
      <c r="U336" s="2125"/>
      <c r="V336" s="2125"/>
      <c r="W336" s="2125"/>
      <c r="X336" s="2125"/>
      <c r="Y336" s="2125"/>
      <c r="Z336" s="2125"/>
      <c r="AA336" s="2125"/>
      <c r="AB336" s="2125"/>
    </row>
    <row r="337" spans="1:86" ht="18" customHeight="1" thickTop="1">
      <c r="A337" s="72" t="s">
        <v>170</v>
      </c>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row>
    <row r="338" spans="1:86" ht="18" customHeight="1">
      <c r="A338" s="1" t="s">
        <v>139</v>
      </c>
      <c r="O338" s="2113" t="e">
        <f>PHONETIC(#REF!)</f>
        <v>#REF!</v>
      </c>
      <c r="P338" s="2113"/>
      <c r="Q338" s="2113"/>
      <c r="R338" s="2113"/>
      <c r="S338" s="2113"/>
      <c r="T338" s="2113"/>
      <c r="U338" s="2113"/>
      <c r="V338" s="2113"/>
      <c r="W338" s="2113"/>
      <c r="X338" s="2113"/>
      <c r="Y338" s="2113"/>
      <c r="Z338" s="2113"/>
      <c r="AA338" s="2113"/>
      <c r="AB338" s="2113"/>
      <c r="AC338" s="2113"/>
      <c r="AD338" s="2113"/>
      <c r="AE338" s="2113"/>
      <c r="AF338" s="2113"/>
      <c r="AG338" s="2113"/>
      <c r="AH338" s="2113"/>
      <c r="AI338" s="2113"/>
      <c r="AJ338" s="2113"/>
      <c r="AK338" s="2113"/>
    </row>
    <row r="339" spans="1:86" ht="18" customHeight="1">
      <c r="A339" s="1" t="s">
        <v>140</v>
      </c>
      <c r="O339" s="1165" t="e">
        <f>#REF!</f>
        <v>#REF!</v>
      </c>
      <c r="P339" s="1165"/>
      <c r="Q339" s="1165"/>
      <c r="R339" s="1165"/>
      <c r="S339" s="1165"/>
      <c r="T339" s="1165"/>
      <c r="U339" s="1165"/>
      <c r="V339" s="1165"/>
      <c r="W339" s="1165"/>
      <c r="X339" s="1165"/>
      <c r="Y339" s="1165"/>
      <c r="Z339" s="1165"/>
      <c r="AA339" s="1165"/>
      <c r="AB339" s="1165"/>
      <c r="AC339" s="1165"/>
      <c r="AD339" s="1165"/>
      <c r="AE339" s="1165"/>
      <c r="AF339" s="1165"/>
      <c r="AG339" s="1165"/>
      <c r="AH339" s="1165"/>
      <c r="AI339" s="1165"/>
      <c r="AJ339" s="1165"/>
      <c r="AK339" s="1165"/>
    </row>
    <row r="340" spans="1:86" ht="18" customHeight="1">
      <c r="A340" s="1" t="s">
        <v>141</v>
      </c>
      <c r="O340" s="1165" t="e">
        <f>#REF!</f>
        <v>#REF!</v>
      </c>
      <c r="P340" s="1165"/>
      <c r="Q340" s="1165"/>
      <c r="R340" s="1165"/>
      <c r="S340" s="1165"/>
      <c r="T340" s="1165"/>
      <c r="U340" s="1165"/>
      <c r="V340" s="1165"/>
    </row>
    <row r="341" spans="1:86" ht="18" customHeight="1">
      <c r="A341" s="1" t="s">
        <v>142</v>
      </c>
      <c r="O341" s="1166" t="e">
        <f>#REF!</f>
        <v>#REF!</v>
      </c>
      <c r="P341" s="1166"/>
      <c r="Q341" s="1166"/>
      <c r="R341" s="1166"/>
      <c r="S341" s="1166"/>
      <c r="T341" s="1166"/>
      <c r="U341" s="1166"/>
      <c r="V341" s="1166"/>
      <c r="W341" s="1166"/>
      <c r="X341" s="1166"/>
      <c r="Y341" s="1166"/>
      <c r="Z341" s="1166"/>
      <c r="AA341" s="1166"/>
      <c r="AB341" s="1166"/>
      <c r="AC341" s="1166"/>
      <c r="AD341" s="1166"/>
      <c r="AE341" s="1166"/>
      <c r="AF341" s="1166"/>
      <c r="AG341" s="1166"/>
      <c r="AH341" s="1166"/>
      <c r="AI341" s="1166"/>
      <c r="AJ341" s="1166"/>
      <c r="AK341" s="1166"/>
    </row>
    <row r="342" spans="1:86" ht="18" customHeight="1">
      <c r="A342" s="1" t="s">
        <v>143</v>
      </c>
      <c r="O342" s="2114" t="e">
        <f>#REF!</f>
        <v>#REF!</v>
      </c>
      <c r="P342" s="2114"/>
      <c r="Q342" s="2114"/>
      <c r="R342" s="2114"/>
      <c r="S342" s="2114"/>
      <c r="T342" s="2114"/>
      <c r="U342" s="2114"/>
      <c r="V342" s="2114"/>
      <c r="W342" s="2114"/>
      <c r="X342" s="2114"/>
      <c r="Y342" s="2114"/>
      <c r="Z342" s="2114"/>
      <c r="AA342" s="2114"/>
      <c r="AB342" s="2114"/>
    </row>
    <row r="343" spans="1:86" ht="18" customHeight="1">
      <c r="A343" s="65" t="s">
        <v>171</v>
      </c>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row>
    <row r="344" spans="1:86" ht="18" customHeight="1">
      <c r="A344" s="1" t="s">
        <v>139</v>
      </c>
      <c r="O344" s="2113" t="e">
        <f>PHONETIC(#REF!)</f>
        <v>#REF!</v>
      </c>
      <c r="P344" s="2113"/>
      <c r="Q344" s="2113"/>
      <c r="R344" s="2113"/>
      <c r="S344" s="2113"/>
      <c r="T344" s="2113"/>
      <c r="U344" s="2113"/>
      <c r="V344" s="2113"/>
      <c r="W344" s="2113"/>
      <c r="X344" s="2113"/>
      <c r="Y344" s="2113"/>
      <c r="Z344" s="2113"/>
      <c r="AA344" s="2113"/>
      <c r="AB344" s="2113"/>
      <c r="AC344" s="2113"/>
      <c r="AD344" s="2113"/>
      <c r="AE344" s="2113"/>
      <c r="AF344" s="2113"/>
      <c r="AG344" s="2113"/>
      <c r="AH344" s="2113"/>
      <c r="AI344" s="2113"/>
      <c r="AJ344" s="2113"/>
      <c r="AK344" s="2113"/>
    </row>
    <row r="345" spans="1:86" ht="18" customHeight="1">
      <c r="A345" s="1" t="s">
        <v>140</v>
      </c>
      <c r="O345" s="1165" t="e">
        <f>#REF!</f>
        <v>#REF!</v>
      </c>
      <c r="P345" s="1165"/>
      <c r="Q345" s="1165"/>
      <c r="R345" s="1165"/>
      <c r="S345" s="1165"/>
      <c r="T345" s="1165"/>
      <c r="U345" s="1165"/>
      <c r="V345" s="1165"/>
      <c r="W345" s="1165"/>
      <c r="X345" s="1165"/>
      <c r="Y345" s="1165"/>
      <c r="Z345" s="1165"/>
      <c r="AA345" s="1165"/>
      <c r="AB345" s="1165"/>
      <c r="AC345" s="1165"/>
      <c r="AD345" s="1165"/>
      <c r="AE345" s="1165"/>
      <c r="AF345" s="1165"/>
      <c r="AG345" s="1165"/>
      <c r="AH345" s="1165"/>
      <c r="AI345" s="1165"/>
      <c r="AJ345" s="1165"/>
      <c r="AK345" s="1165"/>
    </row>
    <row r="346" spans="1:86" ht="18" customHeight="1">
      <c r="A346" s="1" t="s">
        <v>141</v>
      </c>
      <c r="O346" s="1165" t="e">
        <f>#REF!</f>
        <v>#REF!</v>
      </c>
      <c r="P346" s="1165"/>
      <c r="Q346" s="1165"/>
      <c r="R346" s="1165"/>
      <c r="S346" s="1165"/>
      <c r="T346" s="1165"/>
      <c r="U346" s="1165"/>
      <c r="V346" s="1165"/>
    </row>
    <row r="347" spans="1:86" ht="18" customHeight="1">
      <c r="A347" s="1" t="s">
        <v>142</v>
      </c>
      <c r="O347" s="1166" t="e">
        <f>#REF!</f>
        <v>#REF!</v>
      </c>
      <c r="P347" s="1166"/>
      <c r="Q347" s="1166"/>
      <c r="R347" s="1166"/>
      <c r="S347" s="1166"/>
      <c r="T347" s="1166"/>
      <c r="U347" s="1166"/>
      <c r="V347" s="1166"/>
      <c r="W347" s="1166"/>
      <c r="X347" s="1166"/>
      <c r="Y347" s="1166"/>
      <c r="Z347" s="1166"/>
      <c r="AA347" s="1166"/>
      <c r="AB347" s="1166"/>
      <c r="AC347" s="1166"/>
      <c r="AD347" s="1166"/>
      <c r="AE347" s="1166"/>
      <c r="AF347" s="1166"/>
      <c r="AG347" s="1166"/>
      <c r="AH347" s="1166"/>
      <c r="AI347" s="1166"/>
      <c r="AJ347" s="1166"/>
      <c r="AK347" s="1166"/>
    </row>
    <row r="348" spans="1:86" ht="18" customHeight="1">
      <c r="A348" s="3" t="s">
        <v>143</v>
      </c>
      <c r="B348" s="3"/>
      <c r="C348" s="3"/>
      <c r="D348" s="3"/>
      <c r="E348" s="3"/>
      <c r="F348" s="3"/>
      <c r="G348" s="3"/>
      <c r="H348" s="3"/>
      <c r="I348" s="3"/>
      <c r="J348" s="3"/>
      <c r="K348" s="3"/>
      <c r="L348" s="3"/>
      <c r="M348" s="3"/>
      <c r="N348" s="3"/>
      <c r="O348" s="2114" t="e">
        <f>#REF!</f>
        <v>#REF!</v>
      </c>
      <c r="P348" s="2114"/>
      <c r="Q348" s="2114"/>
      <c r="R348" s="2114"/>
      <c r="S348" s="2114"/>
      <c r="T348" s="2114"/>
      <c r="U348" s="2114"/>
      <c r="V348" s="2114"/>
      <c r="W348" s="2114"/>
      <c r="X348" s="2114"/>
      <c r="Y348" s="2114"/>
      <c r="Z348" s="2114"/>
      <c r="AA348" s="2114"/>
      <c r="AB348" s="2114"/>
      <c r="AC348" s="3"/>
      <c r="AD348" s="3"/>
      <c r="AE348" s="3"/>
      <c r="AF348" s="3"/>
      <c r="AG348" s="3"/>
      <c r="AH348" s="3"/>
      <c r="AI348" s="3"/>
      <c r="AJ348" s="3"/>
      <c r="AK348" s="3"/>
    </row>
    <row r="349" spans="1:86" s="90" customFormat="1" ht="20.100000000000001" customHeight="1">
      <c r="A349" s="2209" t="s">
        <v>1954</v>
      </c>
      <c r="B349" s="2209"/>
      <c r="C349" s="2209"/>
      <c r="D349" s="2209"/>
      <c r="E349" s="2209"/>
      <c r="F349" s="2209"/>
      <c r="G349" s="2209"/>
      <c r="H349" s="2209"/>
      <c r="I349" s="2209"/>
      <c r="J349" s="2209"/>
      <c r="K349" s="2209"/>
      <c r="L349" s="2209"/>
      <c r="M349" s="2209"/>
      <c r="N349" s="2209"/>
      <c r="O349" s="2209"/>
      <c r="P349" s="2209"/>
      <c r="Q349" s="2209"/>
      <c r="R349" s="2209"/>
      <c r="S349" s="2209"/>
      <c r="T349" s="2209"/>
      <c r="U349" s="2209"/>
      <c r="V349" s="2209"/>
      <c r="W349" s="2209"/>
      <c r="X349" s="2209"/>
      <c r="Y349" s="2209"/>
      <c r="Z349" s="2209"/>
      <c r="AA349" s="2209"/>
      <c r="AB349" s="2209"/>
      <c r="AC349" s="2209"/>
      <c r="AD349" s="2209"/>
      <c r="AE349" s="2209"/>
      <c r="AF349" s="2209"/>
      <c r="AG349" s="2209"/>
      <c r="AH349" s="2209"/>
      <c r="AI349" s="2209"/>
      <c r="AJ349" s="2209"/>
      <c r="AK349" s="2209"/>
      <c r="AL349" s="89"/>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row>
    <row r="350" spans="1:86" ht="14.25">
      <c r="A350" s="2107" t="s">
        <v>1955</v>
      </c>
      <c r="B350" s="2107"/>
      <c r="C350" s="2107"/>
      <c r="D350" s="2107"/>
      <c r="E350" s="2107"/>
      <c r="F350" s="2107"/>
      <c r="G350" s="2107"/>
      <c r="H350" s="2107"/>
      <c r="I350" s="2107"/>
      <c r="J350" s="2107"/>
      <c r="K350" s="2107"/>
      <c r="L350" s="2107"/>
      <c r="M350" s="2107"/>
      <c r="N350" s="2107"/>
      <c r="O350" s="2107"/>
      <c r="P350" s="2107"/>
      <c r="Q350" s="2107"/>
      <c r="R350" s="2107"/>
      <c r="S350" s="2107"/>
      <c r="T350" s="2107"/>
      <c r="U350" s="2107"/>
      <c r="V350" s="2107"/>
      <c r="W350" s="2107"/>
      <c r="X350" s="2107"/>
      <c r="Y350" s="2107"/>
      <c r="Z350" s="2107"/>
      <c r="AA350" s="2107"/>
      <c r="AB350" s="2107"/>
      <c r="AC350" s="2107"/>
      <c r="AD350" s="2107"/>
      <c r="AE350" s="2107"/>
      <c r="AF350" s="2107"/>
      <c r="AG350" s="2107"/>
      <c r="AH350" s="2107"/>
      <c r="AI350" s="2107"/>
      <c r="AJ350" s="2107"/>
      <c r="AK350" s="2107"/>
    </row>
    <row r="351" spans="1:86" ht="14.1"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spans="1:86" ht="20.100000000000001" customHeight="1">
      <c r="A352" s="5"/>
      <c r="B352" s="5" t="s">
        <v>1956</v>
      </c>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spans="1:37" ht="20.100000000000001" customHeight="1">
      <c r="A353" s="5"/>
      <c r="B353" s="5"/>
      <c r="C353" s="5" t="s">
        <v>1445</v>
      </c>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spans="1:37" ht="20.100000000000001" customHeight="1">
      <c r="A354" s="5"/>
      <c r="B354" s="14"/>
      <c r="C354" s="6" t="s">
        <v>1446</v>
      </c>
      <c r="D354" s="6"/>
      <c r="E354" s="6"/>
      <c r="F354" s="6"/>
      <c r="G354" s="6"/>
      <c r="H354" s="6"/>
      <c r="I354" s="6"/>
      <c r="J354" s="2147" t="e">
        <f>#REF!</f>
        <v>#REF!</v>
      </c>
      <c r="K354" s="2147"/>
      <c r="L354" s="2147"/>
      <c r="M354" s="2147"/>
      <c r="N354" s="2147"/>
      <c r="O354" s="2147"/>
      <c r="P354" s="2147"/>
      <c r="Q354" s="2147"/>
      <c r="R354" s="2147"/>
      <c r="S354" s="2147"/>
      <c r="T354" s="2147"/>
      <c r="U354" s="2147"/>
      <c r="V354" s="2147"/>
      <c r="W354" s="2147"/>
      <c r="X354" s="2147"/>
      <c r="Y354" s="2147"/>
      <c r="Z354" s="2147"/>
      <c r="AA354" s="2147"/>
      <c r="AB354" s="2147"/>
      <c r="AC354" s="2147"/>
      <c r="AD354" s="2147"/>
      <c r="AE354" s="2147"/>
      <c r="AF354" s="2147"/>
      <c r="AG354" s="2147"/>
      <c r="AH354" s="2147"/>
      <c r="AI354" s="2147"/>
      <c r="AJ354" s="2230"/>
      <c r="AK354" s="5"/>
    </row>
    <row r="355" spans="1:37" ht="20.100000000000001" customHeight="1">
      <c r="A355" s="5"/>
      <c r="B355" s="14"/>
      <c r="C355" s="6" t="s">
        <v>1957</v>
      </c>
      <c r="D355" s="6"/>
      <c r="E355" s="6"/>
      <c r="F355" s="6"/>
      <c r="G355" s="6"/>
      <c r="H355" s="6"/>
      <c r="I355" s="6"/>
      <c r="J355" s="6"/>
      <c r="K355" s="6"/>
      <c r="L355" s="49" t="s">
        <v>2058</v>
      </c>
      <c r="M355" s="6"/>
      <c r="N355" s="6"/>
      <c r="O355" s="6"/>
      <c r="P355" s="6"/>
      <c r="Q355" s="6"/>
      <c r="R355" s="6"/>
      <c r="S355" s="6"/>
      <c r="T355" s="6"/>
      <c r="U355" s="6"/>
      <c r="V355" s="6"/>
      <c r="W355" s="6"/>
      <c r="X355" s="6"/>
      <c r="Y355" s="6"/>
      <c r="Z355" s="6"/>
      <c r="AA355" s="6"/>
      <c r="AB355" s="6"/>
      <c r="AC355" s="6"/>
      <c r="AD355" s="6"/>
      <c r="AE355" s="6"/>
      <c r="AF355" s="6"/>
      <c r="AG355" s="6"/>
      <c r="AH355" s="6"/>
      <c r="AI355" s="6"/>
      <c r="AJ355" s="15"/>
      <c r="AK355" s="5"/>
    </row>
    <row r="356" spans="1:37" ht="20.100000000000001" customHeight="1">
      <c r="A356" s="5"/>
      <c r="B356" s="11"/>
      <c r="C356" s="13"/>
      <c r="D356" s="13"/>
      <c r="E356" s="13"/>
      <c r="F356" s="13"/>
      <c r="G356" s="13"/>
      <c r="H356" s="13"/>
      <c r="I356" s="13"/>
      <c r="J356" s="13"/>
      <c r="K356" s="13"/>
      <c r="L356" s="2231" t="s">
        <v>15</v>
      </c>
      <c r="M356" s="2231"/>
      <c r="N356" s="2231"/>
      <c r="O356" s="2231"/>
      <c r="P356" s="2231"/>
      <c r="Q356" s="2231"/>
      <c r="R356" s="2231"/>
      <c r="S356" s="2231"/>
      <c r="T356" s="2231"/>
      <c r="U356" s="2231"/>
      <c r="V356" s="2231"/>
      <c r="W356" s="2231"/>
      <c r="X356" s="2231"/>
      <c r="Y356" s="2231"/>
      <c r="Z356" s="2231"/>
      <c r="AA356" s="2231"/>
      <c r="AB356" s="2231"/>
      <c r="AC356" s="2231"/>
      <c r="AD356" s="2231"/>
      <c r="AE356" s="2231"/>
      <c r="AF356" s="2231"/>
      <c r="AG356" s="2231"/>
      <c r="AH356" s="2231"/>
      <c r="AI356" s="2231"/>
      <c r="AJ356" s="2232"/>
      <c r="AK356" s="88"/>
    </row>
    <row r="357" spans="1:37" ht="20.100000000000001" customHeight="1">
      <c r="A357" s="5"/>
      <c r="B357" s="8"/>
      <c r="C357" s="5" t="s">
        <v>1958</v>
      </c>
      <c r="D357" s="5"/>
      <c r="E357" s="5"/>
      <c r="F357" s="5"/>
      <c r="G357" s="5"/>
      <c r="H357" s="5"/>
      <c r="I357" s="5"/>
      <c r="J357" s="5"/>
      <c r="K357" s="5"/>
      <c r="L357" s="2233" t="e">
        <f>#REF!</f>
        <v>#REF!</v>
      </c>
      <c r="M357" s="2233"/>
      <c r="N357" s="2233"/>
      <c r="O357" s="2233"/>
      <c r="P357" s="2233"/>
      <c r="Q357" s="2233"/>
      <c r="R357" s="5"/>
      <c r="S357" s="5" t="s">
        <v>245</v>
      </c>
      <c r="T357" s="5"/>
      <c r="U357" s="5"/>
      <c r="V357" s="5"/>
      <c r="W357" s="5"/>
      <c r="X357" s="5"/>
      <c r="Y357" s="5"/>
      <c r="Z357" s="5"/>
      <c r="AA357" s="5"/>
      <c r="AB357" s="5"/>
      <c r="AC357" s="5"/>
      <c r="AD357" s="5"/>
      <c r="AE357" s="5"/>
      <c r="AF357" s="5"/>
      <c r="AG357" s="5"/>
      <c r="AH357" s="5"/>
      <c r="AI357" s="5"/>
      <c r="AJ357" s="9"/>
      <c r="AK357" s="5"/>
    </row>
    <row r="358" spans="1:37" ht="20.100000000000001" customHeight="1">
      <c r="A358" s="5"/>
      <c r="B358" s="36"/>
      <c r="C358" s="79" t="s">
        <v>1449</v>
      </c>
      <c r="D358" s="79"/>
      <c r="E358" s="79"/>
      <c r="F358" s="79"/>
      <c r="G358" s="79"/>
      <c r="H358" s="79"/>
      <c r="I358" s="79"/>
      <c r="J358" s="79"/>
      <c r="K358" s="79"/>
      <c r="L358" s="2235" t="e">
        <f>#REF!</f>
        <v>#REF!</v>
      </c>
      <c r="M358" s="2235"/>
      <c r="N358" s="2235"/>
      <c r="O358" s="2235"/>
      <c r="P358" s="2235"/>
      <c r="Q358" s="2235"/>
      <c r="R358" s="79"/>
      <c r="S358" s="79" t="s">
        <v>245</v>
      </c>
      <c r="T358" s="79"/>
      <c r="U358" s="79"/>
      <c r="V358" s="79"/>
      <c r="W358" s="79"/>
      <c r="X358" s="79"/>
      <c r="Y358" s="79"/>
      <c r="Z358" s="79"/>
      <c r="AA358" s="79"/>
      <c r="AB358" s="79"/>
      <c r="AC358" s="79"/>
      <c r="AD358" s="79"/>
      <c r="AE358" s="79"/>
      <c r="AF358" s="79"/>
      <c r="AG358" s="79"/>
      <c r="AH358" s="79"/>
      <c r="AI358" s="79"/>
      <c r="AJ358" s="103"/>
      <c r="AK358" s="5"/>
    </row>
    <row r="359" spans="1:37" ht="20.100000000000001" customHeight="1">
      <c r="A359" s="5"/>
      <c r="B359" s="36"/>
      <c r="C359" s="79" t="s">
        <v>1959</v>
      </c>
      <c r="D359" s="79"/>
      <c r="E359" s="79"/>
      <c r="F359" s="79"/>
      <c r="G359" s="79"/>
      <c r="H359" s="79"/>
      <c r="I359" s="79"/>
      <c r="J359" s="79"/>
      <c r="K359" s="79"/>
      <c r="L359" s="2235" t="e">
        <f>#REF!</f>
        <v>#REF!</v>
      </c>
      <c r="M359" s="2235"/>
      <c r="N359" s="2235"/>
      <c r="O359" s="2235"/>
      <c r="P359" s="2235"/>
      <c r="Q359" s="2235"/>
      <c r="R359" s="79"/>
      <c r="S359" s="79" t="s">
        <v>245</v>
      </c>
      <c r="T359" s="79"/>
      <c r="U359" s="79"/>
      <c r="V359" s="79"/>
      <c r="W359" s="79"/>
      <c r="X359" s="79"/>
      <c r="Y359" s="79"/>
      <c r="Z359" s="79"/>
      <c r="AA359" s="79"/>
      <c r="AB359" s="79"/>
      <c r="AC359" s="79"/>
      <c r="AD359" s="79"/>
      <c r="AE359" s="79"/>
      <c r="AF359" s="79"/>
      <c r="AG359" s="79"/>
      <c r="AH359" s="79"/>
      <c r="AI359" s="79"/>
      <c r="AJ359" s="103"/>
      <c r="AK359" s="5"/>
    </row>
    <row r="360" spans="1:37" ht="20.100000000000001" customHeight="1">
      <c r="A360" s="5"/>
      <c r="B360" s="36"/>
      <c r="C360" s="79" t="s">
        <v>1960</v>
      </c>
      <c r="D360" s="79"/>
      <c r="E360" s="79"/>
      <c r="F360" s="79"/>
      <c r="G360" s="79"/>
      <c r="H360" s="79"/>
      <c r="I360" s="79"/>
      <c r="J360" s="79"/>
      <c r="K360" s="79"/>
      <c r="L360" s="79" t="s">
        <v>2059</v>
      </c>
      <c r="M360" s="79"/>
      <c r="N360" s="79"/>
      <c r="O360" s="2235" t="e">
        <f>#REF!</f>
        <v>#REF!</v>
      </c>
      <c r="P360" s="2235"/>
      <c r="Q360" s="2235"/>
      <c r="R360" s="79"/>
      <c r="S360" s="79" t="s">
        <v>2025</v>
      </c>
      <c r="T360" s="79" t="s">
        <v>2060</v>
      </c>
      <c r="U360" s="79"/>
      <c r="V360" s="79"/>
      <c r="W360" s="79"/>
      <c r="X360" s="2235" t="e">
        <f>#REF!</f>
        <v>#REF!</v>
      </c>
      <c r="Y360" s="2235"/>
      <c r="Z360" s="2235"/>
      <c r="AA360" s="79"/>
      <c r="AB360" s="79" t="s">
        <v>2025</v>
      </c>
      <c r="AC360" s="79"/>
      <c r="AD360" s="79"/>
      <c r="AE360" s="79"/>
      <c r="AF360" s="79"/>
      <c r="AG360" s="79"/>
      <c r="AH360" s="79"/>
      <c r="AI360" s="79"/>
      <c r="AJ360" s="103"/>
      <c r="AK360" s="5"/>
    </row>
    <row r="361" spans="1:37" ht="20.100000000000001" customHeight="1">
      <c r="A361" s="5"/>
      <c r="B361" s="8"/>
      <c r="C361" s="5" t="s">
        <v>1964</v>
      </c>
      <c r="D361" s="5"/>
      <c r="E361" s="5"/>
      <c r="F361" s="5"/>
      <c r="G361" s="5"/>
      <c r="H361" s="5"/>
      <c r="I361" s="5"/>
      <c r="J361" s="5"/>
      <c r="K361" s="5"/>
      <c r="L361" s="45" t="s">
        <v>29</v>
      </c>
      <c r="M361" s="5"/>
      <c r="N361" s="5"/>
      <c r="O361" s="5"/>
      <c r="P361" s="5"/>
      <c r="Q361" s="5"/>
      <c r="R361" s="5"/>
      <c r="S361" s="5"/>
      <c r="T361" s="45" t="s">
        <v>2061</v>
      </c>
      <c r="U361" s="5"/>
      <c r="V361" s="5"/>
      <c r="W361" s="5"/>
      <c r="X361" s="5"/>
      <c r="Y361" s="5"/>
      <c r="Z361" s="5"/>
      <c r="AA361" s="5"/>
      <c r="AB361" s="5"/>
      <c r="AC361" s="5"/>
      <c r="AD361" s="5"/>
      <c r="AE361" s="5"/>
      <c r="AF361" s="5"/>
      <c r="AG361" s="5"/>
      <c r="AH361" s="5"/>
      <c r="AI361" s="5"/>
      <c r="AJ361" s="9"/>
      <c r="AK361" s="5"/>
    </row>
    <row r="362" spans="1:37" ht="20.100000000000001" customHeight="1">
      <c r="A362" s="5"/>
      <c r="B362" s="8"/>
      <c r="C362" s="5"/>
      <c r="D362" s="5"/>
      <c r="E362" s="5"/>
      <c r="F362" s="5"/>
      <c r="G362" s="5"/>
      <c r="H362" s="5"/>
      <c r="I362" s="5"/>
      <c r="J362" s="5"/>
      <c r="K362" s="5"/>
      <c r="L362" s="45" t="s">
        <v>2062</v>
      </c>
      <c r="M362" s="5"/>
      <c r="N362" s="5"/>
      <c r="O362" s="5"/>
      <c r="P362" s="5"/>
      <c r="Q362" s="5"/>
      <c r="R362" s="5"/>
      <c r="S362" s="5"/>
      <c r="T362" s="45" t="s">
        <v>2063</v>
      </c>
      <c r="U362" s="5"/>
      <c r="V362" s="5"/>
      <c r="W362" s="5"/>
      <c r="X362" s="5"/>
      <c r="Y362" s="5"/>
      <c r="Z362" s="5"/>
      <c r="AA362" s="5"/>
      <c r="AB362" s="5"/>
      <c r="AC362" s="5"/>
      <c r="AD362" s="5"/>
      <c r="AE362" s="5"/>
      <c r="AF362" s="5"/>
      <c r="AG362" s="5"/>
      <c r="AH362" s="5"/>
      <c r="AI362" s="5"/>
      <c r="AJ362" s="9"/>
      <c r="AK362" s="5"/>
    </row>
    <row r="363" spans="1:37" ht="20.100000000000001" customHeight="1">
      <c r="A363" s="5"/>
      <c r="B363" s="14"/>
      <c r="C363" s="6" t="s">
        <v>1969</v>
      </c>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15"/>
      <c r="AK363" s="5"/>
    </row>
    <row r="364" spans="1:37" ht="20.100000000000001" customHeight="1">
      <c r="A364" s="5"/>
      <c r="B364" s="8"/>
      <c r="C364" s="5"/>
      <c r="D364" s="5"/>
      <c r="E364" s="5"/>
      <c r="F364" s="5"/>
      <c r="G364" s="5"/>
      <c r="H364" s="5"/>
      <c r="I364" s="5"/>
      <c r="K364" s="5" t="s">
        <v>1901</v>
      </c>
      <c r="L364" s="5"/>
      <c r="M364" s="5"/>
      <c r="N364" s="5"/>
      <c r="O364" s="5"/>
      <c r="P364" s="5"/>
      <c r="Q364" s="5"/>
      <c r="R364" s="5"/>
      <c r="S364" s="2233" t="e">
        <f>#REF!</f>
        <v>#REF!</v>
      </c>
      <c r="T364" s="2233"/>
      <c r="U364" s="2233"/>
      <c r="V364" s="5"/>
      <c r="W364" s="5" t="s">
        <v>27</v>
      </c>
      <c r="X364" s="5"/>
      <c r="Y364" s="5"/>
      <c r="Z364" s="5"/>
      <c r="AA364" s="5"/>
      <c r="AB364" s="5"/>
      <c r="AC364" s="5"/>
      <c r="AD364" s="5"/>
      <c r="AE364" s="5"/>
      <c r="AF364" s="5"/>
      <c r="AG364" s="5"/>
      <c r="AH364" s="5"/>
      <c r="AI364" s="5"/>
      <c r="AJ364" s="9"/>
      <c r="AK364" s="5"/>
    </row>
    <row r="365" spans="1:37" ht="20.100000000000001" customHeight="1">
      <c r="A365" s="5"/>
      <c r="B365" s="11"/>
      <c r="C365" s="13"/>
      <c r="D365" s="13"/>
      <c r="E365" s="13"/>
      <c r="F365" s="13"/>
      <c r="G365" s="13"/>
      <c r="H365" s="13"/>
      <c r="I365" s="13"/>
      <c r="J365" s="3"/>
      <c r="K365" s="13" t="s">
        <v>2064</v>
      </c>
      <c r="L365" s="13"/>
      <c r="M365" s="13"/>
      <c r="N365" s="13"/>
      <c r="O365" s="13"/>
      <c r="P365" s="13"/>
      <c r="Q365" s="13"/>
      <c r="R365" s="13"/>
      <c r="S365" s="2237" t="e">
        <f>#REF!</f>
        <v>#REF!</v>
      </c>
      <c r="T365" s="2237"/>
      <c r="U365" s="2237"/>
      <c r="V365" s="13"/>
      <c r="W365" s="13" t="s">
        <v>27</v>
      </c>
      <c r="X365" s="13"/>
      <c r="Y365" s="13"/>
      <c r="Z365" s="13"/>
      <c r="AA365" s="13"/>
      <c r="AB365" s="13"/>
      <c r="AC365" s="13"/>
      <c r="AD365" s="13"/>
      <c r="AE365" s="13"/>
      <c r="AF365" s="13"/>
      <c r="AG365" s="13"/>
      <c r="AH365" s="13"/>
      <c r="AI365" s="13"/>
      <c r="AJ365" s="12"/>
      <c r="AK365" s="5"/>
    </row>
    <row r="366" spans="1:37" ht="20.100000000000001" customHeight="1">
      <c r="A366" s="5"/>
      <c r="B366" s="8"/>
      <c r="C366" s="5" t="s">
        <v>1973</v>
      </c>
      <c r="D366" s="5"/>
      <c r="E366" s="5"/>
      <c r="F366" s="5"/>
      <c r="G366" s="5"/>
      <c r="H366" s="5"/>
      <c r="I366" s="5"/>
      <c r="J366" s="5"/>
      <c r="K366" s="45" t="s">
        <v>1434</v>
      </c>
      <c r="L366" s="5"/>
      <c r="M366" s="5"/>
      <c r="N366" s="5"/>
      <c r="O366" s="5"/>
      <c r="P366" s="5"/>
      <c r="Q366" s="45" t="s">
        <v>1679</v>
      </c>
      <c r="R366" s="5"/>
      <c r="S366" s="5"/>
      <c r="T366" s="5"/>
      <c r="U366" s="5"/>
      <c r="V366" s="5"/>
      <c r="W366" s="45" t="s">
        <v>1680</v>
      </c>
      <c r="X366" s="5"/>
      <c r="Y366" s="5"/>
      <c r="Z366" s="5"/>
      <c r="AA366" s="5"/>
      <c r="AB366" s="5"/>
      <c r="AC366" s="5"/>
      <c r="AD366" s="5"/>
      <c r="AE366" s="5"/>
      <c r="AF366" s="5"/>
      <c r="AG366" s="5"/>
      <c r="AH366" s="5"/>
      <c r="AI366" s="5"/>
      <c r="AJ366" s="9"/>
      <c r="AK366" s="5"/>
    </row>
    <row r="367" spans="1:37" ht="20.100000000000001" customHeight="1">
      <c r="A367" s="5"/>
      <c r="B367" s="8"/>
      <c r="C367" s="5"/>
      <c r="D367" s="5"/>
      <c r="E367" s="5"/>
      <c r="F367" s="5"/>
      <c r="G367" s="5"/>
      <c r="H367" s="5"/>
      <c r="I367" s="5"/>
      <c r="J367" s="5"/>
      <c r="K367" s="45" t="s">
        <v>1681</v>
      </c>
      <c r="L367" s="5"/>
      <c r="M367" s="5"/>
      <c r="N367" s="5"/>
      <c r="O367" s="5"/>
      <c r="P367" s="5"/>
      <c r="Q367" s="5"/>
      <c r="R367" s="5"/>
      <c r="S367" s="45" t="s">
        <v>2065</v>
      </c>
      <c r="T367" s="5"/>
      <c r="U367" s="5"/>
      <c r="V367" s="5"/>
      <c r="W367" s="5"/>
      <c r="X367" s="5"/>
      <c r="Y367" s="5"/>
      <c r="Z367" s="5"/>
      <c r="AA367" s="5"/>
      <c r="AB367" s="45" t="s">
        <v>2066</v>
      </c>
      <c r="AC367" s="5"/>
      <c r="AD367" s="5"/>
      <c r="AE367" s="5"/>
      <c r="AF367" s="5"/>
      <c r="AG367" s="5"/>
      <c r="AH367" s="5"/>
      <c r="AI367" s="5"/>
      <c r="AJ367" s="9"/>
      <c r="AK367" s="5"/>
    </row>
    <row r="368" spans="1:37" ht="20.100000000000001" customHeight="1">
      <c r="A368" s="5"/>
      <c r="B368" s="36"/>
      <c r="C368" s="79" t="s">
        <v>1980</v>
      </c>
      <c r="D368" s="79"/>
      <c r="E368" s="79"/>
      <c r="F368" s="79"/>
      <c r="G368" s="79"/>
      <c r="H368" s="79"/>
      <c r="I368" s="79"/>
      <c r="J368" s="2234" t="e">
        <f>#REF!</f>
        <v>#REF!</v>
      </c>
      <c r="K368" s="2234"/>
      <c r="L368" s="2234"/>
      <c r="M368" s="2234"/>
      <c r="N368" s="2234"/>
      <c r="O368" s="2234"/>
      <c r="P368" s="79"/>
      <c r="Q368" s="79" t="s">
        <v>2067</v>
      </c>
      <c r="R368" s="79"/>
      <c r="S368" s="79"/>
      <c r="T368" s="79"/>
      <c r="U368" s="2234" t="e">
        <f>#REF!</f>
        <v>#REF!</v>
      </c>
      <c r="V368" s="2234"/>
      <c r="W368" s="2234"/>
      <c r="X368" s="2234"/>
      <c r="Y368" s="2234"/>
      <c r="Z368" s="2234"/>
      <c r="AA368" s="79"/>
      <c r="AB368" s="79" t="s">
        <v>2068</v>
      </c>
      <c r="AC368" s="68"/>
      <c r="AD368" s="79"/>
      <c r="AE368" s="79"/>
      <c r="AF368" s="79"/>
      <c r="AG368" s="79"/>
      <c r="AH368" s="79"/>
      <c r="AI368" s="79"/>
      <c r="AJ368" s="103"/>
      <c r="AK368" s="5"/>
    </row>
    <row r="369" spans="1:43" ht="20.100000000000001" customHeight="1">
      <c r="A369" s="5"/>
      <c r="B369" s="8"/>
      <c r="C369" s="5" t="s">
        <v>1983</v>
      </c>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9"/>
      <c r="AK369" s="5"/>
    </row>
    <row r="370" spans="1:43" ht="20.100000000000001" customHeight="1">
      <c r="A370" s="5"/>
      <c r="B370" s="8"/>
      <c r="C370" s="5"/>
      <c r="E370" s="5"/>
      <c r="F370" s="5" t="s">
        <v>1984</v>
      </c>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9"/>
      <c r="AK370" s="5"/>
    </row>
    <row r="371" spans="1:43" ht="20.100000000000001" customHeight="1">
      <c r="A371" s="5"/>
      <c r="B371" s="36"/>
      <c r="C371" s="79" t="s">
        <v>1985</v>
      </c>
      <c r="D371" s="79"/>
      <c r="E371" s="79"/>
      <c r="F371" s="79"/>
      <c r="G371" s="79"/>
      <c r="H371" s="79"/>
      <c r="I371" s="79"/>
      <c r="J371" s="79"/>
      <c r="K371" s="79"/>
      <c r="L371" s="79"/>
      <c r="M371" s="79"/>
      <c r="N371" s="2235" t="e">
        <f>地域区分</f>
        <v>#REF!</v>
      </c>
      <c r="O371" s="2235"/>
      <c r="P371" s="2235"/>
      <c r="Q371" s="79" t="s">
        <v>2069</v>
      </c>
      <c r="R371" s="79"/>
      <c r="S371" s="79"/>
      <c r="T371" s="79"/>
      <c r="U371" s="79"/>
      <c r="V371" s="79"/>
      <c r="W371" s="79"/>
      <c r="X371" s="79"/>
      <c r="Y371" s="79"/>
      <c r="Z371" s="79"/>
      <c r="AA371" s="79"/>
      <c r="AB371" s="79"/>
      <c r="AC371" s="79"/>
      <c r="AD371" s="79"/>
      <c r="AE371" s="79"/>
      <c r="AF371" s="79"/>
      <c r="AG371" s="79"/>
      <c r="AH371" s="79"/>
      <c r="AI371" s="79"/>
      <c r="AJ371" s="103"/>
      <c r="AK371" s="5"/>
    </row>
    <row r="372" spans="1:43" ht="20.100000000000001" customHeight="1">
      <c r="A372" s="5"/>
      <c r="B372" s="8"/>
      <c r="C372" s="5" t="s">
        <v>1987</v>
      </c>
      <c r="D372" s="5"/>
      <c r="E372" s="5"/>
      <c r="F372" s="5"/>
      <c r="G372" s="5"/>
      <c r="H372" s="5"/>
      <c r="I372" s="5"/>
      <c r="J372" s="5"/>
      <c r="K372" s="5"/>
      <c r="L372" s="5"/>
      <c r="M372" s="5" t="s">
        <v>148</v>
      </c>
      <c r="N372" s="2212" t="s">
        <v>1988</v>
      </c>
      <c r="O372" s="2212"/>
      <c r="P372" s="2212"/>
      <c r="Q372" s="2212"/>
      <c r="R372" s="5"/>
      <c r="S372" s="5" t="s">
        <v>238</v>
      </c>
      <c r="T372" s="5"/>
      <c r="U372" s="5" t="s">
        <v>148</v>
      </c>
      <c r="V372" s="5" t="s">
        <v>1989</v>
      </c>
      <c r="W372" s="5"/>
      <c r="X372" s="5"/>
      <c r="Y372" s="5"/>
      <c r="Z372" s="5"/>
      <c r="AA372" s="5"/>
      <c r="AB372" s="5"/>
      <c r="AC372" s="5"/>
      <c r="AD372" s="5"/>
      <c r="AE372" s="5"/>
      <c r="AF372" s="5"/>
      <c r="AG372" s="5" t="s">
        <v>238</v>
      </c>
      <c r="AH372" s="5"/>
      <c r="AI372" s="5"/>
      <c r="AJ372" s="9"/>
      <c r="AK372" s="5"/>
    </row>
    <row r="373" spans="1:43" ht="20.100000000000001" customHeight="1">
      <c r="A373" s="5"/>
      <c r="B373" s="8"/>
      <c r="C373" s="5"/>
      <c r="D373" s="5" t="s">
        <v>1990</v>
      </c>
      <c r="E373" s="5"/>
      <c r="F373" s="5"/>
      <c r="G373" s="5"/>
      <c r="H373" s="5"/>
      <c r="I373" s="5"/>
      <c r="J373" s="5"/>
      <c r="K373" s="5"/>
      <c r="L373" s="5"/>
      <c r="M373" s="5" t="s">
        <v>148</v>
      </c>
      <c r="N373" s="2236"/>
      <c r="O373" s="2236"/>
      <c r="P373" s="2236"/>
      <c r="Q373" s="2236"/>
      <c r="R373" s="5" t="s">
        <v>245</v>
      </c>
      <c r="S373" s="5" t="s">
        <v>238</v>
      </c>
      <c r="T373" s="5"/>
      <c r="U373" s="5"/>
      <c r="V373" s="5"/>
      <c r="W373" s="5" t="s">
        <v>148</v>
      </c>
      <c r="X373" s="2236"/>
      <c r="Y373" s="2236"/>
      <c r="Z373" s="2236"/>
      <c r="AA373" s="2236"/>
      <c r="AB373" s="5" t="s">
        <v>245</v>
      </c>
      <c r="AC373" s="5" t="s">
        <v>238</v>
      </c>
      <c r="AD373" s="5"/>
      <c r="AE373" s="5"/>
      <c r="AF373" s="5"/>
      <c r="AG373" s="5"/>
      <c r="AH373" s="5"/>
      <c r="AI373" s="5"/>
      <c r="AJ373" s="9"/>
      <c r="AK373" s="5"/>
    </row>
    <row r="374" spans="1:43" ht="20.100000000000001" customHeight="1">
      <c r="A374" s="5"/>
      <c r="B374" s="8"/>
      <c r="C374" s="5"/>
      <c r="D374" s="5" t="s">
        <v>1991</v>
      </c>
      <c r="E374" s="5"/>
      <c r="F374" s="5"/>
      <c r="G374" s="5"/>
      <c r="H374" s="5"/>
      <c r="I374" s="5"/>
      <c r="J374" s="5"/>
      <c r="K374" s="113" t="s">
        <v>1992</v>
      </c>
      <c r="L374" s="5"/>
      <c r="M374" s="5" t="s">
        <v>148</v>
      </c>
      <c r="N374" s="2236"/>
      <c r="O374" s="2236"/>
      <c r="P374" s="2236"/>
      <c r="Q374" s="2236"/>
      <c r="R374" s="5" t="s">
        <v>245</v>
      </c>
      <c r="S374" s="5" t="s">
        <v>238</v>
      </c>
      <c r="T374" s="5"/>
      <c r="U374" s="5"/>
      <c r="V374" s="5"/>
      <c r="W374" s="5" t="s">
        <v>148</v>
      </c>
      <c r="X374" s="2236"/>
      <c r="Y374" s="2236"/>
      <c r="Z374" s="2236"/>
      <c r="AA374" s="2236"/>
      <c r="AB374" s="5" t="s">
        <v>245</v>
      </c>
      <c r="AC374" s="5" t="s">
        <v>238</v>
      </c>
      <c r="AD374" s="5"/>
      <c r="AE374" s="5"/>
      <c r="AF374" s="5"/>
      <c r="AG374" s="5"/>
      <c r="AH374" s="5"/>
      <c r="AI374" s="5"/>
      <c r="AJ374" s="9"/>
      <c r="AK374" s="5"/>
    </row>
    <row r="375" spans="1:43" ht="20.100000000000001" customHeight="1">
      <c r="A375" s="5"/>
      <c r="B375" s="8"/>
      <c r="C375" s="5"/>
      <c r="D375" s="5"/>
      <c r="E375" s="5"/>
      <c r="F375" s="5"/>
      <c r="G375" s="5"/>
      <c r="H375" s="5"/>
      <c r="I375" s="5"/>
      <c r="J375" s="5"/>
      <c r="K375" s="113" t="s">
        <v>1993</v>
      </c>
      <c r="L375" s="5"/>
      <c r="M375" s="5" t="s">
        <v>148</v>
      </c>
      <c r="N375" s="2236"/>
      <c r="O375" s="2236"/>
      <c r="P375" s="2236"/>
      <c r="Q375" s="2236"/>
      <c r="R375" s="5" t="s">
        <v>245</v>
      </c>
      <c r="S375" s="5" t="s">
        <v>238</v>
      </c>
      <c r="T375" s="5"/>
      <c r="U375" s="5"/>
      <c r="V375" s="5"/>
      <c r="W375" s="5" t="s">
        <v>148</v>
      </c>
      <c r="X375" s="2236"/>
      <c r="Y375" s="2236"/>
      <c r="Z375" s="2236"/>
      <c r="AA375" s="2236"/>
      <c r="AB375" s="5" t="s">
        <v>245</v>
      </c>
      <c r="AC375" s="5" t="s">
        <v>238</v>
      </c>
      <c r="AD375" s="5"/>
      <c r="AE375" s="5"/>
      <c r="AF375" s="5"/>
      <c r="AG375" s="5"/>
      <c r="AH375" s="5"/>
      <c r="AI375" s="5"/>
      <c r="AJ375" s="9"/>
      <c r="AK375" s="5"/>
    </row>
    <row r="376" spans="1:43" ht="20.100000000000001" customHeight="1">
      <c r="A376" s="5"/>
      <c r="B376" s="8"/>
      <c r="C376" s="5"/>
      <c r="D376" s="5" t="s">
        <v>1994</v>
      </c>
      <c r="E376" s="5"/>
      <c r="F376" s="5"/>
      <c r="G376" s="5"/>
      <c r="H376" s="5"/>
      <c r="I376" s="5"/>
      <c r="J376" s="5"/>
      <c r="K376" s="113" t="s">
        <v>1992</v>
      </c>
      <c r="L376" s="5"/>
      <c r="M376" s="5" t="s">
        <v>148</v>
      </c>
      <c r="N376" s="2236"/>
      <c r="O376" s="2236"/>
      <c r="P376" s="2236"/>
      <c r="Q376" s="2236"/>
      <c r="R376" s="5" t="s">
        <v>245</v>
      </c>
      <c r="S376" s="5" t="s">
        <v>238</v>
      </c>
      <c r="T376" s="5"/>
      <c r="U376" s="5"/>
      <c r="V376" s="5"/>
      <c r="W376" s="5" t="s">
        <v>148</v>
      </c>
      <c r="X376" s="2236"/>
      <c r="Y376" s="2236"/>
      <c r="Z376" s="2236"/>
      <c r="AA376" s="2236"/>
      <c r="AB376" s="5" t="s">
        <v>245</v>
      </c>
      <c r="AC376" s="5" t="s">
        <v>238</v>
      </c>
      <c r="AD376" s="5"/>
      <c r="AE376" s="5"/>
      <c r="AF376" s="5"/>
      <c r="AG376" s="5"/>
      <c r="AH376" s="5"/>
      <c r="AI376" s="5"/>
      <c r="AJ376" s="9"/>
      <c r="AK376" s="5"/>
    </row>
    <row r="377" spans="1:43" ht="20.100000000000001" customHeight="1">
      <c r="A377" s="5"/>
      <c r="B377" s="8"/>
      <c r="C377" s="5"/>
      <c r="D377" s="5"/>
      <c r="E377" s="5"/>
      <c r="F377" s="5"/>
      <c r="G377" s="5"/>
      <c r="H377" s="5"/>
      <c r="I377" s="5"/>
      <c r="J377" s="5"/>
      <c r="K377" s="113" t="s">
        <v>1995</v>
      </c>
      <c r="L377" s="5"/>
      <c r="M377" s="5" t="s">
        <v>148</v>
      </c>
      <c r="N377" s="2236"/>
      <c r="O377" s="2236"/>
      <c r="P377" s="2236"/>
      <c r="Q377" s="2236"/>
      <c r="R377" s="5" t="s">
        <v>245</v>
      </c>
      <c r="S377" s="5" t="s">
        <v>238</v>
      </c>
      <c r="T377" s="5"/>
      <c r="U377" s="5"/>
      <c r="V377" s="5"/>
      <c r="W377" s="5" t="s">
        <v>148</v>
      </c>
      <c r="X377" s="2236"/>
      <c r="Y377" s="2236"/>
      <c r="Z377" s="2236"/>
      <c r="AA377" s="2236"/>
      <c r="AB377" s="5" t="s">
        <v>245</v>
      </c>
      <c r="AC377" s="5" t="s">
        <v>238</v>
      </c>
      <c r="AD377" s="5"/>
      <c r="AE377" s="5"/>
      <c r="AF377" s="5"/>
      <c r="AG377" s="5"/>
      <c r="AH377" s="5"/>
      <c r="AI377" s="5"/>
      <c r="AJ377" s="9"/>
      <c r="AK377" s="5"/>
    </row>
    <row r="378" spans="1:43" ht="20.100000000000001" customHeight="1">
      <c r="A378" s="5"/>
      <c r="B378" s="14"/>
      <c r="C378" s="6" t="s">
        <v>1996</v>
      </c>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15"/>
      <c r="AK378" s="5"/>
    </row>
    <row r="379" spans="1:43" ht="20.100000000000001" customHeight="1">
      <c r="A379" s="5"/>
      <c r="B379" s="8"/>
      <c r="C379" s="5" t="s">
        <v>1997</v>
      </c>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9"/>
      <c r="AK379" s="5"/>
    </row>
    <row r="380" spans="1:43" ht="20.100000000000001" customHeight="1">
      <c r="A380" s="5"/>
      <c r="B380" s="8"/>
      <c r="C380" s="5"/>
      <c r="D380" s="110"/>
      <c r="E380" s="110" t="s">
        <v>1998</v>
      </c>
      <c r="F380" s="5"/>
      <c r="G380" s="5"/>
      <c r="H380" s="5"/>
      <c r="I380" s="5"/>
      <c r="J380" s="5"/>
      <c r="K380" s="5"/>
      <c r="L380" s="5"/>
      <c r="M380" s="5"/>
      <c r="N380" s="5"/>
      <c r="O380" s="2236"/>
      <c r="P380" s="2236"/>
      <c r="Q380" s="2236"/>
      <c r="R380" s="2236"/>
      <c r="S380" s="2236"/>
      <c r="T380" s="2236"/>
      <c r="U380" s="5" t="s">
        <v>1999</v>
      </c>
      <c r="V380" s="5"/>
      <c r="W380" s="5"/>
      <c r="X380" s="5"/>
      <c r="Y380" s="5"/>
      <c r="Z380" s="5"/>
      <c r="AA380" s="5"/>
      <c r="AB380" s="5"/>
      <c r="AC380" s="5"/>
      <c r="AD380" s="5"/>
      <c r="AE380" s="5"/>
      <c r="AF380" s="5"/>
      <c r="AG380" s="5"/>
      <c r="AH380" s="5"/>
      <c r="AI380" s="5"/>
      <c r="AJ380" s="9"/>
      <c r="AK380" s="5"/>
      <c r="AN380" s="5" t="b">
        <v>1</v>
      </c>
      <c r="AO380" s="5" t="s">
        <v>1998</v>
      </c>
      <c r="AQ380" s="107">
        <f>IF(AN380=TRUE,1,0)</f>
        <v>1</v>
      </c>
    </row>
    <row r="381" spans="1:43" ht="20.100000000000001" customHeight="1">
      <c r="A381" s="5"/>
      <c r="B381" s="8"/>
      <c r="C381" s="5"/>
      <c r="D381" s="5"/>
      <c r="E381" s="5" t="s">
        <v>2000</v>
      </c>
      <c r="F381" s="5"/>
      <c r="G381" s="5"/>
      <c r="H381" s="5"/>
      <c r="I381" s="5"/>
      <c r="J381" s="5"/>
      <c r="K381" s="5"/>
      <c r="L381" s="5"/>
      <c r="M381" s="5"/>
      <c r="N381" s="5"/>
      <c r="O381" s="2236"/>
      <c r="P381" s="2236"/>
      <c r="Q381" s="2236"/>
      <c r="R381" s="2236"/>
      <c r="S381" s="2236"/>
      <c r="T381" s="2236"/>
      <c r="U381" s="5" t="s">
        <v>1999</v>
      </c>
      <c r="V381" s="5"/>
      <c r="W381" s="5"/>
      <c r="X381" s="5"/>
      <c r="Y381" s="5"/>
      <c r="Z381" s="5"/>
      <c r="AA381" s="5"/>
      <c r="AB381" s="5"/>
      <c r="AC381" s="5"/>
      <c r="AD381" s="5"/>
      <c r="AE381" s="5"/>
      <c r="AF381" s="5"/>
      <c r="AG381" s="5"/>
      <c r="AH381" s="5"/>
      <c r="AI381" s="5"/>
      <c r="AJ381" s="9"/>
      <c r="AK381" s="5"/>
    </row>
    <row r="382" spans="1:43" ht="20.100000000000001" customHeight="1">
      <c r="A382" s="5"/>
      <c r="B382" s="8"/>
      <c r="C382" s="5"/>
      <c r="D382" s="110"/>
      <c r="E382" s="110" t="s">
        <v>2001</v>
      </c>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9"/>
      <c r="AK382" s="5"/>
      <c r="AN382" s="5" t="b">
        <v>1</v>
      </c>
      <c r="AO382" s="5" t="s">
        <v>2001</v>
      </c>
      <c r="AQ382" s="107">
        <f>IF(AN382=TRUE,1,0)</f>
        <v>1</v>
      </c>
    </row>
    <row r="383" spans="1:43" ht="20.100000000000001" customHeight="1">
      <c r="A383" s="5"/>
      <c r="B383" s="11"/>
      <c r="C383" s="13"/>
      <c r="D383" s="13"/>
      <c r="E383" s="13" t="s">
        <v>148</v>
      </c>
      <c r="F383" s="2238"/>
      <c r="G383" s="2238"/>
      <c r="H383" s="2238"/>
      <c r="I383" s="2238"/>
      <c r="J383" s="2238"/>
      <c r="K383" s="2238"/>
      <c r="L383" s="2238"/>
      <c r="M383" s="2238"/>
      <c r="N383" s="2238"/>
      <c r="O383" s="2238"/>
      <c r="P383" s="2238"/>
      <c r="Q383" s="2238"/>
      <c r="R383" s="2238"/>
      <c r="S383" s="2238"/>
      <c r="T383" s="2238"/>
      <c r="U383" s="2238"/>
      <c r="V383" s="2238"/>
      <c r="W383" s="2238"/>
      <c r="X383" s="2238"/>
      <c r="Y383" s="2238"/>
      <c r="Z383" s="2238"/>
      <c r="AA383" s="2238"/>
      <c r="AB383" s="2238"/>
      <c r="AC383" s="2238"/>
      <c r="AD383" s="2238"/>
      <c r="AE383" s="2238"/>
      <c r="AF383" s="2238"/>
      <c r="AG383" s="13" t="s">
        <v>238</v>
      </c>
      <c r="AH383" s="13"/>
      <c r="AI383" s="13"/>
      <c r="AJ383" s="12"/>
      <c r="AK383" s="5"/>
    </row>
    <row r="384" spans="1:43" ht="14.1"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spans="1:43" ht="14.1"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spans="1:43" ht="20.100000000000001" customHeight="1">
      <c r="A386" s="5"/>
      <c r="B386" s="14"/>
      <c r="C386" s="6" t="s">
        <v>2002</v>
      </c>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15"/>
      <c r="AK386" s="5"/>
    </row>
    <row r="387" spans="1:43" ht="20.100000000000001" customHeight="1">
      <c r="A387" s="5"/>
      <c r="B387" s="8"/>
      <c r="C387" s="5" t="s">
        <v>2003</v>
      </c>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9"/>
      <c r="AK387" s="5"/>
    </row>
    <row r="388" spans="1:43" ht="20.100000000000001" customHeight="1">
      <c r="A388" s="5"/>
      <c r="B388" s="8"/>
      <c r="C388" s="5"/>
      <c r="D388" s="110"/>
      <c r="E388" s="114" t="s">
        <v>2004</v>
      </c>
      <c r="F388" s="5"/>
      <c r="G388" s="5"/>
      <c r="H388" s="5"/>
      <c r="I388" s="5"/>
      <c r="J388" s="5"/>
      <c r="K388" s="5"/>
      <c r="L388" s="2216"/>
      <c r="M388" s="2216"/>
      <c r="N388" s="2216"/>
      <c r="O388" s="2216"/>
      <c r="P388" s="2216"/>
      <c r="Q388" s="5"/>
      <c r="R388" s="5" t="s">
        <v>2005</v>
      </c>
      <c r="S388" s="5"/>
      <c r="T388" s="5"/>
      <c r="U388" s="5"/>
      <c r="V388" s="5"/>
      <c r="W388" s="5"/>
      <c r="X388" s="5"/>
      <c r="Y388" s="5"/>
      <c r="Z388" s="5"/>
      <c r="AA388" s="5"/>
      <c r="AB388" s="5"/>
      <c r="AC388" s="5"/>
      <c r="AD388" s="5"/>
      <c r="AE388" s="5"/>
      <c r="AF388" s="5"/>
      <c r="AG388" s="5"/>
      <c r="AH388" s="5"/>
      <c r="AI388" s="5"/>
      <c r="AJ388" s="9"/>
      <c r="AK388" s="5"/>
      <c r="AN388" s="5" t="b">
        <v>1</v>
      </c>
      <c r="AO388" s="5" t="s">
        <v>2004</v>
      </c>
      <c r="AQ388" s="107">
        <f>IF(AN388=TRUE,1,0)</f>
        <v>1</v>
      </c>
    </row>
    <row r="389" spans="1:43" ht="20.100000000000001" customHeight="1">
      <c r="A389" s="5"/>
      <c r="B389" s="8"/>
      <c r="C389" s="5"/>
      <c r="D389" s="5"/>
      <c r="E389" s="5"/>
      <c r="F389" s="45" t="s">
        <v>2006</v>
      </c>
      <c r="G389" s="5"/>
      <c r="H389" s="5"/>
      <c r="I389" s="5"/>
      <c r="J389" s="5"/>
      <c r="K389" s="5"/>
      <c r="L389" s="5"/>
      <c r="M389" s="5"/>
      <c r="N389" s="5"/>
      <c r="O389" s="5"/>
      <c r="P389" s="2216"/>
      <c r="Q389" s="2216"/>
      <c r="R389" s="2216"/>
      <c r="S389" s="2216"/>
      <c r="T389" s="2216"/>
      <c r="U389" s="5"/>
      <c r="V389" s="5"/>
      <c r="W389" s="5"/>
      <c r="X389" s="5"/>
      <c r="Y389" s="5"/>
      <c r="Z389" s="5"/>
      <c r="AA389" s="5"/>
      <c r="AB389" s="5"/>
      <c r="AC389" s="5"/>
      <c r="AD389" s="5"/>
      <c r="AE389" s="5"/>
      <c r="AF389" s="5"/>
      <c r="AG389" s="5"/>
      <c r="AH389" s="5"/>
      <c r="AI389" s="5"/>
      <c r="AJ389" s="9"/>
      <c r="AK389" s="5"/>
    </row>
    <row r="390" spans="1:43" ht="20.100000000000001" customHeight="1">
      <c r="A390" s="5"/>
      <c r="B390" s="8"/>
      <c r="C390" s="5"/>
      <c r="D390" s="110"/>
      <c r="E390" s="110" t="s">
        <v>2001</v>
      </c>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9"/>
      <c r="AK390" s="5"/>
      <c r="AN390" s="5" t="b">
        <v>1</v>
      </c>
      <c r="AO390" s="5" t="s">
        <v>2001</v>
      </c>
      <c r="AQ390" s="107">
        <f>IF(AN390=TRUE,1,0)</f>
        <v>1</v>
      </c>
    </row>
    <row r="391" spans="1:43" ht="20.100000000000001" customHeight="1">
      <c r="A391" s="5"/>
      <c r="B391" s="8"/>
      <c r="C391" s="5"/>
      <c r="D391" s="5"/>
      <c r="E391" s="5"/>
      <c r="F391" s="5" t="s">
        <v>2007</v>
      </c>
      <c r="G391" s="5"/>
      <c r="H391" s="2220"/>
      <c r="I391" s="2220"/>
      <c r="J391" s="2220"/>
      <c r="K391" s="2220"/>
      <c r="L391" s="2220"/>
      <c r="M391" s="2220"/>
      <c r="N391" s="2220"/>
      <c r="O391" s="2220"/>
      <c r="P391" s="2220"/>
      <c r="Q391" s="2220"/>
      <c r="R391" s="2220"/>
      <c r="S391" s="2220"/>
      <c r="T391" s="2220"/>
      <c r="U391" s="2220"/>
      <c r="V391" s="2220"/>
      <c r="W391" s="2220"/>
      <c r="X391" s="2220"/>
      <c r="Y391" s="2220"/>
      <c r="Z391" s="2220"/>
      <c r="AA391" s="2220"/>
      <c r="AB391" s="2220"/>
      <c r="AC391" s="2220"/>
      <c r="AD391" s="2220"/>
      <c r="AE391" s="2220"/>
      <c r="AF391" s="2220"/>
      <c r="AG391" s="5" t="s">
        <v>238</v>
      </c>
      <c r="AH391" s="5"/>
      <c r="AI391" s="5"/>
      <c r="AJ391" s="9"/>
      <c r="AK391" s="5"/>
    </row>
    <row r="392" spans="1:43" ht="20.100000000000001" customHeight="1">
      <c r="A392" s="5"/>
      <c r="B392" s="8"/>
      <c r="C392" s="5" t="s">
        <v>2008</v>
      </c>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9"/>
      <c r="AK392" s="5"/>
    </row>
    <row r="393" spans="1:43" ht="20.100000000000001" customHeight="1">
      <c r="A393" s="5"/>
      <c r="B393" s="8"/>
      <c r="C393" s="5"/>
      <c r="D393" s="110"/>
      <c r="E393" s="114" t="s">
        <v>2009</v>
      </c>
      <c r="F393" s="5"/>
      <c r="G393" s="5"/>
      <c r="H393" s="5"/>
      <c r="I393" s="5"/>
      <c r="J393" s="2241"/>
      <c r="K393" s="2241"/>
      <c r="L393" s="2241"/>
      <c r="M393" s="2241"/>
      <c r="N393" s="2241"/>
      <c r="O393" s="5"/>
      <c r="P393" s="5" t="s">
        <v>2010</v>
      </c>
      <c r="Q393" s="5"/>
      <c r="R393" s="5"/>
      <c r="T393" s="5"/>
      <c r="U393" s="5" t="s">
        <v>2011</v>
      </c>
      <c r="V393" s="5"/>
      <c r="X393" s="5"/>
      <c r="Y393" s="2236"/>
      <c r="Z393" s="2236"/>
      <c r="AA393" s="2236"/>
      <c r="AB393" s="2236"/>
      <c r="AC393" s="2236"/>
      <c r="AD393" s="5"/>
      <c r="AE393" s="5" t="s">
        <v>2012</v>
      </c>
      <c r="AF393" s="5"/>
      <c r="AH393" s="5"/>
      <c r="AI393" s="5"/>
      <c r="AJ393" s="9"/>
      <c r="AK393" s="5"/>
      <c r="AN393" s="5" t="b">
        <v>1</v>
      </c>
      <c r="AO393" s="5" t="s">
        <v>2009</v>
      </c>
      <c r="AQ393" s="107">
        <f>IF(AN393=TRUE,1,0)</f>
        <v>1</v>
      </c>
    </row>
    <row r="394" spans="1:43" ht="20.100000000000001" customHeight="1">
      <c r="A394" s="5"/>
      <c r="B394" s="8"/>
      <c r="C394" s="5"/>
      <c r="D394" s="110"/>
      <c r="E394" s="114" t="s">
        <v>2013</v>
      </c>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9"/>
      <c r="AK394" s="5"/>
      <c r="AN394" s="5" t="b">
        <v>1</v>
      </c>
      <c r="AO394" s="5" t="s">
        <v>2013</v>
      </c>
      <c r="AQ394" s="107">
        <f>IF(AN394=TRUE,1,0)</f>
        <v>1</v>
      </c>
    </row>
    <row r="395" spans="1:43" ht="20.100000000000001" customHeight="1">
      <c r="A395" s="5"/>
      <c r="B395" s="8"/>
      <c r="C395" s="5"/>
      <c r="D395" s="5"/>
      <c r="E395" s="5"/>
      <c r="F395" s="5" t="s">
        <v>2007</v>
      </c>
      <c r="G395" s="5"/>
      <c r="H395" s="2220"/>
      <c r="I395" s="2220"/>
      <c r="J395" s="2220"/>
      <c r="K395" s="2220"/>
      <c r="L395" s="2220"/>
      <c r="M395" s="2220"/>
      <c r="N395" s="2220"/>
      <c r="O395" s="2220"/>
      <c r="P395" s="2220"/>
      <c r="Q395" s="2220"/>
      <c r="R395" s="2220"/>
      <c r="S395" s="2220"/>
      <c r="T395" s="2220"/>
      <c r="U395" s="2220"/>
      <c r="V395" s="2220"/>
      <c r="W395" s="2220"/>
      <c r="X395" s="2220"/>
      <c r="Y395" s="2220"/>
      <c r="Z395" s="2220"/>
      <c r="AA395" s="2220"/>
      <c r="AB395" s="2220"/>
      <c r="AC395" s="2220"/>
      <c r="AD395" s="2220"/>
      <c r="AE395" s="2220"/>
      <c r="AF395" s="2220"/>
      <c r="AG395" s="5" t="s">
        <v>238</v>
      </c>
      <c r="AH395" s="5"/>
      <c r="AI395" s="5"/>
      <c r="AJ395" s="9"/>
      <c r="AK395" s="5"/>
    </row>
    <row r="396" spans="1:43" ht="20.100000000000001" customHeight="1">
      <c r="A396" s="5"/>
      <c r="B396" s="14"/>
      <c r="C396" s="6" t="s">
        <v>2014</v>
      </c>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15"/>
      <c r="AK396" s="5"/>
      <c r="AN396" s="5" t="b">
        <v>1</v>
      </c>
      <c r="AO396" s="5" t="s">
        <v>0</v>
      </c>
      <c r="AQ396" s="107">
        <f>IF(AN396=TRUE,1,0)</f>
        <v>1</v>
      </c>
    </row>
    <row r="397" spans="1:43" ht="20.100000000000001" customHeight="1">
      <c r="A397" s="5"/>
      <c r="B397" s="11"/>
      <c r="C397" s="13"/>
      <c r="D397" s="13" t="s">
        <v>2015</v>
      </c>
      <c r="E397" s="13"/>
      <c r="F397" s="13"/>
      <c r="G397" s="13"/>
      <c r="H397" s="13"/>
      <c r="I397" s="13"/>
      <c r="J397" s="13"/>
      <c r="K397" s="13"/>
      <c r="L397" s="13"/>
      <c r="M397" s="13"/>
      <c r="N397" s="13"/>
      <c r="O397" s="13"/>
      <c r="P397" s="13"/>
      <c r="Q397" s="13"/>
      <c r="R397" s="13"/>
      <c r="S397" s="115"/>
      <c r="T397" s="116" t="s">
        <v>0</v>
      </c>
      <c r="U397" s="13"/>
      <c r="V397" s="13"/>
      <c r="W397" s="13"/>
      <c r="X397" s="115"/>
      <c r="Y397" s="116" t="s">
        <v>1</v>
      </c>
      <c r="Z397" s="13"/>
      <c r="AA397" s="13"/>
      <c r="AB397" s="13"/>
      <c r="AC397" s="13"/>
      <c r="AD397" s="13"/>
      <c r="AE397" s="13"/>
      <c r="AF397" s="13"/>
      <c r="AG397" s="13"/>
      <c r="AH397" s="13"/>
      <c r="AI397" s="13"/>
      <c r="AJ397" s="12"/>
      <c r="AK397" s="5"/>
      <c r="AN397" s="5" t="b">
        <v>1</v>
      </c>
      <c r="AO397" s="5" t="s">
        <v>1</v>
      </c>
      <c r="AQ397" s="107">
        <f>IF(AN397=TRUE,1,0)</f>
        <v>1</v>
      </c>
    </row>
    <row r="398" spans="1:43" ht="20.100000000000001" customHeight="1">
      <c r="A398" s="5"/>
      <c r="B398" s="8"/>
      <c r="C398" s="5" t="s">
        <v>2016</v>
      </c>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9"/>
      <c r="AK398" s="5"/>
    </row>
    <row r="399" spans="1:43" ht="20.100000000000001" customHeight="1">
      <c r="A399" s="5"/>
      <c r="B399" s="8"/>
      <c r="C399" s="5"/>
      <c r="D399" s="5"/>
      <c r="E399" s="5"/>
      <c r="F399" s="2238"/>
      <c r="G399" s="2238"/>
      <c r="H399" s="2238"/>
      <c r="I399" s="2238"/>
      <c r="J399" s="2238"/>
      <c r="K399" s="2238"/>
      <c r="L399" s="2238"/>
      <c r="M399" s="2238"/>
      <c r="N399" s="2238"/>
      <c r="O399" s="2238"/>
      <c r="P399" s="2238"/>
      <c r="Q399" s="2238"/>
      <c r="R399" s="2238"/>
      <c r="S399" s="2238"/>
      <c r="T399" s="2238"/>
      <c r="U399" s="2238"/>
      <c r="V399" s="2238"/>
      <c r="W399" s="2238"/>
      <c r="X399" s="2238"/>
      <c r="Y399" s="2238"/>
      <c r="Z399" s="2238"/>
      <c r="AA399" s="2238"/>
      <c r="AB399" s="2238"/>
      <c r="AC399" s="2238"/>
      <c r="AD399" s="2238"/>
      <c r="AE399" s="2238"/>
      <c r="AF399" s="2238"/>
      <c r="AG399" s="2238"/>
      <c r="AH399" s="2238"/>
      <c r="AI399" s="2238"/>
      <c r="AJ399" s="2239"/>
      <c r="AK399" s="5"/>
    </row>
    <row r="400" spans="1:43" ht="20.100000000000001" customHeight="1">
      <c r="A400" s="5"/>
      <c r="B400" s="14"/>
      <c r="C400" s="6" t="s">
        <v>2017</v>
      </c>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15"/>
      <c r="AK400" s="5"/>
    </row>
    <row r="401" spans="1:86" ht="20.100000000000001" customHeight="1">
      <c r="A401" s="5"/>
      <c r="B401" s="11"/>
      <c r="C401" s="13"/>
      <c r="D401" s="13"/>
      <c r="E401" s="13"/>
      <c r="F401" s="2238"/>
      <c r="G401" s="2238"/>
      <c r="H401" s="2238"/>
      <c r="I401" s="2238"/>
      <c r="J401" s="2238"/>
      <c r="K401" s="2238"/>
      <c r="L401" s="2238"/>
      <c r="M401" s="2238"/>
      <c r="N401" s="2238"/>
      <c r="O401" s="2238"/>
      <c r="P401" s="2238"/>
      <c r="Q401" s="2238"/>
      <c r="R401" s="2238"/>
      <c r="S401" s="2238"/>
      <c r="T401" s="2238"/>
      <c r="U401" s="2238"/>
      <c r="V401" s="2238"/>
      <c r="W401" s="2238"/>
      <c r="X401" s="2238"/>
      <c r="Y401" s="2238"/>
      <c r="Z401" s="2238"/>
      <c r="AA401" s="2238"/>
      <c r="AB401" s="2238"/>
      <c r="AC401" s="2238"/>
      <c r="AD401" s="2238"/>
      <c r="AE401" s="2238"/>
      <c r="AF401" s="2238"/>
      <c r="AG401" s="2238"/>
      <c r="AH401" s="2238"/>
      <c r="AI401" s="2238"/>
      <c r="AJ401" s="2239"/>
      <c r="AK401" s="5"/>
    </row>
    <row r="402" spans="1:86" ht="14.1"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4" spans="1:86" s="90" customFormat="1" ht="20.100000000000001" customHeight="1">
      <c r="A404" s="2209" t="s">
        <v>2018</v>
      </c>
      <c r="B404" s="2209"/>
      <c r="C404" s="2209"/>
      <c r="D404" s="2209"/>
      <c r="E404" s="2209"/>
      <c r="F404" s="2209"/>
      <c r="G404" s="2209"/>
      <c r="H404" s="2209"/>
      <c r="I404" s="2209"/>
      <c r="J404" s="2209"/>
      <c r="K404" s="2209"/>
      <c r="L404" s="2209"/>
      <c r="M404" s="2209"/>
      <c r="N404" s="2209"/>
      <c r="O404" s="2209"/>
      <c r="P404" s="2209"/>
      <c r="Q404" s="2209"/>
      <c r="R404" s="2209"/>
      <c r="S404" s="2209"/>
      <c r="T404" s="2209"/>
      <c r="U404" s="2209"/>
      <c r="V404" s="2209"/>
      <c r="W404" s="2209"/>
      <c r="X404" s="2209"/>
      <c r="Y404" s="2209"/>
      <c r="Z404" s="2209"/>
      <c r="AA404" s="2209"/>
      <c r="AB404" s="2209"/>
      <c r="AC404" s="2209"/>
      <c r="AD404" s="2209"/>
      <c r="AE404" s="2209"/>
      <c r="AF404" s="2209"/>
      <c r="AG404" s="2209"/>
      <c r="AH404" s="2209"/>
      <c r="AI404" s="2209"/>
      <c r="AJ404" s="2209"/>
      <c r="AK404" s="2209"/>
      <c r="AL404" s="89"/>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row>
    <row r="405" spans="1:86">
      <c r="C405" s="14" t="s">
        <v>2019</v>
      </c>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6"/>
    </row>
    <row r="406" spans="1:86">
      <c r="C406" s="44"/>
      <c r="AI406" s="41"/>
    </row>
    <row r="407" spans="1:86">
      <c r="C407" s="44"/>
      <c r="AI407" s="41"/>
    </row>
    <row r="408" spans="1:86">
      <c r="C408" s="44"/>
      <c r="AI408" s="41"/>
    </row>
    <row r="409" spans="1:86">
      <c r="C409" s="44"/>
      <c r="AI409" s="41"/>
    </row>
    <row r="410" spans="1:86">
      <c r="C410" s="44"/>
      <c r="AI410" s="41"/>
    </row>
    <row r="411" spans="1:86">
      <c r="C411" s="44"/>
      <c r="AI411" s="41"/>
    </row>
    <row r="412" spans="1:86">
      <c r="C412" s="44"/>
      <c r="AI412" s="41"/>
    </row>
    <row r="413" spans="1:86">
      <c r="C413" s="44"/>
      <c r="AI413" s="41"/>
    </row>
    <row r="414" spans="1:86">
      <c r="C414" s="44"/>
      <c r="AI414" s="41"/>
    </row>
    <row r="415" spans="1:86">
      <c r="C415" s="44"/>
      <c r="AI415" s="41"/>
    </row>
    <row r="416" spans="1:86">
      <c r="C416" s="44"/>
      <c r="AI416" s="41"/>
    </row>
    <row r="417" spans="3:35">
      <c r="C417" s="44"/>
      <c r="AI417" s="41"/>
    </row>
    <row r="418" spans="3:35">
      <c r="C418" s="44"/>
      <c r="AI418" s="41"/>
    </row>
    <row r="419" spans="3:35">
      <c r="C419" s="44"/>
      <c r="AI419" s="41"/>
    </row>
    <row r="420" spans="3:35">
      <c r="C420" s="44"/>
      <c r="AI420" s="41"/>
    </row>
    <row r="421" spans="3:35">
      <c r="C421" s="44"/>
      <c r="AI421" s="41"/>
    </row>
    <row r="422" spans="3:35">
      <c r="C422" s="44"/>
      <c r="AI422" s="41"/>
    </row>
    <row r="423" spans="3:35">
      <c r="C423" s="44"/>
      <c r="AI423" s="41"/>
    </row>
    <row r="424" spans="3:35">
      <c r="C424" s="44"/>
      <c r="AI424" s="41"/>
    </row>
    <row r="425" spans="3:35">
      <c r="C425" s="44"/>
      <c r="AI425" s="41"/>
    </row>
    <row r="426" spans="3:35">
      <c r="C426" s="44"/>
      <c r="AI426" s="41"/>
    </row>
    <row r="427" spans="3:35">
      <c r="C427" s="44"/>
      <c r="AI427" s="41"/>
    </row>
    <row r="428" spans="3:35">
      <c r="C428" s="44"/>
      <c r="AI428" s="41"/>
    </row>
    <row r="429" spans="3:35">
      <c r="C429" s="44"/>
      <c r="AI429" s="41"/>
    </row>
    <row r="430" spans="3:35">
      <c r="C430" s="44"/>
      <c r="AI430" s="41"/>
    </row>
    <row r="431" spans="3:35">
      <c r="C431" s="44"/>
      <c r="AI431" s="41"/>
    </row>
    <row r="432" spans="3:35">
      <c r="C432" s="71"/>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42"/>
    </row>
    <row r="433" spans="3:35">
      <c r="C433" s="8" t="s">
        <v>2020</v>
      </c>
      <c r="AI433" s="41"/>
    </row>
    <row r="434" spans="3:35">
      <c r="C434" s="44"/>
      <c r="AI434" s="41"/>
    </row>
    <row r="435" spans="3:35">
      <c r="C435" s="44"/>
      <c r="AI435" s="41"/>
    </row>
    <row r="436" spans="3:35">
      <c r="C436" s="44"/>
      <c r="AI436" s="41"/>
    </row>
    <row r="437" spans="3:35">
      <c r="C437" s="44"/>
      <c r="AI437" s="41"/>
    </row>
    <row r="438" spans="3:35">
      <c r="C438" s="44"/>
      <c r="AI438" s="41"/>
    </row>
    <row r="439" spans="3:35">
      <c r="C439" s="44"/>
      <c r="AI439" s="41"/>
    </row>
    <row r="440" spans="3:35">
      <c r="C440" s="44"/>
      <c r="AI440" s="41"/>
    </row>
    <row r="441" spans="3:35">
      <c r="C441" s="44"/>
      <c r="AI441" s="41"/>
    </row>
    <row r="442" spans="3:35">
      <c r="C442" s="44"/>
      <c r="AI442" s="41"/>
    </row>
    <row r="443" spans="3:35">
      <c r="C443" s="44"/>
      <c r="AI443" s="41"/>
    </row>
    <row r="444" spans="3:35">
      <c r="C444" s="44"/>
      <c r="AI444" s="41"/>
    </row>
    <row r="445" spans="3:35">
      <c r="C445" s="44"/>
      <c r="AI445" s="41"/>
    </row>
    <row r="446" spans="3:35">
      <c r="C446" s="44"/>
      <c r="AI446" s="41"/>
    </row>
    <row r="447" spans="3:35">
      <c r="C447" s="44"/>
      <c r="AI447" s="41"/>
    </row>
    <row r="448" spans="3:35">
      <c r="C448" s="44"/>
      <c r="AI448" s="41"/>
    </row>
    <row r="449" spans="3:35">
      <c r="C449" s="44"/>
      <c r="AI449" s="41"/>
    </row>
    <row r="450" spans="3:35">
      <c r="C450" s="44"/>
      <c r="AI450" s="41"/>
    </row>
    <row r="451" spans="3:35">
      <c r="C451" s="44"/>
      <c r="AI451" s="41"/>
    </row>
    <row r="452" spans="3:35">
      <c r="C452" s="44"/>
      <c r="AI452" s="41"/>
    </row>
    <row r="453" spans="3:35">
      <c r="C453" s="44"/>
      <c r="AI453" s="41"/>
    </row>
    <row r="454" spans="3:35">
      <c r="C454" s="44"/>
      <c r="AI454" s="41"/>
    </row>
    <row r="455" spans="3:35">
      <c r="C455" s="44"/>
      <c r="AI455" s="41"/>
    </row>
    <row r="456" spans="3:35">
      <c r="C456" s="44"/>
      <c r="AI456" s="41"/>
    </row>
    <row r="457" spans="3:35">
      <c r="C457" s="44"/>
      <c r="AI457" s="41"/>
    </row>
    <row r="458" spans="3:35">
      <c r="C458" s="44"/>
      <c r="AI458" s="41"/>
    </row>
    <row r="459" spans="3:35">
      <c r="C459" s="44"/>
      <c r="AI459" s="41"/>
    </row>
    <row r="460" spans="3:35">
      <c r="C460" s="44"/>
      <c r="AI460" s="41"/>
    </row>
    <row r="461" spans="3:35">
      <c r="C461" s="44"/>
      <c r="AI461" s="41"/>
    </row>
    <row r="462" spans="3:35">
      <c r="C462" s="71"/>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42"/>
    </row>
    <row r="465" spans="1:37" ht="32.1" customHeight="1">
      <c r="A465" s="2208" t="s">
        <v>2021</v>
      </c>
      <c r="B465" s="2208"/>
      <c r="C465" s="2208"/>
      <c r="D465" s="2208"/>
      <c r="E465" s="2208"/>
      <c r="F465" s="2208"/>
      <c r="G465" s="2208"/>
      <c r="H465" s="2208"/>
      <c r="I465" s="2208"/>
      <c r="J465" s="2208"/>
      <c r="K465" s="2208"/>
      <c r="L465" s="2208"/>
      <c r="M465" s="2208"/>
      <c r="N465" s="2208"/>
      <c r="O465" s="2208"/>
      <c r="P465" s="2208"/>
      <c r="Q465" s="2208"/>
      <c r="R465" s="2208"/>
      <c r="S465" s="2208"/>
      <c r="T465" s="2208"/>
      <c r="U465" s="2208"/>
      <c r="V465" s="2208"/>
      <c r="W465" s="2208"/>
      <c r="X465" s="2208"/>
      <c r="Y465" s="2208"/>
      <c r="Z465" s="2208"/>
      <c r="AA465" s="2208"/>
      <c r="AB465" s="2208"/>
      <c r="AC465" s="2208"/>
      <c r="AD465" s="2208"/>
      <c r="AE465" s="2208"/>
      <c r="AF465" s="2208"/>
      <c r="AG465" s="2208"/>
      <c r="AH465" s="2208"/>
      <c r="AI465" s="2208"/>
      <c r="AJ465" s="2208"/>
      <c r="AK465" s="2208"/>
    </row>
    <row r="466" spans="1:37" ht="32.1" customHeight="1">
      <c r="B466" s="5"/>
      <c r="C466" s="5"/>
      <c r="D466" s="5" t="s">
        <v>2022</v>
      </c>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spans="1:37" ht="32.1" customHeight="1">
      <c r="B467" s="5"/>
      <c r="C467" s="70"/>
      <c r="D467" s="6" t="s">
        <v>2023</v>
      </c>
      <c r="E467" s="6"/>
      <c r="F467" s="6"/>
      <c r="G467" s="6"/>
      <c r="H467" s="6"/>
      <c r="I467" s="6"/>
      <c r="J467" s="6"/>
      <c r="K467" s="6"/>
      <c r="L467" s="6"/>
      <c r="M467" s="2240"/>
      <c r="N467" s="2240"/>
      <c r="O467" s="2240"/>
      <c r="P467" s="2240"/>
      <c r="Q467" s="2240"/>
      <c r="R467" s="2240"/>
      <c r="S467" s="2240"/>
      <c r="T467" s="2240"/>
      <c r="U467" s="2240"/>
      <c r="V467" s="2240"/>
      <c r="W467" s="2240"/>
      <c r="X467" s="2240"/>
      <c r="Y467" s="2240"/>
      <c r="Z467" s="2240"/>
      <c r="AA467" s="2240"/>
      <c r="AB467" s="2240"/>
      <c r="AC467" s="2240"/>
      <c r="AD467" s="2240"/>
      <c r="AE467" s="2240"/>
      <c r="AF467" s="2240"/>
      <c r="AG467" s="2240"/>
      <c r="AH467" s="2240"/>
      <c r="AI467" s="2240"/>
      <c r="AJ467" s="15"/>
      <c r="AK467" s="5"/>
    </row>
    <row r="468" spans="1:37" ht="32.1" customHeight="1">
      <c r="B468" s="5"/>
      <c r="C468" s="44"/>
      <c r="D468" s="5" t="s">
        <v>2024</v>
      </c>
      <c r="E468" s="5"/>
      <c r="F468" s="5"/>
      <c r="G468" s="5"/>
      <c r="H468" s="5"/>
      <c r="I468" s="5"/>
      <c r="J468" s="5"/>
      <c r="K468" s="5"/>
      <c r="L468" s="5"/>
      <c r="M468" s="2212"/>
      <c r="N468" s="2212"/>
      <c r="O468" s="2212"/>
      <c r="P468" s="2212"/>
      <c r="Q468" s="2212"/>
      <c r="R468" s="2212"/>
      <c r="T468" s="91" t="s">
        <v>2025</v>
      </c>
      <c r="U468" s="5"/>
      <c r="V468" s="5"/>
      <c r="W468" s="5"/>
      <c r="X468" s="5"/>
      <c r="Y468" s="5"/>
      <c r="Z468" s="5"/>
      <c r="AA468" s="5"/>
      <c r="AB468" s="5"/>
      <c r="AC468" s="5"/>
      <c r="AD468" s="5"/>
      <c r="AE468" s="5"/>
      <c r="AF468" s="5"/>
      <c r="AG468" s="5"/>
      <c r="AH468" s="5"/>
      <c r="AI468" s="5"/>
      <c r="AJ468" s="9"/>
      <c r="AK468" s="5"/>
    </row>
    <row r="469" spans="1:37" ht="32.1" customHeight="1">
      <c r="B469" s="5"/>
      <c r="C469" s="44"/>
      <c r="D469" s="5" t="s">
        <v>2026</v>
      </c>
      <c r="E469" s="5"/>
      <c r="F469" s="5"/>
      <c r="G469" s="5"/>
      <c r="H469" s="5"/>
      <c r="I469" s="5"/>
      <c r="J469" s="5"/>
      <c r="K469" s="5"/>
      <c r="L469" s="5"/>
      <c r="M469" s="2212"/>
      <c r="N469" s="2212"/>
      <c r="O469" s="2212"/>
      <c r="P469" s="2212"/>
      <c r="Q469" s="2212"/>
      <c r="R469" s="2212"/>
      <c r="T469" s="91" t="s">
        <v>245</v>
      </c>
      <c r="U469" s="5"/>
      <c r="V469" s="5"/>
      <c r="W469" s="5"/>
      <c r="X469" s="5"/>
      <c r="Y469" s="5"/>
      <c r="Z469" s="5"/>
      <c r="AA469" s="5"/>
      <c r="AB469" s="5"/>
      <c r="AC469" s="5"/>
      <c r="AD469" s="5"/>
      <c r="AE469" s="5"/>
      <c r="AF469" s="5"/>
      <c r="AG469" s="5"/>
      <c r="AH469" s="5"/>
      <c r="AI469" s="5"/>
      <c r="AJ469" s="9"/>
      <c r="AK469" s="5"/>
    </row>
    <row r="470" spans="1:37" ht="32.1" customHeight="1">
      <c r="B470" s="5"/>
      <c r="C470" s="44"/>
      <c r="D470" s="5" t="s">
        <v>2027</v>
      </c>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9"/>
      <c r="AK470" s="5"/>
    </row>
    <row r="471" spans="1:37" ht="32.1" customHeight="1">
      <c r="B471" s="5"/>
      <c r="C471" s="44"/>
      <c r="D471" s="5" t="s">
        <v>2028</v>
      </c>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9"/>
      <c r="AK471" s="5"/>
    </row>
    <row r="472" spans="1:37" ht="32.1" customHeight="1">
      <c r="B472" s="5"/>
      <c r="C472" s="8"/>
      <c r="D472" s="5"/>
      <c r="E472" s="5"/>
      <c r="F472" s="5" t="s">
        <v>2029</v>
      </c>
      <c r="G472" s="5"/>
      <c r="H472" s="5"/>
      <c r="I472" s="5"/>
      <c r="J472" s="5"/>
      <c r="K472" s="5"/>
      <c r="L472" s="5"/>
      <c r="M472" s="5"/>
      <c r="N472" s="5"/>
      <c r="O472" s="5"/>
      <c r="P472" s="5"/>
      <c r="Q472" s="2212"/>
      <c r="R472" s="2212"/>
      <c r="S472" s="2212"/>
      <c r="T472" s="2212"/>
      <c r="U472" s="2212"/>
      <c r="V472" s="2212"/>
      <c r="X472" s="91" t="s">
        <v>2030</v>
      </c>
      <c r="Y472" s="5"/>
      <c r="Z472" s="5"/>
      <c r="AA472" s="5"/>
      <c r="AB472" s="5"/>
      <c r="AC472" s="5"/>
      <c r="AD472" s="5"/>
      <c r="AE472" s="5"/>
      <c r="AF472" s="5"/>
      <c r="AG472" s="5"/>
      <c r="AH472" s="5"/>
      <c r="AI472" s="5"/>
      <c r="AJ472" s="9"/>
      <c r="AK472" s="5"/>
    </row>
    <row r="473" spans="1:37" ht="32.1" customHeight="1">
      <c r="B473" s="5"/>
      <c r="C473" s="8"/>
      <c r="D473" s="5"/>
      <c r="F473" s="5" t="s">
        <v>2031</v>
      </c>
      <c r="G473" s="5"/>
      <c r="H473" s="5"/>
      <c r="I473" s="5"/>
      <c r="J473" s="5"/>
      <c r="K473" s="5"/>
      <c r="L473" s="5"/>
      <c r="M473" s="5"/>
      <c r="N473" s="5"/>
      <c r="O473" s="5"/>
      <c r="P473" s="5"/>
      <c r="Q473" s="2212"/>
      <c r="R473" s="2212"/>
      <c r="S473" s="2212"/>
      <c r="T473" s="2212"/>
      <c r="U473" s="2212"/>
      <c r="V473" s="2212"/>
      <c r="X473" s="91" t="s">
        <v>2030</v>
      </c>
      <c r="Y473" s="5"/>
      <c r="Z473" s="5"/>
      <c r="AA473" s="5"/>
      <c r="AB473" s="5"/>
      <c r="AC473" s="5"/>
      <c r="AD473" s="5"/>
      <c r="AE473" s="5"/>
      <c r="AF473" s="5"/>
      <c r="AG473" s="5"/>
      <c r="AH473" s="5"/>
      <c r="AI473" s="5"/>
      <c r="AJ473" s="9"/>
      <c r="AK473" s="5"/>
    </row>
    <row r="474" spans="1:37" ht="32.1" customHeight="1">
      <c r="B474" s="5"/>
      <c r="C474" s="8"/>
      <c r="D474" s="5"/>
      <c r="E474" s="5"/>
      <c r="F474" s="5" t="s">
        <v>2032</v>
      </c>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9"/>
      <c r="AK474" s="5"/>
    </row>
    <row r="475" spans="1:37" ht="32.1" customHeight="1">
      <c r="B475" s="5"/>
      <c r="C475" s="8"/>
      <c r="D475" s="5"/>
      <c r="F475" s="5"/>
      <c r="G475" s="5" t="s">
        <v>764</v>
      </c>
      <c r="H475" s="2210"/>
      <c r="I475" s="2210"/>
      <c r="J475" s="2210"/>
      <c r="K475" s="2210"/>
      <c r="L475" s="2210"/>
      <c r="M475" s="2210"/>
      <c r="N475" s="2210"/>
      <c r="O475" s="2210"/>
      <c r="P475" s="2210"/>
      <c r="Q475" s="2210"/>
      <c r="R475" s="2210"/>
      <c r="S475" s="2210"/>
      <c r="T475" s="2210"/>
      <c r="U475" s="2210"/>
      <c r="V475" s="2210"/>
      <c r="W475" s="2210"/>
      <c r="X475" s="2210"/>
      <c r="Y475" s="2210"/>
      <c r="Z475" s="2210"/>
      <c r="AA475" s="2210"/>
      <c r="AB475" s="2210"/>
      <c r="AC475" s="2210"/>
      <c r="AD475" s="2210"/>
      <c r="AE475" s="2210"/>
      <c r="AF475" s="2210"/>
      <c r="AG475" s="5" t="s">
        <v>238</v>
      </c>
      <c r="AH475" s="5"/>
      <c r="AI475" s="5"/>
      <c r="AJ475" s="9"/>
      <c r="AK475" s="5"/>
    </row>
    <row r="476" spans="1:37" ht="32.1" customHeight="1">
      <c r="C476" s="8"/>
      <c r="D476" s="5" t="s">
        <v>2033</v>
      </c>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9"/>
      <c r="AK476" s="5"/>
    </row>
    <row r="477" spans="1:37" ht="32.1" customHeight="1">
      <c r="B477" s="5"/>
      <c r="C477" s="8"/>
      <c r="D477" s="5"/>
      <c r="E477" s="5"/>
      <c r="F477" s="5" t="s">
        <v>2034</v>
      </c>
      <c r="G477" s="5"/>
      <c r="H477" s="5"/>
      <c r="I477" s="5"/>
      <c r="J477" s="5"/>
      <c r="K477" s="5"/>
      <c r="L477" s="5"/>
      <c r="M477" s="5"/>
      <c r="N477" s="5"/>
      <c r="O477" s="5"/>
      <c r="P477" s="2212"/>
      <c r="Q477" s="2212"/>
      <c r="R477" s="2212"/>
      <c r="S477" s="2212"/>
      <c r="T477" s="2212"/>
      <c r="V477" s="92" t="s">
        <v>2005</v>
      </c>
      <c r="W477" s="5"/>
      <c r="X477" s="5"/>
      <c r="Y477" s="5"/>
      <c r="Z477" s="5"/>
      <c r="AA477" s="5"/>
      <c r="AB477" s="5"/>
      <c r="AC477" s="5"/>
      <c r="AD477" s="5"/>
      <c r="AE477" s="5"/>
      <c r="AF477" s="5"/>
      <c r="AG477" s="5"/>
      <c r="AH477" s="5"/>
      <c r="AI477" s="5"/>
      <c r="AJ477" s="9"/>
      <c r="AK477" s="5"/>
    </row>
    <row r="478" spans="1:37" ht="32.1" customHeight="1">
      <c r="B478" s="5"/>
      <c r="C478" s="8"/>
      <c r="D478" s="5"/>
      <c r="F478" s="5" t="s">
        <v>2006</v>
      </c>
      <c r="G478" s="5"/>
      <c r="H478" s="5"/>
      <c r="I478" s="5"/>
      <c r="J478" s="5"/>
      <c r="K478" s="5"/>
      <c r="L478" s="5"/>
      <c r="M478" s="5"/>
      <c r="N478" s="5"/>
      <c r="O478" s="5"/>
      <c r="P478" s="2212"/>
      <c r="Q478" s="2212"/>
      <c r="R478" s="2212"/>
      <c r="S478" s="2212"/>
      <c r="T478" s="2212"/>
      <c r="U478" s="5"/>
      <c r="V478" s="5"/>
      <c r="W478" s="5"/>
      <c r="X478" s="5"/>
      <c r="Y478" s="5"/>
      <c r="Z478" s="5"/>
      <c r="AA478" s="5"/>
      <c r="AB478" s="5"/>
      <c r="AC478" s="5"/>
      <c r="AD478" s="5"/>
      <c r="AE478" s="5"/>
      <c r="AF478" s="5"/>
      <c r="AG478" s="5"/>
      <c r="AH478" s="5"/>
      <c r="AI478" s="5"/>
      <c r="AJ478" s="9"/>
      <c r="AK478" s="5"/>
    </row>
    <row r="479" spans="1:37" ht="32.1" customHeight="1">
      <c r="B479" s="5"/>
      <c r="C479" s="8"/>
      <c r="D479" s="5"/>
      <c r="E479" s="5"/>
      <c r="F479" s="5" t="s">
        <v>2032</v>
      </c>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9"/>
      <c r="AK479" s="5"/>
    </row>
    <row r="480" spans="1:37" ht="32.1" customHeight="1">
      <c r="B480" s="5"/>
      <c r="C480" s="11"/>
      <c r="D480" s="13"/>
      <c r="E480" s="3"/>
      <c r="F480" s="13"/>
      <c r="G480" s="13" t="s">
        <v>764</v>
      </c>
      <c r="H480" s="2250"/>
      <c r="I480" s="2250"/>
      <c r="J480" s="2250"/>
      <c r="K480" s="2250"/>
      <c r="L480" s="2250"/>
      <c r="M480" s="2250"/>
      <c r="N480" s="2250"/>
      <c r="O480" s="2250"/>
      <c r="P480" s="2250"/>
      <c r="Q480" s="2250"/>
      <c r="R480" s="2250"/>
      <c r="S480" s="2250"/>
      <c r="T480" s="2250"/>
      <c r="U480" s="2250"/>
      <c r="V480" s="2250"/>
      <c r="W480" s="2250"/>
      <c r="X480" s="2250"/>
      <c r="Y480" s="2250"/>
      <c r="Z480" s="2250"/>
      <c r="AA480" s="2250"/>
      <c r="AB480" s="2250"/>
      <c r="AC480" s="2250"/>
      <c r="AD480" s="2250"/>
      <c r="AE480" s="2250"/>
      <c r="AF480" s="2250"/>
      <c r="AG480" s="13" t="s">
        <v>238</v>
      </c>
      <c r="AH480" s="13"/>
      <c r="AI480" s="13"/>
      <c r="AJ480" s="12"/>
      <c r="AK480" s="5"/>
    </row>
    <row r="481" spans="2:37">
      <c r="B481" s="45" t="s">
        <v>128</v>
      </c>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row>
    <row r="482" spans="2:37">
      <c r="C482" s="45" t="s">
        <v>2035</v>
      </c>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row>
    <row r="483" spans="2:37">
      <c r="C483" s="45" t="s">
        <v>2036</v>
      </c>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row>
    <row r="484" spans="2:37">
      <c r="C484" s="45" t="s">
        <v>2037</v>
      </c>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row>
    <row r="485" spans="2:37">
      <c r="C485" s="45" t="s">
        <v>2038</v>
      </c>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row>
    <row r="486" spans="2:37">
      <c r="C486" s="45" t="s">
        <v>2039</v>
      </c>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row>
    <row r="487" spans="2:37">
      <c r="C487" s="45"/>
      <c r="D487" s="45" t="s">
        <v>2040</v>
      </c>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row>
    <row r="488" spans="2:37">
      <c r="C488" s="45"/>
      <c r="D488" s="45" t="s">
        <v>2041</v>
      </c>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row>
    <row r="489" spans="2:37">
      <c r="C489" s="45"/>
      <c r="D489" s="45" t="s">
        <v>2042</v>
      </c>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row>
    <row r="490" spans="2:37">
      <c r="C490" s="45"/>
      <c r="D490" s="45" t="s">
        <v>2043</v>
      </c>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row>
    <row r="491" spans="2:37">
      <c r="C491" s="45"/>
      <c r="D491" s="45" t="s">
        <v>2044</v>
      </c>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row>
    <row r="492" spans="2:37">
      <c r="C492" s="45"/>
      <c r="D492" s="45" t="s">
        <v>2045</v>
      </c>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row>
    <row r="493" spans="2:37">
      <c r="C493" s="45" t="s">
        <v>2046</v>
      </c>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row>
    <row r="494" spans="2:37">
      <c r="C494" s="45" t="s">
        <v>2047</v>
      </c>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row>
    <row r="495" spans="2:37">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row>
    <row r="497" spans="1:37" ht="32.1" customHeight="1">
      <c r="A497" s="2208" t="s">
        <v>2048</v>
      </c>
      <c r="B497" s="2208"/>
      <c r="C497" s="2208"/>
      <c r="D497" s="2208"/>
      <c r="E497" s="2208"/>
      <c r="F497" s="2208"/>
      <c r="G497" s="2208"/>
      <c r="H497" s="2208"/>
      <c r="I497" s="2208"/>
      <c r="J497" s="2208"/>
      <c r="K497" s="2208"/>
      <c r="L497" s="2208"/>
      <c r="M497" s="2208"/>
      <c r="N497" s="2208"/>
      <c r="O497" s="2208"/>
      <c r="P497" s="2208"/>
      <c r="Q497" s="2208"/>
      <c r="R497" s="2208"/>
      <c r="S497" s="2208"/>
      <c r="T497" s="2208"/>
      <c r="U497" s="2208"/>
      <c r="V497" s="2208"/>
      <c r="W497" s="2208"/>
      <c r="X497" s="2208"/>
      <c r="Y497" s="2208"/>
      <c r="Z497" s="2208"/>
      <c r="AA497" s="2208"/>
      <c r="AB497" s="2208"/>
      <c r="AC497" s="2208"/>
      <c r="AD497" s="2208"/>
      <c r="AE497" s="2208"/>
      <c r="AF497" s="2208"/>
      <c r="AG497" s="2208"/>
      <c r="AH497" s="2208"/>
      <c r="AI497" s="2208"/>
      <c r="AJ497" s="2208"/>
      <c r="AK497" s="2208"/>
    </row>
    <row r="498" spans="1:37" ht="32.1"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row>
    <row r="499" spans="1:37" ht="32.1" customHeight="1">
      <c r="A499" s="45"/>
      <c r="C499" s="5" t="s">
        <v>2049</v>
      </c>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row>
    <row r="500" spans="1:37" ht="32.1" customHeight="1">
      <c r="A500" s="45"/>
      <c r="C500" s="45"/>
      <c r="D500" s="2242"/>
      <c r="E500" s="2243"/>
      <c r="F500" s="2243"/>
      <c r="G500" s="2243"/>
      <c r="H500" s="2243"/>
      <c r="I500" s="2243"/>
      <c r="J500" s="2243"/>
      <c r="K500" s="2243"/>
      <c r="L500" s="2243"/>
      <c r="M500" s="2243"/>
      <c r="N500" s="2243"/>
      <c r="O500" s="2243"/>
      <c r="P500" s="2243"/>
      <c r="Q500" s="2243"/>
      <c r="R500" s="2243"/>
      <c r="S500" s="2243"/>
      <c r="T500" s="2243"/>
      <c r="U500" s="2243"/>
      <c r="V500" s="2243"/>
      <c r="W500" s="2243"/>
      <c r="X500" s="2243"/>
      <c r="Y500" s="2243"/>
      <c r="Z500" s="2243"/>
      <c r="AA500" s="2243"/>
      <c r="AB500" s="2243"/>
      <c r="AC500" s="2243"/>
      <c r="AD500" s="2243"/>
      <c r="AE500" s="2243"/>
      <c r="AF500" s="2243"/>
      <c r="AG500" s="2243"/>
      <c r="AH500" s="2243"/>
      <c r="AI500" s="2244"/>
      <c r="AJ500" s="45"/>
      <c r="AK500" s="45"/>
    </row>
    <row r="501" spans="1:37" ht="32.1" customHeight="1">
      <c r="A501" s="45"/>
      <c r="C501" s="45"/>
      <c r="D501" s="2245"/>
      <c r="E501" s="2246"/>
      <c r="F501" s="2246"/>
      <c r="G501" s="2246"/>
      <c r="H501" s="2246"/>
      <c r="I501" s="2246"/>
      <c r="J501" s="2246"/>
      <c r="K501" s="2246"/>
      <c r="L501" s="2246"/>
      <c r="M501" s="2246"/>
      <c r="N501" s="2246"/>
      <c r="O501" s="2246"/>
      <c r="P501" s="2246"/>
      <c r="Q501" s="2246"/>
      <c r="R501" s="2246"/>
      <c r="S501" s="2246"/>
      <c r="T501" s="2246"/>
      <c r="U501" s="2246"/>
      <c r="V501" s="2246"/>
      <c r="W501" s="2246"/>
      <c r="X501" s="2246"/>
      <c r="Y501" s="2246"/>
      <c r="Z501" s="2246"/>
      <c r="AA501" s="2246"/>
      <c r="AB501" s="2246"/>
      <c r="AC501" s="2246"/>
      <c r="AD501" s="2246"/>
      <c r="AE501" s="2246"/>
      <c r="AF501" s="2246"/>
      <c r="AG501" s="2246"/>
      <c r="AH501" s="2246"/>
      <c r="AI501" s="2247"/>
      <c r="AJ501" s="45"/>
      <c r="AK501" s="45"/>
    </row>
    <row r="502" spans="1:37" ht="32.1" customHeight="1">
      <c r="A502" s="45"/>
      <c r="C502" s="5" t="s">
        <v>2050</v>
      </c>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row>
    <row r="503" spans="1:37" ht="32.1" customHeight="1">
      <c r="A503" s="45"/>
      <c r="B503" s="45"/>
      <c r="D503" s="93" t="s">
        <v>2051</v>
      </c>
      <c r="E503" s="33"/>
      <c r="F503" s="33"/>
      <c r="G503" s="33"/>
      <c r="H503" s="33"/>
      <c r="I503" s="33"/>
      <c r="J503" s="33"/>
      <c r="K503" s="33"/>
      <c r="L503" s="33"/>
      <c r="M503" s="33"/>
      <c r="N503" s="33"/>
      <c r="O503" s="33"/>
      <c r="P503" s="33"/>
      <c r="Q503" s="33"/>
      <c r="R503" s="33"/>
      <c r="S503" s="33"/>
      <c r="T503" s="33"/>
      <c r="U503" s="2248" t="e">
        <f>#REF!</f>
        <v>#REF!</v>
      </c>
      <c r="V503" s="2248"/>
      <c r="W503" s="2248"/>
      <c r="X503" s="2248"/>
      <c r="Y503" s="2248"/>
      <c r="Z503" s="33" t="s">
        <v>1648</v>
      </c>
      <c r="AA503" s="2248" t="e">
        <f>#REF!</f>
        <v>#REF!</v>
      </c>
      <c r="AB503" s="2248"/>
      <c r="AC503" s="2248"/>
      <c r="AD503" s="33" t="s">
        <v>1649</v>
      </c>
      <c r="AE503" s="2248" t="e">
        <f>#REF!</f>
        <v>#REF!</v>
      </c>
      <c r="AF503" s="2248"/>
      <c r="AG503" s="2248"/>
      <c r="AH503" s="33" t="s">
        <v>1650</v>
      </c>
      <c r="AI503" s="94"/>
      <c r="AJ503" s="45"/>
      <c r="AK503" s="45"/>
    </row>
    <row r="504" spans="1:37" ht="32.1" customHeight="1">
      <c r="A504" s="45"/>
      <c r="B504" s="45"/>
      <c r="D504" s="32" t="s">
        <v>2052</v>
      </c>
      <c r="E504" s="24"/>
      <c r="F504" s="24"/>
      <c r="G504" s="24"/>
      <c r="H504" s="24"/>
      <c r="I504" s="24"/>
      <c r="J504" s="24"/>
      <c r="K504" s="24"/>
      <c r="L504" s="24"/>
      <c r="M504" s="24"/>
      <c r="N504" s="24"/>
      <c r="O504" s="24"/>
      <c r="P504" s="24"/>
      <c r="Q504" s="24"/>
      <c r="R504" s="24"/>
      <c r="S504" s="24"/>
      <c r="T504" s="24"/>
      <c r="U504" s="2249" t="e">
        <f>#REF!</f>
        <v>#REF!</v>
      </c>
      <c r="V504" s="2249"/>
      <c r="W504" s="2249"/>
      <c r="X504" s="2249"/>
      <c r="Y504" s="2249"/>
      <c r="Z504" s="24" t="s">
        <v>1648</v>
      </c>
      <c r="AA504" s="2249" t="e">
        <f>#REF!</f>
        <v>#REF!</v>
      </c>
      <c r="AB504" s="2249"/>
      <c r="AC504" s="2249"/>
      <c r="AD504" s="24" t="s">
        <v>1649</v>
      </c>
      <c r="AE504" s="2249" t="e">
        <f>#REF!</f>
        <v>#REF!</v>
      </c>
      <c r="AF504" s="2249"/>
      <c r="AG504" s="2249"/>
      <c r="AH504" s="24" t="s">
        <v>1650</v>
      </c>
      <c r="AI504" s="25"/>
      <c r="AJ504" s="45"/>
      <c r="AK504" s="45"/>
    </row>
    <row r="505" spans="1:37" ht="32.1"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row>
    <row r="506" spans="1:37" ht="32.1" customHeight="1">
      <c r="A506" s="45"/>
      <c r="B506" s="45"/>
      <c r="D506" s="45" t="s">
        <v>2053</v>
      </c>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row>
    <row r="507" spans="1:37" ht="32.1" customHeight="1">
      <c r="A507" s="45"/>
      <c r="B507" s="45"/>
      <c r="C507" s="45"/>
      <c r="E507" s="45" t="s">
        <v>2054</v>
      </c>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row>
    <row r="508" spans="1:37">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row>
    <row r="509" spans="1:37">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64" t="s">
        <v>1696</v>
      </c>
    </row>
    <row r="510" spans="1:37" ht="12.75" customHeight="1">
      <c r="A510" s="2107" t="s">
        <v>1697</v>
      </c>
      <c r="B510" s="2107"/>
      <c r="C510" s="2107"/>
      <c r="D510" s="2107"/>
      <c r="E510" s="2107"/>
      <c r="F510" s="2107"/>
      <c r="G510" s="2107"/>
      <c r="H510" s="2107"/>
      <c r="I510" s="2107"/>
      <c r="J510" s="2107"/>
      <c r="K510" s="2107"/>
      <c r="L510" s="2107"/>
      <c r="M510" s="2107"/>
      <c r="N510" s="2107"/>
      <c r="O510" s="2107"/>
      <c r="P510" s="2107"/>
      <c r="Q510" s="2107"/>
      <c r="R510" s="2107"/>
      <c r="S510" s="2107"/>
      <c r="T510" s="2107"/>
      <c r="U510" s="2107"/>
      <c r="V510" s="2107"/>
      <c r="W510" s="2107"/>
      <c r="X510" s="2107"/>
      <c r="Y510" s="2107"/>
      <c r="Z510" s="2107"/>
      <c r="AA510" s="2107"/>
      <c r="AB510" s="2107"/>
      <c r="AC510" s="2107"/>
      <c r="AD510" s="2107"/>
      <c r="AE510" s="2107"/>
      <c r="AF510" s="2107"/>
      <c r="AG510" s="2107"/>
      <c r="AH510" s="2107"/>
      <c r="AI510" s="2107"/>
      <c r="AJ510" s="2107"/>
      <c r="AK510" s="2107"/>
    </row>
    <row r="513" spans="1:36">
      <c r="A513" s="1" t="s">
        <v>1647</v>
      </c>
      <c r="X513" s="2108"/>
      <c r="Y513" s="2108"/>
      <c r="Z513" s="2108"/>
      <c r="AA513" s="2108"/>
      <c r="AB513" s="1" t="s">
        <v>1648</v>
      </c>
      <c r="AC513" s="2108"/>
      <c r="AD513" s="2108"/>
      <c r="AE513" s="1" t="s">
        <v>1649</v>
      </c>
      <c r="AF513" s="2108"/>
      <c r="AG513" s="2108"/>
      <c r="AH513" s="1" t="s">
        <v>1650</v>
      </c>
    </row>
    <row r="514" spans="1:36">
      <c r="C514" s="1" t="s">
        <v>1651</v>
      </c>
    </row>
    <row r="516" spans="1:36">
      <c r="R516" s="1" t="s">
        <v>1652</v>
      </c>
    </row>
    <row r="517" spans="1:36">
      <c r="S517" s="2109"/>
      <c r="T517" s="2109"/>
      <c r="U517" s="2109"/>
      <c r="V517" s="2109"/>
      <c r="W517" s="2109"/>
      <c r="X517" s="2109"/>
      <c r="Y517" s="2109"/>
      <c r="Z517" s="2109"/>
      <c r="AA517" s="2109"/>
      <c r="AB517" s="2109"/>
      <c r="AC517" s="2109"/>
      <c r="AD517" s="2109"/>
      <c r="AE517" s="2109"/>
      <c r="AF517" s="2109"/>
      <c r="AG517" s="2109"/>
      <c r="AH517" s="2109"/>
      <c r="AI517" s="2109"/>
      <c r="AJ517" s="2109"/>
    </row>
    <row r="518" spans="1:36">
      <c r="S518" s="2109"/>
      <c r="T518" s="2109"/>
      <c r="U518" s="2109"/>
      <c r="V518" s="2109"/>
      <c r="W518" s="2109"/>
      <c r="X518" s="2109"/>
      <c r="Y518" s="2109"/>
      <c r="Z518" s="2109"/>
      <c r="AA518" s="2109"/>
      <c r="AB518" s="2109"/>
      <c r="AC518" s="2109"/>
      <c r="AD518" s="2109"/>
      <c r="AE518" s="2109"/>
      <c r="AF518" s="2109"/>
      <c r="AG518" s="2109"/>
      <c r="AH518" s="2109"/>
      <c r="AI518" s="2109"/>
      <c r="AJ518" s="2109"/>
    </row>
    <row r="519" spans="1:36">
      <c r="S519" s="1" t="s">
        <v>1653</v>
      </c>
    </row>
    <row r="520" spans="1:36">
      <c r="T520" s="1165"/>
      <c r="U520" s="1165"/>
      <c r="V520" s="1165"/>
      <c r="W520" s="1165"/>
      <c r="X520" s="1165"/>
      <c r="Y520" s="1165"/>
      <c r="Z520" s="1165"/>
      <c r="AA520" s="1165"/>
      <c r="AB520" s="1165"/>
      <c r="AC520" s="1165"/>
      <c r="AD520" s="1165"/>
      <c r="AE520" s="1165"/>
      <c r="AF520" s="1165"/>
      <c r="AG520" s="1165"/>
      <c r="AH520" s="1165"/>
      <c r="AI520" s="1165"/>
      <c r="AJ520" s="1165"/>
    </row>
    <row r="521" spans="1:36">
      <c r="T521" s="1165"/>
      <c r="U521" s="1165"/>
      <c r="V521" s="1165"/>
      <c r="W521" s="1165"/>
      <c r="X521" s="1165"/>
      <c r="Y521" s="1165"/>
      <c r="Z521" s="1165"/>
      <c r="AA521" s="1165"/>
      <c r="AB521" s="1165"/>
      <c r="AC521" s="1165"/>
      <c r="AD521" s="1165"/>
      <c r="AE521" s="1165"/>
      <c r="AF521" s="1165"/>
      <c r="AG521" s="1165"/>
      <c r="AH521" s="1165"/>
      <c r="AI521" s="1165"/>
      <c r="AJ521" s="1165"/>
    </row>
    <row r="522" spans="1:36">
      <c r="R522" s="1" t="s">
        <v>1654</v>
      </c>
    </row>
    <row r="523" spans="1:36">
      <c r="S523" s="1161"/>
      <c r="T523" s="1161"/>
      <c r="U523" s="1161"/>
      <c r="V523" s="1161"/>
      <c r="W523" s="1161"/>
      <c r="X523" s="1161"/>
      <c r="Y523" s="1161"/>
      <c r="Z523" s="1161"/>
      <c r="AA523" s="1161"/>
      <c r="AB523" s="1161"/>
      <c r="AC523" s="1161"/>
      <c r="AD523" s="1161"/>
      <c r="AE523" s="1161"/>
      <c r="AF523" s="1161"/>
      <c r="AG523" s="1161"/>
      <c r="AH523" s="1161"/>
      <c r="AI523" s="1161"/>
      <c r="AJ523" s="1161"/>
    </row>
    <row r="524" spans="1:36">
      <c r="S524" s="1161"/>
      <c r="T524" s="1161"/>
      <c r="U524" s="1161"/>
      <c r="V524" s="1161"/>
      <c r="W524" s="1161"/>
      <c r="X524" s="1161"/>
      <c r="Y524" s="1161"/>
      <c r="Z524" s="1161"/>
      <c r="AA524" s="1161"/>
      <c r="AB524" s="1161"/>
      <c r="AC524" s="1161"/>
      <c r="AD524" s="1161"/>
      <c r="AE524" s="1161"/>
      <c r="AF524" s="1161"/>
      <c r="AG524" s="1161"/>
      <c r="AH524" s="1161"/>
      <c r="AI524" s="1161"/>
      <c r="AJ524" s="1161"/>
    </row>
    <row r="525" spans="1:36">
      <c r="S525" s="1" t="s">
        <v>1655</v>
      </c>
    </row>
    <row r="526" spans="1:36">
      <c r="T526" s="1165"/>
      <c r="U526" s="1165"/>
      <c r="V526" s="1165"/>
      <c r="W526" s="1165"/>
      <c r="X526" s="1165"/>
      <c r="Y526" s="1165"/>
      <c r="Z526" s="1165"/>
      <c r="AA526" s="1165"/>
      <c r="AB526" s="1165"/>
      <c r="AC526" s="1165"/>
      <c r="AD526" s="1165"/>
      <c r="AE526" s="1165"/>
      <c r="AF526" s="1165"/>
      <c r="AG526" s="1165"/>
      <c r="AH526" s="1165"/>
      <c r="AI526" s="1165"/>
      <c r="AJ526" s="1165"/>
    </row>
    <row r="527" spans="1:36">
      <c r="T527" s="1165"/>
      <c r="U527" s="1165"/>
      <c r="V527" s="1165"/>
      <c r="W527" s="1165"/>
      <c r="X527" s="1165"/>
      <c r="Y527" s="1165"/>
      <c r="Z527" s="1165"/>
      <c r="AA527" s="1165"/>
      <c r="AB527" s="1165"/>
      <c r="AC527" s="1165"/>
      <c r="AD527" s="1165"/>
      <c r="AE527" s="1165"/>
      <c r="AF527" s="1165"/>
      <c r="AG527" s="1165"/>
      <c r="AH527" s="1165"/>
      <c r="AI527" s="1165"/>
      <c r="AJ527" s="1165"/>
    </row>
    <row r="528" spans="1:36">
      <c r="B528" s="2251" t="s">
        <v>1699</v>
      </c>
      <c r="C528" s="2251"/>
      <c r="D528" s="2251"/>
      <c r="E528" s="2251"/>
      <c r="F528" s="2251"/>
      <c r="G528" s="2251"/>
      <c r="H528" s="2251"/>
      <c r="I528" s="2251"/>
      <c r="J528" s="2251"/>
      <c r="K528" s="2251"/>
      <c r="L528" s="2251"/>
      <c r="M528" s="2251"/>
      <c r="N528" s="2251"/>
      <c r="O528" s="2251"/>
      <c r="P528" s="2251"/>
      <c r="Q528" s="2251"/>
      <c r="R528" s="2251"/>
      <c r="S528" s="2251"/>
      <c r="T528" s="2251"/>
      <c r="U528" s="2251"/>
      <c r="V528" s="2251"/>
      <c r="W528" s="2251"/>
      <c r="X528" s="2251"/>
      <c r="Y528" s="2251"/>
      <c r="Z528" s="2251"/>
      <c r="AA528" s="2251"/>
      <c r="AB528" s="2251"/>
      <c r="AC528" s="2251"/>
      <c r="AD528" s="2251"/>
      <c r="AE528" s="2251"/>
      <c r="AF528" s="2251"/>
      <c r="AG528" s="2251"/>
      <c r="AH528" s="2251"/>
      <c r="AI528" s="2251"/>
      <c r="AJ528" s="2251"/>
    </row>
    <row r="529" spans="1:37">
      <c r="B529" s="2251"/>
      <c r="C529" s="2251"/>
      <c r="D529" s="2251"/>
      <c r="E529" s="2251"/>
      <c r="F529" s="2251"/>
      <c r="G529" s="2251"/>
      <c r="H529" s="2251"/>
      <c r="I529" s="2251"/>
      <c r="J529" s="2251"/>
      <c r="K529" s="2251"/>
      <c r="L529" s="2251"/>
      <c r="M529" s="2251"/>
      <c r="N529" s="2251"/>
      <c r="O529" s="2251"/>
      <c r="P529" s="2251"/>
      <c r="Q529" s="2251"/>
      <c r="R529" s="2251"/>
      <c r="S529" s="2251"/>
      <c r="T529" s="2251"/>
      <c r="U529" s="2251"/>
      <c r="V529" s="2251"/>
      <c r="W529" s="2251"/>
      <c r="X529" s="2251"/>
      <c r="Y529" s="2251"/>
      <c r="Z529" s="2251"/>
      <c r="AA529" s="2251"/>
      <c r="AB529" s="2251"/>
      <c r="AC529" s="2251"/>
      <c r="AD529" s="2251"/>
      <c r="AE529" s="2251"/>
      <c r="AF529" s="2251"/>
      <c r="AG529" s="2251"/>
      <c r="AH529" s="2251"/>
      <c r="AI529" s="2251"/>
      <c r="AJ529" s="2251"/>
    </row>
    <row r="530" spans="1:37">
      <c r="B530" s="2251"/>
      <c r="C530" s="2251"/>
      <c r="D530" s="2251"/>
      <c r="E530" s="2251"/>
      <c r="F530" s="2251"/>
      <c r="G530" s="2251"/>
      <c r="H530" s="2251"/>
      <c r="I530" s="2251"/>
      <c r="J530" s="2251"/>
      <c r="K530" s="2251"/>
      <c r="L530" s="2251"/>
      <c r="M530" s="2251"/>
      <c r="N530" s="2251"/>
      <c r="O530" s="2251"/>
      <c r="P530" s="2251"/>
      <c r="Q530" s="2251"/>
      <c r="R530" s="2251"/>
      <c r="S530" s="2251"/>
      <c r="T530" s="2251"/>
      <c r="U530" s="2251"/>
      <c r="V530" s="2251"/>
      <c r="W530" s="2251"/>
      <c r="X530" s="2251"/>
      <c r="Y530" s="2251"/>
      <c r="Z530" s="2251"/>
      <c r="AA530" s="2251"/>
      <c r="AB530" s="2251"/>
      <c r="AC530" s="2251"/>
      <c r="AD530" s="2251"/>
      <c r="AE530" s="2251"/>
      <c r="AF530" s="2251"/>
      <c r="AG530" s="2251"/>
      <c r="AH530" s="2251"/>
      <c r="AI530" s="2251"/>
      <c r="AJ530" s="2251"/>
    </row>
    <row r="531" spans="1:37" ht="12.75" customHeight="1">
      <c r="A531" s="2252" t="s">
        <v>1657</v>
      </c>
      <c r="B531" s="2252"/>
      <c r="C531" s="2252"/>
      <c r="D531" s="2252"/>
      <c r="E531" s="2252"/>
      <c r="F531" s="2252"/>
      <c r="G531" s="2252"/>
      <c r="H531" s="2252"/>
      <c r="I531" s="2252"/>
      <c r="J531" s="2252"/>
      <c r="K531" s="2252"/>
      <c r="L531" s="2252"/>
      <c r="M531" s="2252"/>
      <c r="N531" s="2252"/>
      <c r="O531" s="2252"/>
      <c r="P531" s="2252"/>
      <c r="Q531" s="2252"/>
      <c r="R531" s="2252"/>
      <c r="S531" s="2252"/>
      <c r="T531" s="2252"/>
      <c r="U531" s="2252"/>
      <c r="V531" s="2252"/>
      <c r="W531" s="2252"/>
      <c r="X531" s="2252"/>
      <c r="Y531" s="2252"/>
      <c r="Z531" s="2252"/>
      <c r="AA531" s="2252"/>
      <c r="AB531" s="2252"/>
      <c r="AC531" s="2252"/>
      <c r="AD531" s="2252"/>
      <c r="AE531" s="2252"/>
      <c r="AF531" s="2252"/>
      <c r="AG531" s="2252"/>
      <c r="AH531" s="2252"/>
      <c r="AI531" s="2252"/>
      <c r="AJ531" s="2252"/>
      <c r="AK531" s="2252"/>
    </row>
    <row r="532" spans="1:37">
      <c r="B532" s="1" t="s">
        <v>1700</v>
      </c>
    </row>
    <row r="533" spans="1:37">
      <c r="B533" s="1" t="s">
        <v>2070</v>
      </c>
      <c r="L533" s="1" t="s">
        <v>1702</v>
      </c>
      <c r="M533" s="2253"/>
      <c r="N533" s="2253"/>
      <c r="O533" s="2253"/>
      <c r="P533" s="2253"/>
      <c r="Q533" s="2253"/>
      <c r="R533" s="2253"/>
      <c r="S533" s="2253"/>
      <c r="T533" s="2253"/>
      <c r="U533" s="2253"/>
      <c r="V533" s="2253"/>
      <c r="W533" s="2253"/>
      <c r="X533" s="2253"/>
      <c r="Y533" s="2253"/>
      <c r="Z533" s="2253"/>
      <c r="AA533" s="2253"/>
      <c r="AB533" s="2253"/>
      <c r="AC533" s="2253"/>
      <c r="AD533" s="1" t="s">
        <v>1703</v>
      </c>
    </row>
    <row r="534" spans="1:37">
      <c r="B534" s="1" t="s">
        <v>2071</v>
      </c>
      <c r="M534" s="1165"/>
      <c r="N534" s="1165"/>
      <c r="O534" s="1165"/>
      <c r="P534" s="1165"/>
      <c r="Q534" s="1" t="s">
        <v>1705</v>
      </c>
      <c r="R534" s="1165"/>
      <c r="S534" s="1165"/>
      <c r="T534" s="1165"/>
      <c r="U534" s="1" t="s">
        <v>1706</v>
      </c>
      <c r="V534" s="1165"/>
      <c r="W534" s="1165"/>
      <c r="X534" s="1165"/>
      <c r="Y534" s="1" t="s">
        <v>1707</v>
      </c>
    </row>
    <row r="535" spans="1:37">
      <c r="B535" s="1" t="s">
        <v>2072</v>
      </c>
      <c r="L535" s="1165" t="s">
        <v>1709</v>
      </c>
      <c r="M535" s="1165"/>
      <c r="N535" s="1165"/>
      <c r="O535" s="1165"/>
      <c r="P535" s="1165"/>
      <c r="Q535" s="1165"/>
      <c r="R535" s="1165"/>
      <c r="S535" s="1165"/>
      <c r="T535" s="1165"/>
      <c r="U535" s="1165"/>
      <c r="V535" s="1165"/>
      <c r="W535" s="1165"/>
      <c r="X535" s="1165"/>
      <c r="Y535" s="1165"/>
      <c r="Z535" s="1165"/>
      <c r="AA535" s="1165"/>
      <c r="AB535" s="1165"/>
      <c r="AC535" s="1165"/>
      <c r="AD535" s="1165"/>
    </row>
    <row r="536" spans="1:37">
      <c r="B536" s="1" t="s">
        <v>2073</v>
      </c>
    </row>
    <row r="537" spans="1:37">
      <c r="C537" s="2117"/>
      <c r="D537" s="2117"/>
      <c r="E537" s="2117"/>
      <c r="F537" s="2117"/>
      <c r="G537" s="2117"/>
      <c r="H537" s="2117"/>
      <c r="I537" s="2117"/>
      <c r="J537" s="2117"/>
      <c r="K537" s="2117"/>
      <c r="L537" s="2117"/>
      <c r="M537" s="2117"/>
      <c r="N537" s="2117"/>
      <c r="O537" s="2117"/>
      <c r="P537" s="2117"/>
      <c r="Q537" s="2117"/>
      <c r="R537" s="2117"/>
      <c r="S537" s="2117"/>
      <c r="T537" s="2117"/>
      <c r="U537" s="2117"/>
      <c r="V537" s="2117"/>
      <c r="W537" s="2117"/>
      <c r="X537" s="2117"/>
      <c r="Y537" s="2117"/>
      <c r="Z537" s="2117"/>
      <c r="AA537" s="2117"/>
      <c r="AB537" s="2117"/>
      <c r="AC537" s="2117"/>
      <c r="AD537" s="2117"/>
      <c r="AE537" s="2117"/>
      <c r="AF537" s="2117"/>
      <c r="AG537" s="2117"/>
      <c r="AH537" s="2117"/>
      <c r="AI537" s="2117"/>
      <c r="AJ537" s="2117"/>
    </row>
    <row r="538" spans="1:37">
      <c r="C538" s="2117"/>
      <c r="D538" s="2117"/>
      <c r="E538" s="2117"/>
      <c r="F538" s="2117"/>
      <c r="G538" s="2117"/>
      <c r="H538" s="2117"/>
      <c r="I538" s="2117"/>
      <c r="J538" s="2117"/>
      <c r="K538" s="2117"/>
      <c r="L538" s="2117"/>
      <c r="M538" s="2117"/>
      <c r="N538" s="2117"/>
      <c r="O538" s="2117"/>
      <c r="P538" s="2117"/>
      <c r="Q538" s="2117"/>
      <c r="R538" s="2117"/>
      <c r="S538" s="2117"/>
      <c r="T538" s="2117"/>
      <c r="U538" s="2117"/>
      <c r="V538" s="2117"/>
      <c r="W538" s="2117"/>
      <c r="X538" s="2117"/>
      <c r="Y538" s="2117"/>
      <c r="Z538" s="2117"/>
      <c r="AA538" s="2117"/>
      <c r="AB538" s="2117"/>
      <c r="AC538" s="2117"/>
      <c r="AD538" s="2117"/>
      <c r="AE538" s="2117"/>
      <c r="AF538" s="2117"/>
      <c r="AG538" s="2117"/>
      <c r="AH538" s="2117"/>
      <c r="AI538" s="2117"/>
      <c r="AJ538" s="2117"/>
    </row>
    <row r="539" spans="1:37">
      <c r="C539" s="2117"/>
      <c r="D539" s="2117"/>
      <c r="E539" s="2117"/>
      <c r="F539" s="2117"/>
      <c r="G539" s="2117"/>
      <c r="H539" s="2117"/>
      <c r="I539" s="2117"/>
      <c r="J539" s="2117"/>
      <c r="K539" s="2117"/>
      <c r="L539" s="2117"/>
      <c r="M539" s="2117"/>
      <c r="N539" s="2117"/>
      <c r="O539" s="2117"/>
      <c r="P539" s="2117"/>
      <c r="Q539" s="2117"/>
      <c r="R539" s="2117"/>
      <c r="S539" s="2117"/>
      <c r="T539" s="2117"/>
      <c r="U539" s="2117"/>
      <c r="V539" s="2117"/>
      <c r="W539" s="2117"/>
      <c r="X539" s="2117"/>
      <c r="Y539" s="2117"/>
      <c r="Z539" s="2117"/>
      <c r="AA539" s="2117"/>
      <c r="AB539" s="2117"/>
      <c r="AC539" s="2117"/>
      <c r="AD539" s="2117"/>
      <c r="AE539" s="2117"/>
      <c r="AF539" s="2117"/>
      <c r="AG539" s="2117"/>
      <c r="AH539" s="2117"/>
      <c r="AI539" s="2117"/>
      <c r="AJ539" s="2117"/>
    </row>
    <row r="540" spans="1:37">
      <c r="C540" s="2117"/>
      <c r="D540" s="2117"/>
      <c r="E540" s="2117"/>
      <c r="F540" s="2117"/>
      <c r="G540" s="2117"/>
      <c r="H540" s="2117"/>
      <c r="I540" s="2117"/>
      <c r="J540" s="2117"/>
      <c r="K540" s="2117"/>
      <c r="L540" s="2117"/>
      <c r="M540" s="2117"/>
      <c r="N540" s="2117"/>
      <c r="O540" s="2117"/>
      <c r="P540" s="2117"/>
      <c r="Q540" s="2117"/>
      <c r="R540" s="2117"/>
      <c r="S540" s="2117"/>
      <c r="T540" s="2117"/>
      <c r="U540" s="2117"/>
      <c r="V540" s="2117"/>
      <c r="W540" s="2117"/>
      <c r="X540" s="2117"/>
      <c r="Y540" s="2117"/>
      <c r="Z540" s="2117"/>
      <c r="AA540" s="2117"/>
      <c r="AB540" s="2117"/>
      <c r="AC540" s="2117"/>
      <c r="AD540" s="2117"/>
      <c r="AE540" s="2117"/>
      <c r="AF540" s="2117"/>
      <c r="AG540" s="2117"/>
      <c r="AH540" s="2117"/>
      <c r="AI540" s="2117"/>
      <c r="AJ540" s="2117"/>
    </row>
    <row r="541" spans="1:37">
      <c r="B541" s="104" t="s">
        <v>1711</v>
      </c>
      <c r="C541" s="90"/>
      <c r="D541" s="90"/>
      <c r="E541" s="90"/>
      <c r="F541" s="90"/>
      <c r="G541" s="90"/>
      <c r="H541" s="90"/>
      <c r="I541" s="90"/>
      <c r="J541" s="90"/>
      <c r="K541" s="90"/>
      <c r="L541" s="90"/>
      <c r="M541" s="90"/>
      <c r="N541" s="90"/>
      <c r="O541" s="90"/>
      <c r="P541" s="90"/>
      <c r="Q541" s="2108"/>
      <c r="R541" s="2108"/>
      <c r="S541" s="2108"/>
      <c r="T541" s="2108"/>
      <c r="U541" s="1" t="s">
        <v>1648</v>
      </c>
      <c r="V541" s="2108"/>
      <c r="W541" s="2108"/>
      <c r="X541" s="1" t="s">
        <v>1649</v>
      </c>
      <c r="Y541" s="2108"/>
      <c r="Z541" s="2108"/>
      <c r="AA541" s="1" t="s">
        <v>1650</v>
      </c>
      <c r="AB541" s="90"/>
      <c r="AC541" s="90"/>
      <c r="AD541" s="90"/>
      <c r="AE541" s="90"/>
      <c r="AF541" s="90"/>
      <c r="AG541" s="90"/>
      <c r="AH541" s="90"/>
      <c r="AI541" s="90"/>
      <c r="AJ541" s="90"/>
    </row>
    <row r="542" spans="1:37">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row>
    <row r="546" spans="2:36" ht="20.100000000000001" customHeight="1">
      <c r="B546" s="95" t="s">
        <v>1692</v>
      </c>
      <c r="C546" s="96"/>
      <c r="D546" s="96"/>
      <c r="E546" s="96"/>
      <c r="F546" s="96"/>
      <c r="G546" s="96"/>
      <c r="H546" s="96"/>
      <c r="I546" s="96"/>
      <c r="J546" s="96"/>
      <c r="K546" s="96"/>
      <c r="L546" s="96"/>
      <c r="M546" s="96"/>
      <c r="N546" s="96"/>
      <c r="O546" s="95" t="s">
        <v>1693</v>
      </c>
      <c r="P546" s="96"/>
      <c r="Q546" s="96"/>
      <c r="R546" s="96"/>
      <c r="S546" s="96"/>
      <c r="T546" s="96"/>
      <c r="U546" s="96"/>
      <c r="V546" s="96"/>
      <c r="W546" s="96"/>
      <c r="X546" s="96"/>
      <c r="Y546" s="96"/>
      <c r="Z546" s="96"/>
      <c r="AA546" s="96"/>
      <c r="AB546" s="96"/>
      <c r="AC546" s="96"/>
      <c r="AD546" s="96"/>
      <c r="AE546" s="96"/>
      <c r="AF546" s="96"/>
      <c r="AG546" s="96"/>
      <c r="AH546" s="96"/>
      <c r="AI546" s="96"/>
      <c r="AJ546" s="97"/>
    </row>
    <row r="547" spans="2:36" ht="20.100000000000001" customHeight="1">
      <c r="B547" s="98"/>
      <c r="C547" s="2256"/>
      <c r="D547" s="2256"/>
      <c r="E547" s="2256"/>
      <c r="F547" s="2256"/>
      <c r="G547" s="111" t="s">
        <v>1648</v>
      </c>
      <c r="H547" s="2256"/>
      <c r="I547" s="2256"/>
      <c r="J547" s="111" t="s">
        <v>1649</v>
      </c>
      <c r="K547" s="2256"/>
      <c r="L547" s="2256"/>
      <c r="M547" s="111" t="s">
        <v>1650</v>
      </c>
      <c r="N547" s="99"/>
      <c r="O547" s="2257"/>
      <c r="P547" s="2258"/>
      <c r="Q547" s="2258"/>
      <c r="R547" s="2258"/>
      <c r="S547" s="2258"/>
      <c r="T547" s="2258"/>
      <c r="U547" s="2258"/>
      <c r="V547" s="2258"/>
      <c r="W547" s="2258"/>
      <c r="X547" s="2258"/>
      <c r="Y547" s="2258"/>
      <c r="Z547" s="2258"/>
      <c r="AA547" s="2258"/>
      <c r="AB547" s="2258"/>
      <c r="AC547" s="2258"/>
      <c r="AD547" s="2258"/>
      <c r="AE547" s="2258"/>
      <c r="AF547" s="2258"/>
      <c r="AG547" s="2258"/>
      <c r="AH547" s="2258"/>
      <c r="AI547" s="2258"/>
      <c r="AJ547" s="2259"/>
    </row>
    <row r="548" spans="2:36" ht="20.100000000000001" customHeight="1">
      <c r="B548" s="98"/>
      <c r="C548" s="111" t="s">
        <v>113</v>
      </c>
      <c r="D548" s="2263"/>
      <c r="E548" s="2263"/>
      <c r="F548" s="2263"/>
      <c r="G548" s="2263"/>
      <c r="H548" s="2263"/>
      <c r="I548" s="2263"/>
      <c r="J548" s="2263"/>
      <c r="K548" s="2263"/>
      <c r="L548" s="2263"/>
      <c r="M548" s="111" t="s">
        <v>1694</v>
      </c>
      <c r="N548" s="99"/>
      <c r="O548" s="2257"/>
      <c r="P548" s="2258"/>
      <c r="Q548" s="2258"/>
      <c r="R548" s="2258"/>
      <c r="S548" s="2258"/>
      <c r="T548" s="2258"/>
      <c r="U548" s="2258"/>
      <c r="V548" s="2258"/>
      <c r="W548" s="2258"/>
      <c r="X548" s="2258"/>
      <c r="Y548" s="2258"/>
      <c r="Z548" s="2258"/>
      <c r="AA548" s="2258"/>
      <c r="AB548" s="2258"/>
      <c r="AC548" s="2258"/>
      <c r="AD548" s="2258"/>
      <c r="AE548" s="2258"/>
      <c r="AF548" s="2258"/>
      <c r="AG548" s="2258"/>
      <c r="AH548" s="2258"/>
      <c r="AI548" s="2258"/>
      <c r="AJ548" s="2259"/>
    </row>
    <row r="549" spans="2:36" ht="20.100000000000001" customHeight="1">
      <c r="B549" s="100" t="s">
        <v>1695</v>
      </c>
      <c r="C549" s="101"/>
      <c r="D549" s="101"/>
      <c r="E549" s="101"/>
      <c r="F549" s="101"/>
      <c r="G549" s="2254"/>
      <c r="H549" s="2254"/>
      <c r="I549" s="2254"/>
      <c r="J549" s="2254"/>
      <c r="K549" s="2254"/>
      <c r="L549" s="2254"/>
      <c r="M549" s="2254"/>
      <c r="N549" s="2255"/>
      <c r="O549" s="2260"/>
      <c r="P549" s="2261"/>
      <c r="Q549" s="2261"/>
      <c r="R549" s="2261"/>
      <c r="S549" s="2261"/>
      <c r="T549" s="2261"/>
      <c r="U549" s="2261"/>
      <c r="V549" s="2261"/>
      <c r="W549" s="2261"/>
      <c r="X549" s="2261"/>
      <c r="Y549" s="2261"/>
      <c r="Z549" s="2261"/>
      <c r="AA549" s="2261"/>
      <c r="AB549" s="2261"/>
      <c r="AC549" s="2261"/>
      <c r="AD549" s="2261"/>
      <c r="AE549" s="2261"/>
      <c r="AF549" s="2261"/>
      <c r="AG549" s="2261"/>
      <c r="AH549" s="2261"/>
      <c r="AI549" s="2261"/>
      <c r="AJ549" s="2262"/>
    </row>
    <row r="553" spans="2:36">
      <c r="B553" s="102"/>
    </row>
  </sheetData>
  <mergeCells count="376">
    <mergeCell ref="G549:N549"/>
    <mergeCell ref="L535:AD535"/>
    <mergeCell ref="C537:AJ540"/>
    <mergeCell ref="Q541:T541"/>
    <mergeCell ref="V541:W541"/>
    <mergeCell ref="Y541:Z541"/>
    <mergeCell ref="C547:F547"/>
    <mergeCell ref="H547:I547"/>
    <mergeCell ref="K547:L547"/>
    <mergeCell ref="O547:AJ549"/>
    <mergeCell ref="D548:L548"/>
    <mergeCell ref="S523:AJ524"/>
    <mergeCell ref="T526:AJ527"/>
    <mergeCell ref="B528:AJ530"/>
    <mergeCell ref="A531:AK531"/>
    <mergeCell ref="M533:AC533"/>
    <mergeCell ref="M534:P534"/>
    <mergeCell ref="R534:T534"/>
    <mergeCell ref="V534:X534"/>
    <mergeCell ref="A510:AK510"/>
    <mergeCell ref="X513:AA513"/>
    <mergeCell ref="AC513:AD513"/>
    <mergeCell ref="AF513:AG513"/>
    <mergeCell ref="S517:AJ518"/>
    <mergeCell ref="T520:AJ521"/>
    <mergeCell ref="A497:AK497"/>
    <mergeCell ref="D500:AI501"/>
    <mergeCell ref="U503:Y503"/>
    <mergeCell ref="AA503:AC503"/>
    <mergeCell ref="AE503:AG503"/>
    <mergeCell ref="U504:Y504"/>
    <mergeCell ref="AA504:AC504"/>
    <mergeCell ref="AE504:AG504"/>
    <mergeCell ref="Q472:V472"/>
    <mergeCell ref="Q473:V473"/>
    <mergeCell ref="H475:AF475"/>
    <mergeCell ref="P477:T477"/>
    <mergeCell ref="P478:T478"/>
    <mergeCell ref="H480:AF480"/>
    <mergeCell ref="F401:AJ401"/>
    <mergeCell ref="A404:AK404"/>
    <mergeCell ref="A465:AK465"/>
    <mergeCell ref="M467:AI467"/>
    <mergeCell ref="M468:R468"/>
    <mergeCell ref="M469:R469"/>
    <mergeCell ref="P389:T389"/>
    <mergeCell ref="H391:AF391"/>
    <mergeCell ref="J393:N393"/>
    <mergeCell ref="Y393:AC393"/>
    <mergeCell ref="H395:AF395"/>
    <mergeCell ref="F399:AJ399"/>
    <mergeCell ref="N377:Q377"/>
    <mergeCell ref="X377:AA377"/>
    <mergeCell ref="O380:T380"/>
    <mergeCell ref="O381:T381"/>
    <mergeCell ref="F383:AF383"/>
    <mergeCell ref="L388:P388"/>
    <mergeCell ref="N374:Q374"/>
    <mergeCell ref="X374:AA374"/>
    <mergeCell ref="N375:Q375"/>
    <mergeCell ref="X375:AA375"/>
    <mergeCell ref="N376:Q376"/>
    <mergeCell ref="X376:AA376"/>
    <mergeCell ref="J368:O368"/>
    <mergeCell ref="U368:Z368"/>
    <mergeCell ref="N371:P371"/>
    <mergeCell ref="N372:Q372"/>
    <mergeCell ref="N373:Q373"/>
    <mergeCell ref="X373:AA373"/>
    <mergeCell ref="L358:Q358"/>
    <mergeCell ref="L359:Q359"/>
    <mergeCell ref="O360:Q360"/>
    <mergeCell ref="X360:Z360"/>
    <mergeCell ref="S364:U364"/>
    <mergeCell ref="S365:U365"/>
    <mergeCell ref="O348:AB348"/>
    <mergeCell ref="A349:AK349"/>
    <mergeCell ref="A350:AK350"/>
    <mergeCell ref="J354:AJ354"/>
    <mergeCell ref="L356:AJ356"/>
    <mergeCell ref="L357:Q357"/>
    <mergeCell ref="O341:AK341"/>
    <mergeCell ref="O342:AB342"/>
    <mergeCell ref="O344:AK344"/>
    <mergeCell ref="O345:AK345"/>
    <mergeCell ref="O346:V346"/>
    <mergeCell ref="O347:AK347"/>
    <mergeCell ref="O334:V334"/>
    <mergeCell ref="O335:AK335"/>
    <mergeCell ref="O336:AB336"/>
    <mergeCell ref="O338:AK338"/>
    <mergeCell ref="O339:AK339"/>
    <mergeCell ref="O340:V340"/>
    <mergeCell ref="O327:AK327"/>
    <mergeCell ref="O328:V328"/>
    <mergeCell ref="O329:AK329"/>
    <mergeCell ref="O330:AB330"/>
    <mergeCell ref="O332:AK332"/>
    <mergeCell ref="O333:AK333"/>
    <mergeCell ref="O320:AK320"/>
    <mergeCell ref="O321:AK321"/>
    <mergeCell ref="O322:V322"/>
    <mergeCell ref="O323:AK323"/>
    <mergeCell ref="O324:AB324"/>
    <mergeCell ref="O326:AK326"/>
    <mergeCell ref="A311:AK311"/>
    <mergeCell ref="O314:AK314"/>
    <mergeCell ref="O315:AK315"/>
    <mergeCell ref="O316:V316"/>
    <mergeCell ref="O317:AK317"/>
    <mergeCell ref="O318:AB318"/>
    <mergeCell ref="L300:AK300"/>
    <mergeCell ref="L301:Y301"/>
    <mergeCell ref="L302:AK302"/>
    <mergeCell ref="M305:S305"/>
    <mergeCell ref="M306:S306"/>
    <mergeCell ref="L308:AK310"/>
    <mergeCell ref="L296:AK296"/>
    <mergeCell ref="M297:N297"/>
    <mergeCell ref="U297:X297"/>
    <mergeCell ref="AE297:AI297"/>
    <mergeCell ref="L298:AK298"/>
    <mergeCell ref="L299:S299"/>
    <mergeCell ref="L291:AK291"/>
    <mergeCell ref="L292:Y292"/>
    <mergeCell ref="L293:AK293"/>
    <mergeCell ref="M295:N295"/>
    <mergeCell ref="T295:X295"/>
    <mergeCell ref="AE295:AI295"/>
    <mergeCell ref="L287:AK287"/>
    <mergeCell ref="M288:N288"/>
    <mergeCell ref="U288:X288"/>
    <mergeCell ref="AE288:AI288"/>
    <mergeCell ref="L289:AK289"/>
    <mergeCell ref="L290:S290"/>
    <mergeCell ref="L281:AK281"/>
    <mergeCell ref="L282:Y282"/>
    <mergeCell ref="L283:AK283"/>
    <mergeCell ref="M286:N286"/>
    <mergeCell ref="T286:X286"/>
    <mergeCell ref="AE286:AI286"/>
    <mergeCell ref="L277:AK277"/>
    <mergeCell ref="M278:N278"/>
    <mergeCell ref="U278:X278"/>
    <mergeCell ref="AE278:AI278"/>
    <mergeCell ref="L279:AK279"/>
    <mergeCell ref="L280:S280"/>
    <mergeCell ref="L268:AK268"/>
    <mergeCell ref="L269:S269"/>
    <mergeCell ref="L270:AK270"/>
    <mergeCell ref="L271:Y271"/>
    <mergeCell ref="M276:N276"/>
    <mergeCell ref="T276:X276"/>
    <mergeCell ref="AE276:AI276"/>
    <mergeCell ref="M265:N265"/>
    <mergeCell ref="T265:X265"/>
    <mergeCell ref="AE265:AI265"/>
    <mergeCell ref="L266:AK266"/>
    <mergeCell ref="M267:N267"/>
    <mergeCell ref="U267:X267"/>
    <mergeCell ref="AE267:AI267"/>
    <mergeCell ref="A254:AK254"/>
    <mergeCell ref="L258:AK258"/>
    <mergeCell ref="L259:AK259"/>
    <mergeCell ref="L260:S260"/>
    <mergeCell ref="L261:AK261"/>
    <mergeCell ref="L262:Y262"/>
    <mergeCell ref="U217:AK218"/>
    <mergeCell ref="U220:AK221"/>
    <mergeCell ref="B223:AK225"/>
    <mergeCell ref="B237:M237"/>
    <mergeCell ref="N237:Z237"/>
    <mergeCell ref="AA237:AJ237"/>
    <mergeCell ref="A207:AK207"/>
    <mergeCell ref="W209:Z209"/>
    <mergeCell ref="AC209:AD209"/>
    <mergeCell ref="AG209:AH209"/>
    <mergeCell ref="B211:J211"/>
    <mergeCell ref="U214:AK215"/>
    <mergeCell ref="Q188:AE188"/>
    <mergeCell ref="Q198:AE198"/>
    <mergeCell ref="AG198:AH198"/>
    <mergeCell ref="AG200:AH200"/>
    <mergeCell ref="AG203:AH203"/>
    <mergeCell ref="A205:AK205"/>
    <mergeCell ref="AG178:AH178"/>
    <mergeCell ref="AG179:AH179"/>
    <mergeCell ref="AG180:AH180"/>
    <mergeCell ref="AG181:AH181"/>
    <mergeCell ref="B183:D183"/>
    <mergeCell ref="I187:O187"/>
    <mergeCell ref="Q175:W175"/>
    <mergeCell ref="X175:AD175"/>
    <mergeCell ref="Q176:U176"/>
    <mergeCell ref="V176:AD176"/>
    <mergeCell ref="Q177:U177"/>
    <mergeCell ref="V177:AD177"/>
    <mergeCell ref="AG171:AH171"/>
    <mergeCell ref="AG172:AH172"/>
    <mergeCell ref="Q173:AD173"/>
    <mergeCell ref="AG173:AH173"/>
    <mergeCell ref="Q174:W174"/>
    <mergeCell ref="X174:AD174"/>
    <mergeCell ref="AG174:AH174"/>
    <mergeCell ref="Q169:U169"/>
    <mergeCell ref="W169:AB169"/>
    <mergeCell ref="Q170:U170"/>
    <mergeCell ref="V170:Y170"/>
    <mergeCell ref="Z170:AE170"/>
    <mergeCell ref="Q171:AD171"/>
    <mergeCell ref="Q165:W165"/>
    <mergeCell ref="Y165:AE165"/>
    <mergeCell ref="Q166:AD166"/>
    <mergeCell ref="V167:AA167"/>
    <mergeCell ref="Q168:U168"/>
    <mergeCell ref="W168:AD168"/>
    <mergeCell ref="Q157:AD157"/>
    <mergeCell ref="R158:W158"/>
    <mergeCell ref="R159:W159"/>
    <mergeCell ref="K160:O160"/>
    <mergeCell ref="R161:W161"/>
    <mergeCell ref="R162:W162"/>
    <mergeCell ref="Q152:AD152"/>
    <mergeCell ref="AG152:AH152"/>
    <mergeCell ref="AG153:AH153"/>
    <mergeCell ref="Q154:W154"/>
    <mergeCell ref="Y154:AE154"/>
    <mergeCell ref="Q156:T156"/>
    <mergeCell ref="Y156:AD156"/>
    <mergeCell ref="AI148:AK149"/>
    <mergeCell ref="I149:O149"/>
    <mergeCell ref="P149:AE149"/>
    <mergeCell ref="Q150:AD150"/>
    <mergeCell ref="AG150:AH150"/>
    <mergeCell ref="Q151:AD151"/>
    <mergeCell ref="AG151:AH151"/>
    <mergeCell ref="AG138:AH138"/>
    <mergeCell ref="AG139:AH139"/>
    <mergeCell ref="AG140:AH140"/>
    <mergeCell ref="AG141:AH141"/>
    <mergeCell ref="A148:D149"/>
    <mergeCell ref="E148:H149"/>
    <mergeCell ref="I148:AH148"/>
    <mergeCell ref="Q134:AB134"/>
    <mergeCell ref="AG134:AH134"/>
    <mergeCell ref="V135:AB135"/>
    <mergeCell ref="AG135:AH135"/>
    <mergeCell ref="AG136:AH136"/>
    <mergeCell ref="AG137:AH137"/>
    <mergeCell ref="Q129:AD129"/>
    <mergeCell ref="AG129:AH129"/>
    <mergeCell ref="AG130:AH130"/>
    <mergeCell ref="Q131:AD131"/>
    <mergeCell ref="AG131:AH131"/>
    <mergeCell ref="Q132:AD133"/>
    <mergeCell ref="AG132:AH132"/>
    <mergeCell ref="AG133:AH133"/>
    <mergeCell ref="Q124:AD125"/>
    <mergeCell ref="AG124:AH124"/>
    <mergeCell ref="AG125:AH125"/>
    <mergeCell ref="Q126:AD126"/>
    <mergeCell ref="AG126:AH126"/>
    <mergeCell ref="Q127:AD128"/>
    <mergeCell ref="AG127:AH127"/>
    <mergeCell ref="Q119:AD120"/>
    <mergeCell ref="AG119:AH119"/>
    <mergeCell ref="AG120:AH120"/>
    <mergeCell ref="Q121:AE121"/>
    <mergeCell ref="AG121:AH121"/>
    <mergeCell ref="Q122:AD123"/>
    <mergeCell ref="AG122:AH122"/>
    <mergeCell ref="AC114:AD114"/>
    <mergeCell ref="AG115:AH115"/>
    <mergeCell ref="AG116:AH116"/>
    <mergeCell ref="W117:AD117"/>
    <mergeCell ref="AG117:AH117"/>
    <mergeCell ref="U118:AD118"/>
    <mergeCell ref="AG118:AH118"/>
    <mergeCell ref="X111:AB111"/>
    <mergeCell ref="AG111:AH111"/>
    <mergeCell ref="X112:AB112"/>
    <mergeCell ref="P113:AB113"/>
    <mergeCell ref="AC113:AD113"/>
    <mergeCell ref="AG113:AH113"/>
    <mergeCell ref="Q106:T106"/>
    <mergeCell ref="Q108:T108"/>
    <mergeCell ref="E110:H110"/>
    <mergeCell ref="I110:O110"/>
    <mergeCell ref="X110:AB110"/>
    <mergeCell ref="AG110:AH110"/>
    <mergeCell ref="AG101:AH101"/>
    <mergeCell ref="AG102:AH102"/>
    <mergeCell ref="AG103:AH103"/>
    <mergeCell ref="U104:AD104"/>
    <mergeCell ref="AG104:AH104"/>
    <mergeCell ref="E105:H105"/>
    <mergeCell ref="Q105:T105"/>
    <mergeCell ref="AG105:AH105"/>
    <mergeCell ref="AI97:AK98"/>
    <mergeCell ref="I98:O98"/>
    <mergeCell ref="P98:AE98"/>
    <mergeCell ref="E99:H99"/>
    <mergeCell ref="AG99:AH99"/>
    <mergeCell ref="E100:H100"/>
    <mergeCell ref="AG100:AH100"/>
    <mergeCell ref="A94:H94"/>
    <mergeCell ref="AG94:AH94"/>
    <mergeCell ref="J95:AE95"/>
    <mergeCell ref="AG95:AH95"/>
    <mergeCell ref="A97:D98"/>
    <mergeCell ref="E97:H98"/>
    <mergeCell ref="I97:AH97"/>
    <mergeCell ref="O86:AB86"/>
    <mergeCell ref="I88:AK88"/>
    <mergeCell ref="I89:AK89"/>
    <mergeCell ref="I90:AK90"/>
    <mergeCell ref="I91:AK91"/>
    <mergeCell ref="A93:H93"/>
    <mergeCell ref="I93:AE93"/>
    <mergeCell ref="AF93:AH93"/>
    <mergeCell ref="AI93:AK93"/>
    <mergeCell ref="O79:AK79"/>
    <mergeCell ref="O80:AB80"/>
    <mergeCell ref="O82:AK82"/>
    <mergeCell ref="O83:AK83"/>
    <mergeCell ref="O84:V84"/>
    <mergeCell ref="O85:AK85"/>
    <mergeCell ref="O72:V72"/>
    <mergeCell ref="O73:AK73"/>
    <mergeCell ref="O74:AB74"/>
    <mergeCell ref="O76:AK76"/>
    <mergeCell ref="O77:AK77"/>
    <mergeCell ref="O78:V78"/>
    <mergeCell ref="O65:AK65"/>
    <mergeCell ref="O66:V66"/>
    <mergeCell ref="O67:AK67"/>
    <mergeCell ref="O68:AB68"/>
    <mergeCell ref="O70:AK70"/>
    <mergeCell ref="O71:AK71"/>
    <mergeCell ref="O58:AK58"/>
    <mergeCell ref="O59:AK59"/>
    <mergeCell ref="O60:V60"/>
    <mergeCell ref="O61:AK61"/>
    <mergeCell ref="O62:AB62"/>
    <mergeCell ref="O64:AK64"/>
    <mergeCell ref="A49:AK49"/>
    <mergeCell ref="O52:AK52"/>
    <mergeCell ref="O53:AK53"/>
    <mergeCell ref="O54:V54"/>
    <mergeCell ref="O55:AK55"/>
    <mergeCell ref="O56:AB56"/>
    <mergeCell ref="C44:F44"/>
    <mergeCell ref="H44:I44"/>
    <mergeCell ref="K44:L44"/>
    <mergeCell ref="O44:AJ46"/>
    <mergeCell ref="D45:L45"/>
    <mergeCell ref="G46:N46"/>
    <mergeCell ref="O39:AJ39"/>
    <mergeCell ref="L40:O40"/>
    <mergeCell ref="Q40:R40"/>
    <mergeCell ref="T40:U40"/>
    <mergeCell ref="T13:AJ13"/>
    <mergeCell ref="S15:AJ16"/>
    <mergeCell ref="T18:AJ18"/>
    <mergeCell ref="T19:AJ19"/>
    <mergeCell ref="B20:AJ22"/>
    <mergeCell ref="A23:AK23"/>
    <mergeCell ref="A2:AK2"/>
    <mergeCell ref="X5:AA5"/>
    <mergeCell ref="AC5:AD5"/>
    <mergeCell ref="AF5:AG5"/>
    <mergeCell ref="S9:AJ10"/>
    <mergeCell ref="T12:AJ12"/>
    <mergeCell ref="N31:AK31"/>
    <mergeCell ref="N32:AK32"/>
    <mergeCell ref="L34:AK34"/>
  </mergeCells>
  <phoneticPr fontId="2"/>
  <pageMargins left="0.74803149606299213" right="0.55118110236220474" top="0.59055118110236227" bottom="0.59055118110236227" header="0.31496062992125984" footer="0.31496062992125984"/>
  <pageSetup paperSize="9" scale="98" orientation="portrait" r:id="rId1"/>
  <headerFooter>
    <oddFooter>&amp;L&amp;"BIZ UDP明朝 Medium,標準"&amp;8○○/◯◯/◯◯改訂&amp;R&amp;"BIZ UDP明朝 Medium,標準"&amp;8一般財団法人ベターリビング</oddFooter>
  </headerFooter>
  <rowBreaks count="11" manualBreakCount="11">
    <brk id="48" max="16383" man="1"/>
    <brk id="86" max="36" man="1"/>
    <brk id="203" max="36" man="1"/>
    <brk id="253" max="36" man="1"/>
    <brk id="310" max="36" man="1"/>
    <brk id="348" max="36" man="1"/>
    <brk id="384" max="36" man="1"/>
    <brk id="403" max="36" man="1"/>
    <brk id="463" max="36" man="1"/>
    <brk id="495" max="36" man="1"/>
    <brk id="508"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ltText="　">
                <anchor moveWithCells="1">
                  <from>
                    <xdr:col>2</xdr:col>
                    <xdr:colOff>123825</xdr:colOff>
                    <xdr:row>23</xdr:row>
                    <xdr:rowOff>76200</xdr:rowOff>
                  </from>
                  <to>
                    <xdr:col>3</xdr:col>
                    <xdr:colOff>152400</xdr:colOff>
                    <xdr:row>25</xdr:row>
                    <xdr:rowOff>66675</xdr:rowOff>
                  </to>
                </anchor>
              </controlPr>
            </control>
          </mc:Choice>
        </mc:AlternateContent>
        <mc:AlternateContent xmlns:mc="http://schemas.openxmlformats.org/markup-compatibility/2006">
          <mc:Choice Requires="x14">
            <control shapeId="36866" r:id="rId5" name="Check Box 2">
              <controlPr defaultSize="0" autoFill="0" autoLine="0" autoPict="0" altText="　">
                <anchor moveWithCells="1">
                  <from>
                    <xdr:col>3</xdr:col>
                    <xdr:colOff>123825</xdr:colOff>
                    <xdr:row>25</xdr:row>
                    <xdr:rowOff>171450</xdr:rowOff>
                  </from>
                  <to>
                    <xdr:col>4</xdr:col>
                    <xdr:colOff>142875</xdr:colOff>
                    <xdr:row>27</xdr:row>
                    <xdr:rowOff>19050</xdr:rowOff>
                  </to>
                </anchor>
              </controlPr>
            </control>
          </mc:Choice>
        </mc:AlternateContent>
        <mc:AlternateContent xmlns:mc="http://schemas.openxmlformats.org/markup-compatibility/2006">
          <mc:Choice Requires="x14">
            <control shapeId="36867" r:id="rId6" name="Check Box 3">
              <controlPr defaultSize="0" autoFill="0" autoLine="0" autoPict="0" altText="　">
                <anchor moveWithCells="1">
                  <from>
                    <xdr:col>3</xdr:col>
                    <xdr:colOff>133350</xdr:colOff>
                    <xdr:row>24</xdr:row>
                    <xdr:rowOff>190500</xdr:rowOff>
                  </from>
                  <to>
                    <xdr:col>4</xdr:col>
                    <xdr:colOff>123825</xdr:colOff>
                    <xdr:row>26</xdr:row>
                    <xdr:rowOff>9525</xdr:rowOff>
                  </to>
                </anchor>
              </controlPr>
            </control>
          </mc:Choice>
        </mc:AlternateContent>
        <mc:AlternateContent xmlns:mc="http://schemas.openxmlformats.org/markup-compatibility/2006">
          <mc:Choice Requires="x14">
            <control shapeId="36868" r:id="rId7" name="Check Box 4">
              <controlPr defaultSize="0" autoFill="0" autoLine="0" autoPict="0" altText="　">
                <anchor moveWithCells="1">
                  <from>
                    <xdr:col>3</xdr:col>
                    <xdr:colOff>114300</xdr:colOff>
                    <xdr:row>27</xdr:row>
                    <xdr:rowOff>0</xdr:rowOff>
                  </from>
                  <to>
                    <xdr:col>4</xdr:col>
                    <xdr:colOff>104775</xdr:colOff>
                    <xdr:row>28</xdr:row>
                    <xdr:rowOff>9525</xdr:rowOff>
                  </to>
                </anchor>
              </controlPr>
            </control>
          </mc:Choice>
        </mc:AlternateContent>
        <mc:AlternateContent xmlns:mc="http://schemas.openxmlformats.org/markup-compatibility/2006">
          <mc:Choice Requires="x14">
            <control shapeId="36869" r:id="rId8" name="Check Box 5">
              <controlPr defaultSize="0" autoFill="0" autoLine="0" autoPict="0" altText="　">
                <anchor moveWithCells="1">
                  <from>
                    <xdr:col>2</xdr:col>
                    <xdr:colOff>123825</xdr:colOff>
                    <xdr:row>27</xdr:row>
                    <xdr:rowOff>171450</xdr:rowOff>
                  </from>
                  <to>
                    <xdr:col>3</xdr:col>
                    <xdr:colOff>152400</xdr:colOff>
                    <xdr:row>29</xdr:row>
                    <xdr:rowOff>19050</xdr:rowOff>
                  </to>
                </anchor>
              </controlPr>
            </control>
          </mc:Choice>
        </mc:AlternateContent>
        <mc:AlternateContent xmlns:mc="http://schemas.openxmlformats.org/markup-compatibility/2006">
          <mc:Choice Requires="x14">
            <control shapeId="36870" r:id="rId9" name="Check Box 6">
              <controlPr defaultSize="0" autoFill="0" autoLine="0" autoPict="0" altText="　">
                <anchor moveWithCells="1">
                  <from>
                    <xdr:col>2</xdr:col>
                    <xdr:colOff>123825</xdr:colOff>
                    <xdr:row>28</xdr:row>
                    <xdr:rowOff>161925</xdr:rowOff>
                  </from>
                  <to>
                    <xdr:col>3</xdr:col>
                    <xdr:colOff>152400</xdr:colOff>
                    <xdr:row>30</xdr:row>
                    <xdr:rowOff>19050</xdr:rowOff>
                  </to>
                </anchor>
              </controlPr>
            </control>
          </mc:Choice>
        </mc:AlternateContent>
        <mc:AlternateContent xmlns:mc="http://schemas.openxmlformats.org/markup-compatibility/2006">
          <mc:Choice Requires="x14">
            <control shapeId="36871" r:id="rId10" name="Check Box 7">
              <controlPr defaultSize="0" autoFill="0" autoLine="0" autoPict="0" altText="　">
                <anchor moveWithCells="1">
                  <from>
                    <xdr:col>30</xdr:col>
                    <xdr:colOff>142875</xdr:colOff>
                    <xdr:row>33</xdr:row>
                    <xdr:rowOff>171450</xdr:rowOff>
                  </from>
                  <to>
                    <xdr:col>32</xdr:col>
                    <xdr:colOff>0</xdr:colOff>
                    <xdr:row>35</xdr:row>
                    <xdr:rowOff>9525</xdr:rowOff>
                  </to>
                </anchor>
              </controlPr>
            </control>
          </mc:Choice>
        </mc:AlternateContent>
        <mc:AlternateContent xmlns:mc="http://schemas.openxmlformats.org/markup-compatibility/2006">
          <mc:Choice Requires="x14">
            <control shapeId="36872" r:id="rId11" name="Check Box 8">
              <controlPr defaultSize="0" autoFill="0" autoLine="0" autoPict="0" altText="　">
                <anchor moveWithCells="1">
                  <from>
                    <xdr:col>24</xdr:col>
                    <xdr:colOff>123825</xdr:colOff>
                    <xdr:row>33</xdr:row>
                    <xdr:rowOff>180975</xdr:rowOff>
                  </from>
                  <to>
                    <xdr:col>25</xdr:col>
                    <xdr:colOff>152400</xdr:colOff>
                    <xdr:row>35</xdr:row>
                    <xdr:rowOff>9525</xdr:rowOff>
                  </to>
                </anchor>
              </controlPr>
            </control>
          </mc:Choice>
        </mc:AlternateContent>
        <mc:AlternateContent xmlns:mc="http://schemas.openxmlformats.org/markup-compatibility/2006">
          <mc:Choice Requires="x14">
            <control shapeId="36873" r:id="rId12" name="Check Box 9">
              <controlPr defaultSize="0" autoFill="0" autoLine="0" autoPict="0" altText="　">
                <anchor moveWithCells="1">
                  <from>
                    <xdr:col>17</xdr:col>
                    <xdr:colOff>123825</xdr:colOff>
                    <xdr:row>33</xdr:row>
                    <xdr:rowOff>133350</xdr:rowOff>
                  </from>
                  <to>
                    <xdr:col>18</xdr:col>
                    <xdr:colOff>133350</xdr:colOff>
                    <xdr:row>35</xdr:row>
                    <xdr:rowOff>57150</xdr:rowOff>
                  </to>
                </anchor>
              </controlPr>
            </control>
          </mc:Choice>
        </mc:AlternateContent>
        <mc:AlternateContent xmlns:mc="http://schemas.openxmlformats.org/markup-compatibility/2006">
          <mc:Choice Requires="x14">
            <control shapeId="36874" r:id="rId13" name="Check Box 10">
              <controlPr defaultSize="0" autoFill="0" autoLine="0" autoPict="0" altText="　">
                <anchor moveWithCells="1">
                  <from>
                    <xdr:col>9</xdr:col>
                    <xdr:colOff>123825</xdr:colOff>
                    <xdr:row>35</xdr:row>
                    <xdr:rowOff>0</xdr:rowOff>
                  </from>
                  <to>
                    <xdr:col>10</xdr:col>
                    <xdr:colOff>142875</xdr:colOff>
                    <xdr:row>36</xdr:row>
                    <xdr:rowOff>9525</xdr:rowOff>
                  </to>
                </anchor>
              </controlPr>
            </control>
          </mc:Choice>
        </mc:AlternateContent>
        <mc:AlternateContent xmlns:mc="http://schemas.openxmlformats.org/markup-compatibility/2006">
          <mc:Choice Requires="x14">
            <control shapeId="36875" r:id="rId14" name="Check Box 11">
              <controlPr defaultSize="0" autoFill="0" autoLine="0" autoPict="0" altText="　">
                <anchor moveWithCells="1">
                  <from>
                    <xdr:col>21</xdr:col>
                    <xdr:colOff>123825</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ltText="　">
                <anchor moveWithCells="1">
                  <from>
                    <xdr:col>21</xdr:col>
                    <xdr:colOff>123825</xdr:colOff>
                    <xdr:row>35</xdr:row>
                    <xdr:rowOff>9525</xdr:rowOff>
                  </from>
                  <to>
                    <xdr:col>23</xdr:col>
                    <xdr:colOff>0</xdr:colOff>
                    <xdr:row>35</xdr:row>
                    <xdr:rowOff>180975</xdr:rowOff>
                  </to>
                </anchor>
              </controlPr>
            </control>
          </mc:Choice>
        </mc:AlternateContent>
        <mc:AlternateContent xmlns:mc="http://schemas.openxmlformats.org/markup-compatibility/2006">
          <mc:Choice Requires="x14">
            <control shapeId="36877" r:id="rId16" name="Check Box 13">
              <controlPr defaultSize="0" autoFill="0" autoLine="0" autoPict="0" altText="　">
                <anchor moveWithCells="1">
                  <from>
                    <xdr:col>27</xdr:col>
                    <xdr:colOff>123825</xdr:colOff>
                    <xdr:row>35</xdr:row>
                    <xdr:rowOff>0</xdr:rowOff>
                  </from>
                  <to>
                    <xdr:col>28</xdr:col>
                    <xdr:colOff>142875</xdr:colOff>
                    <xdr:row>36</xdr:row>
                    <xdr:rowOff>19050</xdr:rowOff>
                  </to>
                </anchor>
              </controlPr>
            </control>
          </mc:Choice>
        </mc:AlternateContent>
        <mc:AlternateContent xmlns:mc="http://schemas.openxmlformats.org/markup-compatibility/2006">
          <mc:Choice Requires="x14">
            <control shapeId="36878" r:id="rId17" name="Check Box 14">
              <controlPr defaultSize="0" autoFill="0" autoLine="0" autoPict="0" altText="　">
                <anchor moveWithCells="1">
                  <from>
                    <xdr:col>15</xdr:col>
                    <xdr:colOff>123825</xdr:colOff>
                    <xdr:row>35</xdr:row>
                    <xdr:rowOff>0</xdr:rowOff>
                  </from>
                  <to>
                    <xdr:col>16</xdr:col>
                    <xdr:colOff>142875</xdr:colOff>
                    <xdr:row>35</xdr:row>
                    <xdr:rowOff>180975</xdr:rowOff>
                  </to>
                </anchor>
              </controlPr>
            </control>
          </mc:Choice>
        </mc:AlternateContent>
        <mc:AlternateContent xmlns:mc="http://schemas.openxmlformats.org/markup-compatibility/2006">
          <mc:Choice Requires="x14">
            <control shapeId="36879" r:id="rId18" name="Check Box 15">
              <controlPr defaultSize="0" autoFill="0" autoLine="0" autoPict="0" altText="　">
                <anchor moveWithCells="1">
                  <from>
                    <xdr:col>9</xdr:col>
                    <xdr:colOff>123825</xdr:colOff>
                    <xdr:row>35</xdr:row>
                    <xdr:rowOff>161925</xdr:rowOff>
                  </from>
                  <to>
                    <xdr:col>10</xdr:col>
                    <xdr:colOff>152400</xdr:colOff>
                    <xdr:row>37</xdr:row>
                    <xdr:rowOff>9525</xdr:rowOff>
                  </to>
                </anchor>
              </controlPr>
            </control>
          </mc:Choice>
        </mc:AlternateContent>
        <mc:AlternateContent xmlns:mc="http://schemas.openxmlformats.org/markup-compatibility/2006">
          <mc:Choice Requires="x14">
            <control shapeId="36880" r:id="rId19" name="Check Box 16">
              <controlPr defaultSize="0" autoFill="0" autoLine="0" autoPict="0" altText="　">
                <anchor moveWithCells="1">
                  <from>
                    <xdr:col>9</xdr:col>
                    <xdr:colOff>123825</xdr:colOff>
                    <xdr:row>33</xdr:row>
                    <xdr:rowOff>171450</xdr:rowOff>
                  </from>
                  <to>
                    <xdr:col>10</xdr:col>
                    <xdr:colOff>152400</xdr:colOff>
                    <xdr:row>35</xdr:row>
                    <xdr:rowOff>19050</xdr:rowOff>
                  </to>
                </anchor>
              </controlPr>
            </control>
          </mc:Choice>
        </mc:AlternateContent>
        <mc:AlternateContent xmlns:mc="http://schemas.openxmlformats.org/markup-compatibility/2006">
          <mc:Choice Requires="x14">
            <control shapeId="36881" r:id="rId20" name="Check Box 17">
              <controlPr defaultSize="0" autoFill="0" autoLine="0" autoPict="0" altText="　">
                <anchor moveWithCells="1">
                  <from>
                    <xdr:col>9</xdr:col>
                    <xdr:colOff>123825</xdr:colOff>
                    <xdr:row>33</xdr:row>
                    <xdr:rowOff>9525</xdr:rowOff>
                  </from>
                  <to>
                    <xdr:col>10</xdr:col>
                    <xdr:colOff>142875</xdr:colOff>
                    <xdr:row>34</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ltText="　">
                <anchor moveWithCells="1">
                  <from>
                    <xdr:col>9</xdr:col>
                    <xdr:colOff>123825</xdr:colOff>
                    <xdr:row>32</xdr:row>
                    <xdr:rowOff>9525</xdr:rowOff>
                  </from>
                  <to>
                    <xdr:col>11</xdr:col>
                    <xdr:colOff>47625</xdr:colOff>
                    <xdr:row>33</xdr:row>
                    <xdr:rowOff>19050</xdr:rowOff>
                  </to>
                </anchor>
              </controlPr>
            </control>
          </mc:Choice>
        </mc:AlternateContent>
        <mc:AlternateContent xmlns:mc="http://schemas.openxmlformats.org/markup-compatibility/2006">
          <mc:Choice Requires="x14">
            <control shapeId="36883" r:id="rId22" name="Check Box 19">
              <controlPr defaultSize="0" autoFill="0" autoLine="0" autoPict="0" altText="　">
                <anchor moveWithCells="1">
                  <from>
                    <xdr:col>26</xdr:col>
                    <xdr:colOff>114300</xdr:colOff>
                    <xdr:row>37</xdr:row>
                    <xdr:rowOff>0</xdr:rowOff>
                  </from>
                  <to>
                    <xdr:col>28</xdr:col>
                    <xdr:colOff>0</xdr:colOff>
                    <xdr:row>38</xdr:row>
                    <xdr:rowOff>0</xdr:rowOff>
                  </to>
                </anchor>
              </controlPr>
            </control>
          </mc:Choice>
        </mc:AlternateContent>
        <mc:AlternateContent xmlns:mc="http://schemas.openxmlformats.org/markup-compatibility/2006">
          <mc:Choice Requires="x14">
            <control shapeId="36884" r:id="rId23" name="Check Box 20">
              <controlPr defaultSize="0" autoFill="0" autoLine="0" autoPict="0" altText="　">
                <anchor moveWithCells="1">
                  <from>
                    <xdr:col>18</xdr:col>
                    <xdr:colOff>123825</xdr:colOff>
                    <xdr:row>37</xdr:row>
                    <xdr:rowOff>19050</xdr:rowOff>
                  </from>
                  <to>
                    <xdr:col>19</xdr:col>
                    <xdr:colOff>152400</xdr:colOff>
                    <xdr:row>38</xdr:row>
                    <xdr:rowOff>9525</xdr:rowOff>
                  </to>
                </anchor>
              </controlPr>
            </control>
          </mc:Choice>
        </mc:AlternateContent>
        <mc:AlternateContent xmlns:mc="http://schemas.openxmlformats.org/markup-compatibility/2006">
          <mc:Choice Requires="x14">
            <control shapeId="36885" r:id="rId24" name="Check Box 21">
              <controlPr defaultSize="0" autoFill="0" autoLine="0" autoPict="0" altText="　">
                <anchor moveWithCells="1">
                  <from>
                    <xdr:col>11</xdr:col>
                    <xdr:colOff>123825</xdr:colOff>
                    <xdr:row>37</xdr:row>
                    <xdr:rowOff>9525</xdr:rowOff>
                  </from>
                  <to>
                    <xdr:col>13</xdr:col>
                    <xdr:colOff>9525</xdr:colOff>
                    <xdr:row>38</xdr:row>
                    <xdr:rowOff>19050</xdr:rowOff>
                  </to>
                </anchor>
              </controlPr>
            </control>
          </mc:Choice>
        </mc:AlternateContent>
        <mc:AlternateContent xmlns:mc="http://schemas.openxmlformats.org/markup-compatibility/2006">
          <mc:Choice Requires="x14">
            <control shapeId="36886" r:id="rId25" name="Check Box 22">
              <controlPr defaultSize="0" autoFill="0" autoLine="0" autoPict="0" altText="　">
                <anchor moveWithCells="1">
                  <from>
                    <xdr:col>10</xdr:col>
                    <xdr:colOff>123825</xdr:colOff>
                    <xdr:row>39</xdr:row>
                    <xdr:rowOff>190500</xdr:rowOff>
                  </from>
                  <to>
                    <xdr:col>11</xdr:col>
                    <xdr:colOff>133350</xdr:colOff>
                    <xdr:row>41</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ltText="　">
                <anchor moveWithCells="1">
                  <from>
                    <xdr:col>23</xdr:col>
                    <xdr:colOff>114300</xdr:colOff>
                    <xdr:row>40</xdr:row>
                    <xdr:rowOff>38100</xdr:rowOff>
                  </from>
                  <to>
                    <xdr:col>24</xdr:col>
                    <xdr:colOff>104775</xdr:colOff>
                    <xdr:row>40</xdr:row>
                    <xdr:rowOff>180975</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7</xdr:col>
                    <xdr:colOff>133350</xdr:colOff>
                    <xdr:row>92</xdr:row>
                    <xdr:rowOff>142875</xdr:rowOff>
                  </from>
                  <to>
                    <xdr:col>9</xdr:col>
                    <xdr:colOff>114300</xdr:colOff>
                    <xdr:row>94</xdr:row>
                    <xdr:rowOff>28575</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7</xdr:col>
                    <xdr:colOff>133350</xdr:colOff>
                    <xdr:row>93</xdr:row>
                    <xdr:rowOff>133350</xdr:rowOff>
                  </from>
                  <to>
                    <xdr:col>9</xdr:col>
                    <xdr:colOff>76200</xdr:colOff>
                    <xdr:row>95</xdr:row>
                    <xdr:rowOff>19050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30</xdr:col>
                    <xdr:colOff>152400</xdr:colOff>
                    <xdr:row>92</xdr:row>
                    <xdr:rowOff>133350</xdr:rowOff>
                  </from>
                  <to>
                    <xdr:col>32</xdr:col>
                    <xdr:colOff>123825</xdr:colOff>
                    <xdr:row>94</xdr:row>
                    <xdr:rowOff>19050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30</xdr:col>
                    <xdr:colOff>152400</xdr:colOff>
                    <xdr:row>93</xdr:row>
                    <xdr:rowOff>142875</xdr:rowOff>
                  </from>
                  <to>
                    <xdr:col>32</xdr:col>
                    <xdr:colOff>123825</xdr:colOff>
                    <xdr:row>95</xdr:row>
                    <xdr:rowOff>28575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30</xdr:col>
                    <xdr:colOff>142875</xdr:colOff>
                    <xdr:row>97</xdr:row>
                    <xdr:rowOff>142875</xdr:rowOff>
                  </from>
                  <to>
                    <xdr:col>32</xdr:col>
                    <xdr:colOff>123825</xdr:colOff>
                    <xdr:row>99</xdr:row>
                    <xdr:rowOff>28575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30</xdr:col>
                    <xdr:colOff>142875</xdr:colOff>
                    <xdr:row>98</xdr:row>
                    <xdr:rowOff>142875</xdr:rowOff>
                  </from>
                  <to>
                    <xdr:col>32</xdr:col>
                    <xdr:colOff>123825</xdr:colOff>
                    <xdr:row>100</xdr:row>
                    <xdr:rowOff>28575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30</xdr:col>
                    <xdr:colOff>142875</xdr:colOff>
                    <xdr:row>99</xdr:row>
                    <xdr:rowOff>142875</xdr:rowOff>
                  </from>
                  <to>
                    <xdr:col>32</xdr:col>
                    <xdr:colOff>123825</xdr:colOff>
                    <xdr:row>101</xdr:row>
                    <xdr:rowOff>28575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30</xdr:col>
                    <xdr:colOff>142875</xdr:colOff>
                    <xdr:row>100</xdr:row>
                    <xdr:rowOff>142875</xdr:rowOff>
                  </from>
                  <to>
                    <xdr:col>32</xdr:col>
                    <xdr:colOff>123825</xdr:colOff>
                    <xdr:row>102</xdr:row>
                    <xdr:rowOff>28575</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30</xdr:col>
                    <xdr:colOff>142875</xdr:colOff>
                    <xdr:row>101</xdr:row>
                    <xdr:rowOff>142875</xdr:rowOff>
                  </from>
                  <to>
                    <xdr:col>32</xdr:col>
                    <xdr:colOff>123825</xdr:colOff>
                    <xdr:row>103</xdr:row>
                    <xdr:rowOff>28575</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30</xdr:col>
                    <xdr:colOff>142875</xdr:colOff>
                    <xdr:row>102</xdr:row>
                    <xdr:rowOff>142875</xdr:rowOff>
                  </from>
                  <to>
                    <xdr:col>32</xdr:col>
                    <xdr:colOff>123825</xdr:colOff>
                    <xdr:row>104</xdr:row>
                    <xdr:rowOff>28575</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30</xdr:col>
                    <xdr:colOff>142875</xdr:colOff>
                    <xdr:row>103</xdr:row>
                    <xdr:rowOff>133350</xdr:rowOff>
                  </from>
                  <to>
                    <xdr:col>32</xdr:col>
                    <xdr:colOff>123825</xdr:colOff>
                    <xdr:row>105</xdr:row>
                    <xdr:rowOff>19050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14</xdr:col>
                    <xdr:colOff>142875</xdr:colOff>
                    <xdr:row>97</xdr:row>
                    <xdr:rowOff>152400</xdr:rowOff>
                  </from>
                  <to>
                    <xdr:col>16</xdr:col>
                    <xdr:colOff>123825</xdr:colOff>
                    <xdr:row>99</xdr:row>
                    <xdr:rowOff>38100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25</xdr:col>
                    <xdr:colOff>142875</xdr:colOff>
                    <xdr:row>99</xdr:row>
                    <xdr:rowOff>133350</xdr:rowOff>
                  </from>
                  <to>
                    <xdr:col>27</xdr:col>
                    <xdr:colOff>114300</xdr:colOff>
                    <xdr:row>101</xdr:row>
                    <xdr:rowOff>19050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14</xdr:col>
                    <xdr:colOff>142875</xdr:colOff>
                    <xdr:row>98</xdr:row>
                    <xdr:rowOff>152400</xdr:rowOff>
                  </from>
                  <to>
                    <xdr:col>16</xdr:col>
                    <xdr:colOff>123825</xdr:colOff>
                    <xdr:row>100</xdr:row>
                    <xdr:rowOff>38100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19</xdr:col>
                    <xdr:colOff>152400</xdr:colOff>
                    <xdr:row>99</xdr:row>
                    <xdr:rowOff>142875</xdr:rowOff>
                  </from>
                  <to>
                    <xdr:col>21</xdr:col>
                    <xdr:colOff>133350</xdr:colOff>
                    <xdr:row>101</xdr:row>
                    <xdr:rowOff>28575</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18</xdr:col>
                    <xdr:colOff>142875</xdr:colOff>
                    <xdr:row>97</xdr:row>
                    <xdr:rowOff>142875</xdr:rowOff>
                  </from>
                  <to>
                    <xdr:col>20</xdr:col>
                    <xdr:colOff>123825</xdr:colOff>
                    <xdr:row>99</xdr:row>
                    <xdr:rowOff>28575</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18</xdr:col>
                    <xdr:colOff>142875</xdr:colOff>
                    <xdr:row>98</xdr:row>
                    <xdr:rowOff>142875</xdr:rowOff>
                  </from>
                  <to>
                    <xdr:col>20</xdr:col>
                    <xdr:colOff>123825</xdr:colOff>
                    <xdr:row>100</xdr:row>
                    <xdr:rowOff>28575</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22</xdr:col>
                    <xdr:colOff>133350</xdr:colOff>
                    <xdr:row>97</xdr:row>
                    <xdr:rowOff>142875</xdr:rowOff>
                  </from>
                  <to>
                    <xdr:col>24</xdr:col>
                    <xdr:colOff>114300</xdr:colOff>
                    <xdr:row>99</xdr:row>
                    <xdr:rowOff>28575</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22</xdr:col>
                    <xdr:colOff>133350</xdr:colOff>
                    <xdr:row>98</xdr:row>
                    <xdr:rowOff>133350</xdr:rowOff>
                  </from>
                  <to>
                    <xdr:col>24</xdr:col>
                    <xdr:colOff>114300</xdr:colOff>
                    <xdr:row>100</xdr:row>
                    <xdr:rowOff>19050</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26</xdr:col>
                    <xdr:colOff>152400</xdr:colOff>
                    <xdr:row>97</xdr:row>
                    <xdr:rowOff>142875</xdr:rowOff>
                  </from>
                  <to>
                    <xdr:col>28</xdr:col>
                    <xdr:colOff>133350</xdr:colOff>
                    <xdr:row>99</xdr:row>
                    <xdr:rowOff>28575</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26</xdr:col>
                    <xdr:colOff>142875</xdr:colOff>
                    <xdr:row>98</xdr:row>
                    <xdr:rowOff>142875</xdr:rowOff>
                  </from>
                  <to>
                    <xdr:col>28</xdr:col>
                    <xdr:colOff>123825</xdr:colOff>
                    <xdr:row>100</xdr:row>
                    <xdr:rowOff>28575</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14</xdr:col>
                    <xdr:colOff>142875</xdr:colOff>
                    <xdr:row>99</xdr:row>
                    <xdr:rowOff>133350</xdr:rowOff>
                  </from>
                  <to>
                    <xdr:col>16</xdr:col>
                    <xdr:colOff>123825</xdr:colOff>
                    <xdr:row>101</xdr:row>
                    <xdr:rowOff>19050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14</xdr:col>
                    <xdr:colOff>142875</xdr:colOff>
                    <xdr:row>100</xdr:row>
                    <xdr:rowOff>142875</xdr:rowOff>
                  </from>
                  <to>
                    <xdr:col>16</xdr:col>
                    <xdr:colOff>123825</xdr:colOff>
                    <xdr:row>102</xdr:row>
                    <xdr:rowOff>28575</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14</xdr:col>
                    <xdr:colOff>142875</xdr:colOff>
                    <xdr:row>101</xdr:row>
                    <xdr:rowOff>152400</xdr:rowOff>
                  </from>
                  <to>
                    <xdr:col>16</xdr:col>
                    <xdr:colOff>123825</xdr:colOff>
                    <xdr:row>103</xdr:row>
                    <xdr:rowOff>38100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14</xdr:col>
                    <xdr:colOff>142875</xdr:colOff>
                    <xdr:row>102</xdr:row>
                    <xdr:rowOff>152400</xdr:rowOff>
                  </from>
                  <to>
                    <xdr:col>16</xdr:col>
                    <xdr:colOff>123825</xdr:colOff>
                    <xdr:row>104</xdr:row>
                    <xdr:rowOff>28575</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30</xdr:col>
                    <xdr:colOff>142875</xdr:colOff>
                    <xdr:row>108</xdr:row>
                    <xdr:rowOff>152400</xdr:rowOff>
                  </from>
                  <to>
                    <xdr:col>32</xdr:col>
                    <xdr:colOff>123825</xdr:colOff>
                    <xdr:row>110</xdr:row>
                    <xdr:rowOff>38100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30</xdr:col>
                    <xdr:colOff>142875</xdr:colOff>
                    <xdr:row>108</xdr:row>
                    <xdr:rowOff>152400</xdr:rowOff>
                  </from>
                  <to>
                    <xdr:col>32</xdr:col>
                    <xdr:colOff>123825</xdr:colOff>
                    <xdr:row>110</xdr:row>
                    <xdr:rowOff>38100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30</xdr:col>
                    <xdr:colOff>142875</xdr:colOff>
                    <xdr:row>108</xdr:row>
                    <xdr:rowOff>152400</xdr:rowOff>
                  </from>
                  <to>
                    <xdr:col>32</xdr:col>
                    <xdr:colOff>123825</xdr:colOff>
                    <xdr:row>110</xdr:row>
                    <xdr:rowOff>38100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30</xdr:col>
                    <xdr:colOff>142875</xdr:colOff>
                    <xdr:row>109</xdr:row>
                    <xdr:rowOff>142875</xdr:rowOff>
                  </from>
                  <to>
                    <xdr:col>32</xdr:col>
                    <xdr:colOff>123825</xdr:colOff>
                    <xdr:row>111</xdr:row>
                    <xdr:rowOff>28575</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30</xdr:col>
                    <xdr:colOff>142875</xdr:colOff>
                    <xdr:row>111</xdr:row>
                    <xdr:rowOff>133350</xdr:rowOff>
                  </from>
                  <to>
                    <xdr:col>32</xdr:col>
                    <xdr:colOff>123825</xdr:colOff>
                    <xdr:row>113</xdr:row>
                    <xdr:rowOff>19050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30</xdr:col>
                    <xdr:colOff>142875</xdr:colOff>
                    <xdr:row>114</xdr:row>
                    <xdr:rowOff>142875</xdr:rowOff>
                  </from>
                  <to>
                    <xdr:col>32</xdr:col>
                    <xdr:colOff>123825</xdr:colOff>
                    <xdr:row>116</xdr:row>
                    <xdr:rowOff>19050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30</xdr:col>
                    <xdr:colOff>142875</xdr:colOff>
                    <xdr:row>113</xdr:row>
                    <xdr:rowOff>142875</xdr:rowOff>
                  </from>
                  <to>
                    <xdr:col>32</xdr:col>
                    <xdr:colOff>123825</xdr:colOff>
                    <xdr:row>115</xdr:row>
                    <xdr:rowOff>19050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14</xdr:col>
                    <xdr:colOff>142875</xdr:colOff>
                    <xdr:row>113</xdr:row>
                    <xdr:rowOff>142875</xdr:rowOff>
                  </from>
                  <to>
                    <xdr:col>16</xdr:col>
                    <xdr:colOff>114300</xdr:colOff>
                    <xdr:row>115</xdr:row>
                    <xdr:rowOff>28575</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30</xdr:col>
                    <xdr:colOff>142875</xdr:colOff>
                    <xdr:row>115</xdr:row>
                    <xdr:rowOff>142875</xdr:rowOff>
                  </from>
                  <to>
                    <xdr:col>32</xdr:col>
                    <xdr:colOff>123825</xdr:colOff>
                    <xdr:row>117</xdr:row>
                    <xdr:rowOff>28575</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30</xdr:col>
                    <xdr:colOff>142875</xdr:colOff>
                    <xdr:row>116</xdr:row>
                    <xdr:rowOff>133350</xdr:rowOff>
                  </from>
                  <to>
                    <xdr:col>32</xdr:col>
                    <xdr:colOff>123825</xdr:colOff>
                    <xdr:row>118</xdr:row>
                    <xdr:rowOff>19050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14</xdr:col>
                    <xdr:colOff>142875</xdr:colOff>
                    <xdr:row>114</xdr:row>
                    <xdr:rowOff>142875</xdr:rowOff>
                  </from>
                  <to>
                    <xdr:col>16</xdr:col>
                    <xdr:colOff>114300</xdr:colOff>
                    <xdr:row>116</xdr:row>
                    <xdr:rowOff>28575</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30</xdr:col>
                    <xdr:colOff>152400</xdr:colOff>
                    <xdr:row>117</xdr:row>
                    <xdr:rowOff>152400</xdr:rowOff>
                  </from>
                  <to>
                    <xdr:col>32</xdr:col>
                    <xdr:colOff>66675</xdr:colOff>
                    <xdr:row>119</xdr:row>
                    <xdr:rowOff>28575</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30</xdr:col>
                    <xdr:colOff>142875</xdr:colOff>
                    <xdr:row>119</xdr:row>
                    <xdr:rowOff>133350</xdr:rowOff>
                  </from>
                  <to>
                    <xdr:col>32</xdr:col>
                    <xdr:colOff>123825</xdr:colOff>
                    <xdr:row>121</xdr:row>
                    <xdr:rowOff>19050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30</xdr:col>
                    <xdr:colOff>142875</xdr:colOff>
                    <xdr:row>118</xdr:row>
                    <xdr:rowOff>142875</xdr:rowOff>
                  </from>
                  <to>
                    <xdr:col>32</xdr:col>
                    <xdr:colOff>123825</xdr:colOff>
                    <xdr:row>120</xdr:row>
                    <xdr:rowOff>28575</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30</xdr:col>
                    <xdr:colOff>142875</xdr:colOff>
                    <xdr:row>120</xdr:row>
                    <xdr:rowOff>142875</xdr:rowOff>
                  </from>
                  <to>
                    <xdr:col>33</xdr:col>
                    <xdr:colOff>9525</xdr:colOff>
                    <xdr:row>122</xdr:row>
                    <xdr:rowOff>28575</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30</xdr:col>
                    <xdr:colOff>142875</xdr:colOff>
                    <xdr:row>122</xdr:row>
                    <xdr:rowOff>142875</xdr:rowOff>
                  </from>
                  <to>
                    <xdr:col>32</xdr:col>
                    <xdr:colOff>114300</xdr:colOff>
                    <xdr:row>124</xdr:row>
                    <xdr:rowOff>28575</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30</xdr:col>
                    <xdr:colOff>142875</xdr:colOff>
                    <xdr:row>123</xdr:row>
                    <xdr:rowOff>142875</xdr:rowOff>
                  </from>
                  <to>
                    <xdr:col>32</xdr:col>
                    <xdr:colOff>85725</xdr:colOff>
                    <xdr:row>125</xdr:row>
                    <xdr:rowOff>19050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30</xdr:col>
                    <xdr:colOff>142875</xdr:colOff>
                    <xdr:row>124</xdr:row>
                    <xdr:rowOff>133350</xdr:rowOff>
                  </from>
                  <to>
                    <xdr:col>32</xdr:col>
                    <xdr:colOff>133350</xdr:colOff>
                    <xdr:row>126</xdr:row>
                    <xdr:rowOff>9525</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30</xdr:col>
                    <xdr:colOff>142875</xdr:colOff>
                    <xdr:row>132</xdr:row>
                    <xdr:rowOff>133350</xdr:rowOff>
                  </from>
                  <to>
                    <xdr:col>32</xdr:col>
                    <xdr:colOff>123825</xdr:colOff>
                    <xdr:row>134</xdr:row>
                    <xdr:rowOff>19050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30</xdr:col>
                    <xdr:colOff>142875</xdr:colOff>
                    <xdr:row>131</xdr:row>
                    <xdr:rowOff>142875</xdr:rowOff>
                  </from>
                  <to>
                    <xdr:col>32</xdr:col>
                    <xdr:colOff>123825</xdr:colOff>
                    <xdr:row>133</xdr:row>
                    <xdr:rowOff>28575</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30</xdr:col>
                    <xdr:colOff>142875</xdr:colOff>
                    <xdr:row>133</xdr:row>
                    <xdr:rowOff>142875</xdr:rowOff>
                  </from>
                  <to>
                    <xdr:col>32</xdr:col>
                    <xdr:colOff>85725</xdr:colOff>
                    <xdr:row>135</xdr:row>
                    <xdr:rowOff>28575</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14</xdr:col>
                    <xdr:colOff>142875</xdr:colOff>
                    <xdr:row>134</xdr:row>
                    <xdr:rowOff>142875</xdr:rowOff>
                  </from>
                  <to>
                    <xdr:col>16</xdr:col>
                    <xdr:colOff>114300</xdr:colOff>
                    <xdr:row>136</xdr:row>
                    <xdr:rowOff>28575</xdr:rowOff>
                  </to>
                </anchor>
              </controlPr>
            </control>
          </mc:Choice>
        </mc:AlternateContent>
        <mc:AlternateContent xmlns:mc="http://schemas.openxmlformats.org/markup-compatibility/2006">
          <mc:Choice Requires="x14">
            <control shapeId="36935" r:id="rId74" name="Check Box 71">
              <controlPr defaultSize="0" autoFill="0" autoLine="0" autoPict="0">
                <anchor moveWithCells="1">
                  <from>
                    <xdr:col>30</xdr:col>
                    <xdr:colOff>142875</xdr:colOff>
                    <xdr:row>135</xdr:row>
                    <xdr:rowOff>142875</xdr:rowOff>
                  </from>
                  <to>
                    <xdr:col>32</xdr:col>
                    <xdr:colOff>123825</xdr:colOff>
                    <xdr:row>137</xdr:row>
                    <xdr:rowOff>28575</xdr:rowOff>
                  </to>
                </anchor>
              </controlPr>
            </control>
          </mc:Choice>
        </mc:AlternateContent>
        <mc:AlternateContent xmlns:mc="http://schemas.openxmlformats.org/markup-compatibility/2006">
          <mc:Choice Requires="x14">
            <control shapeId="36936" r:id="rId75" name="Check Box 72">
              <controlPr defaultSize="0" autoFill="0" autoLine="0" autoPict="0">
                <anchor moveWithCells="1">
                  <from>
                    <xdr:col>20</xdr:col>
                    <xdr:colOff>142875</xdr:colOff>
                    <xdr:row>134</xdr:row>
                    <xdr:rowOff>142875</xdr:rowOff>
                  </from>
                  <to>
                    <xdr:col>22</xdr:col>
                    <xdr:colOff>123825</xdr:colOff>
                    <xdr:row>136</xdr:row>
                    <xdr:rowOff>28575</xdr:rowOff>
                  </to>
                </anchor>
              </controlPr>
            </control>
          </mc:Choice>
        </mc:AlternateContent>
        <mc:AlternateContent xmlns:mc="http://schemas.openxmlformats.org/markup-compatibility/2006">
          <mc:Choice Requires="x14">
            <control shapeId="36937" r:id="rId76" name="Check Box 73">
              <controlPr defaultSize="0" autoFill="0" autoLine="0" autoPict="0">
                <anchor moveWithCells="1">
                  <from>
                    <xdr:col>30</xdr:col>
                    <xdr:colOff>142875</xdr:colOff>
                    <xdr:row>134</xdr:row>
                    <xdr:rowOff>142875</xdr:rowOff>
                  </from>
                  <to>
                    <xdr:col>32</xdr:col>
                    <xdr:colOff>123825</xdr:colOff>
                    <xdr:row>136</xdr:row>
                    <xdr:rowOff>28575</xdr:rowOff>
                  </to>
                </anchor>
              </controlPr>
            </control>
          </mc:Choice>
        </mc:AlternateContent>
        <mc:AlternateContent xmlns:mc="http://schemas.openxmlformats.org/markup-compatibility/2006">
          <mc:Choice Requires="x14">
            <control shapeId="36938" r:id="rId77" name="Check Box 74">
              <controlPr defaultSize="0" autoFill="0" autoLine="0" autoPict="0">
                <anchor moveWithCells="1">
                  <from>
                    <xdr:col>30</xdr:col>
                    <xdr:colOff>142875</xdr:colOff>
                    <xdr:row>137</xdr:row>
                    <xdr:rowOff>142875</xdr:rowOff>
                  </from>
                  <to>
                    <xdr:col>32</xdr:col>
                    <xdr:colOff>114300</xdr:colOff>
                    <xdr:row>139</xdr:row>
                    <xdr:rowOff>28575</xdr:rowOff>
                  </to>
                </anchor>
              </controlPr>
            </control>
          </mc:Choice>
        </mc:AlternateContent>
        <mc:AlternateContent xmlns:mc="http://schemas.openxmlformats.org/markup-compatibility/2006">
          <mc:Choice Requires="x14">
            <control shapeId="36939" r:id="rId78" name="Check Box 75">
              <controlPr defaultSize="0" autoFill="0" autoLine="0" autoPict="0">
                <anchor moveWithCells="1">
                  <from>
                    <xdr:col>30</xdr:col>
                    <xdr:colOff>142875</xdr:colOff>
                    <xdr:row>138</xdr:row>
                    <xdr:rowOff>152400</xdr:rowOff>
                  </from>
                  <to>
                    <xdr:col>32</xdr:col>
                    <xdr:colOff>114300</xdr:colOff>
                    <xdr:row>140</xdr:row>
                    <xdr:rowOff>38100</xdr:rowOff>
                  </to>
                </anchor>
              </controlPr>
            </control>
          </mc:Choice>
        </mc:AlternateContent>
        <mc:AlternateContent xmlns:mc="http://schemas.openxmlformats.org/markup-compatibility/2006">
          <mc:Choice Requires="x14">
            <control shapeId="36940" r:id="rId79" name="Check Box 76">
              <controlPr defaultSize="0" autoFill="0" autoLine="0" autoPict="0">
                <anchor moveWithCells="1">
                  <from>
                    <xdr:col>30</xdr:col>
                    <xdr:colOff>142875</xdr:colOff>
                    <xdr:row>136</xdr:row>
                    <xdr:rowOff>142875</xdr:rowOff>
                  </from>
                  <to>
                    <xdr:col>32</xdr:col>
                    <xdr:colOff>123825</xdr:colOff>
                    <xdr:row>138</xdr:row>
                    <xdr:rowOff>28575</xdr:rowOff>
                  </to>
                </anchor>
              </controlPr>
            </control>
          </mc:Choice>
        </mc:AlternateContent>
        <mc:AlternateContent xmlns:mc="http://schemas.openxmlformats.org/markup-compatibility/2006">
          <mc:Choice Requires="x14">
            <control shapeId="36941" r:id="rId80" name="Check Box 77">
              <controlPr defaultSize="0" autoFill="0" autoLine="0" autoPict="0">
                <anchor moveWithCells="1">
                  <from>
                    <xdr:col>30</xdr:col>
                    <xdr:colOff>142875</xdr:colOff>
                    <xdr:row>139</xdr:row>
                    <xdr:rowOff>161925</xdr:rowOff>
                  </from>
                  <to>
                    <xdr:col>32</xdr:col>
                    <xdr:colOff>104775</xdr:colOff>
                    <xdr:row>141</xdr:row>
                    <xdr:rowOff>47625</xdr:rowOff>
                  </to>
                </anchor>
              </controlPr>
            </control>
          </mc:Choice>
        </mc:AlternateContent>
        <mc:AlternateContent xmlns:mc="http://schemas.openxmlformats.org/markup-compatibility/2006">
          <mc:Choice Requires="x14">
            <control shapeId="36942" r:id="rId81" name="Check Box 78">
              <controlPr defaultSize="0" autoFill="0" autoLine="0" autoPict="0">
                <anchor moveWithCells="1">
                  <from>
                    <xdr:col>30</xdr:col>
                    <xdr:colOff>142875</xdr:colOff>
                    <xdr:row>125</xdr:row>
                    <xdr:rowOff>133350</xdr:rowOff>
                  </from>
                  <to>
                    <xdr:col>32</xdr:col>
                    <xdr:colOff>123825</xdr:colOff>
                    <xdr:row>127</xdr:row>
                    <xdr:rowOff>19050</xdr:rowOff>
                  </to>
                </anchor>
              </controlPr>
            </control>
          </mc:Choice>
        </mc:AlternateContent>
        <mc:AlternateContent xmlns:mc="http://schemas.openxmlformats.org/markup-compatibility/2006">
          <mc:Choice Requires="x14">
            <control shapeId="36943" r:id="rId82" name="Check Box 79">
              <controlPr defaultSize="0" autoFill="0" autoLine="0" autoPict="0">
                <anchor moveWithCells="1">
                  <from>
                    <xdr:col>30</xdr:col>
                    <xdr:colOff>142875</xdr:colOff>
                    <xdr:row>127</xdr:row>
                    <xdr:rowOff>133350</xdr:rowOff>
                  </from>
                  <to>
                    <xdr:col>32</xdr:col>
                    <xdr:colOff>114300</xdr:colOff>
                    <xdr:row>129</xdr:row>
                    <xdr:rowOff>19050</xdr:rowOff>
                  </to>
                </anchor>
              </controlPr>
            </control>
          </mc:Choice>
        </mc:AlternateContent>
        <mc:AlternateContent xmlns:mc="http://schemas.openxmlformats.org/markup-compatibility/2006">
          <mc:Choice Requires="x14">
            <control shapeId="36944" r:id="rId83" name="Check Box 80">
              <controlPr defaultSize="0" autoFill="0" autoLine="0" autoPict="0">
                <anchor moveWithCells="1">
                  <from>
                    <xdr:col>30</xdr:col>
                    <xdr:colOff>142875</xdr:colOff>
                    <xdr:row>128</xdr:row>
                    <xdr:rowOff>142875</xdr:rowOff>
                  </from>
                  <to>
                    <xdr:col>32</xdr:col>
                    <xdr:colOff>123825</xdr:colOff>
                    <xdr:row>130</xdr:row>
                    <xdr:rowOff>19050</xdr:rowOff>
                  </to>
                </anchor>
              </controlPr>
            </control>
          </mc:Choice>
        </mc:AlternateContent>
        <mc:AlternateContent xmlns:mc="http://schemas.openxmlformats.org/markup-compatibility/2006">
          <mc:Choice Requires="x14">
            <control shapeId="36945" r:id="rId84" name="Check Box 81">
              <controlPr defaultSize="0" autoFill="0" autoLine="0" autoPict="0">
                <anchor moveWithCells="1">
                  <from>
                    <xdr:col>30</xdr:col>
                    <xdr:colOff>142875</xdr:colOff>
                    <xdr:row>129</xdr:row>
                    <xdr:rowOff>142875</xdr:rowOff>
                  </from>
                  <to>
                    <xdr:col>32</xdr:col>
                    <xdr:colOff>123825</xdr:colOff>
                    <xdr:row>131</xdr:row>
                    <xdr:rowOff>28575</xdr:rowOff>
                  </to>
                </anchor>
              </controlPr>
            </control>
          </mc:Choice>
        </mc:AlternateContent>
        <mc:AlternateContent xmlns:mc="http://schemas.openxmlformats.org/markup-compatibility/2006">
          <mc:Choice Requires="x14">
            <control shapeId="36946" r:id="rId85" name="Check Box 82">
              <controlPr defaultSize="0" autoFill="0" autoLine="0" autoPict="0">
                <anchor moveWithCells="1">
                  <from>
                    <xdr:col>30</xdr:col>
                    <xdr:colOff>142875</xdr:colOff>
                    <xdr:row>130</xdr:row>
                    <xdr:rowOff>142875</xdr:rowOff>
                  </from>
                  <to>
                    <xdr:col>32</xdr:col>
                    <xdr:colOff>123825</xdr:colOff>
                    <xdr:row>132</xdr:row>
                    <xdr:rowOff>28575</xdr:rowOff>
                  </to>
                </anchor>
              </controlPr>
            </control>
          </mc:Choice>
        </mc:AlternateContent>
        <mc:AlternateContent xmlns:mc="http://schemas.openxmlformats.org/markup-compatibility/2006">
          <mc:Choice Requires="x14">
            <control shapeId="36947" r:id="rId86" name="Check Box 83">
              <controlPr defaultSize="0" autoFill="0" autoLine="0" autoPict="0">
                <anchor moveWithCells="1">
                  <from>
                    <xdr:col>30</xdr:col>
                    <xdr:colOff>133350</xdr:colOff>
                    <xdr:row>148</xdr:row>
                    <xdr:rowOff>142875</xdr:rowOff>
                  </from>
                  <to>
                    <xdr:col>32</xdr:col>
                    <xdr:colOff>104775</xdr:colOff>
                    <xdr:row>150</xdr:row>
                    <xdr:rowOff>19050</xdr:rowOff>
                  </to>
                </anchor>
              </controlPr>
            </control>
          </mc:Choice>
        </mc:AlternateContent>
        <mc:AlternateContent xmlns:mc="http://schemas.openxmlformats.org/markup-compatibility/2006">
          <mc:Choice Requires="x14">
            <control shapeId="36948" r:id="rId87" name="Check Box 84">
              <controlPr defaultSize="0" autoFill="0" autoLine="0" autoPict="0">
                <anchor moveWithCells="1">
                  <from>
                    <xdr:col>30</xdr:col>
                    <xdr:colOff>133350</xdr:colOff>
                    <xdr:row>149</xdr:row>
                    <xdr:rowOff>152400</xdr:rowOff>
                  </from>
                  <to>
                    <xdr:col>32</xdr:col>
                    <xdr:colOff>104775</xdr:colOff>
                    <xdr:row>151</xdr:row>
                    <xdr:rowOff>28575</xdr:rowOff>
                  </to>
                </anchor>
              </controlPr>
            </control>
          </mc:Choice>
        </mc:AlternateContent>
        <mc:AlternateContent xmlns:mc="http://schemas.openxmlformats.org/markup-compatibility/2006">
          <mc:Choice Requires="x14">
            <control shapeId="36949" r:id="rId88" name="Check Box 85">
              <controlPr defaultSize="0" autoFill="0" autoLine="0" autoPict="0">
                <anchor moveWithCells="1">
                  <from>
                    <xdr:col>30</xdr:col>
                    <xdr:colOff>133350</xdr:colOff>
                    <xdr:row>150</xdr:row>
                    <xdr:rowOff>142875</xdr:rowOff>
                  </from>
                  <to>
                    <xdr:col>32</xdr:col>
                    <xdr:colOff>104775</xdr:colOff>
                    <xdr:row>152</xdr:row>
                    <xdr:rowOff>19050</xdr:rowOff>
                  </to>
                </anchor>
              </controlPr>
            </control>
          </mc:Choice>
        </mc:AlternateContent>
        <mc:AlternateContent xmlns:mc="http://schemas.openxmlformats.org/markup-compatibility/2006">
          <mc:Choice Requires="x14">
            <control shapeId="36950" r:id="rId89" name="Check Box 86">
              <controlPr defaultSize="0" autoFill="0" autoLine="0" autoPict="0">
                <anchor moveWithCells="1">
                  <from>
                    <xdr:col>30</xdr:col>
                    <xdr:colOff>133350</xdr:colOff>
                    <xdr:row>151</xdr:row>
                    <xdr:rowOff>133350</xdr:rowOff>
                  </from>
                  <to>
                    <xdr:col>32</xdr:col>
                    <xdr:colOff>104775</xdr:colOff>
                    <xdr:row>153</xdr:row>
                    <xdr:rowOff>9525</xdr:rowOff>
                  </to>
                </anchor>
              </controlPr>
            </control>
          </mc:Choice>
        </mc:AlternateContent>
        <mc:AlternateContent xmlns:mc="http://schemas.openxmlformats.org/markup-compatibility/2006">
          <mc:Choice Requires="x14">
            <control shapeId="36951" r:id="rId90" name="Check Box 87">
              <controlPr defaultSize="0" autoFill="0" autoLine="0" autoPict="0">
                <anchor moveWithCells="1">
                  <from>
                    <xdr:col>30</xdr:col>
                    <xdr:colOff>133350</xdr:colOff>
                    <xdr:row>152</xdr:row>
                    <xdr:rowOff>142875</xdr:rowOff>
                  </from>
                  <to>
                    <xdr:col>32</xdr:col>
                    <xdr:colOff>104775</xdr:colOff>
                    <xdr:row>154</xdr:row>
                    <xdr:rowOff>19050</xdr:rowOff>
                  </to>
                </anchor>
              </controlPr>
            </control>
          </mc:Choice>
        </mc:AlternateContent>
        <mc:AlternateContent xmlns:mc="http://schemas.openxmlformats.org/markup-compatibility/2006">
          <mc:Choice Requires="x14">
            <control shapeId="36952" r:id="rId91" name="Check Box 88">
              <controlPr defaultSize="0" autoFill="0" autoLine="0" autoPict="0">
                <anchor moveWithCells="1">
                  <from>
                    <xdr:col>30</xdr:col>
                    <xdr:colOff>133350</xdr:colOff>
                    <xdr:row>153</xdr:row>
                    <xdr:rowOff>142875</xdr:rowOff>
                  </from>
                  <to>
                    <xdr:col>32</xdr:col>
                    <xdr:colOff>104775</xdr:colOff>
                    <xdr:row>155</xdr:row>
                    <xdr:rowOff>19050</xdr:rowOff>
                  </to>
                </anchor>
              </controlPr>
            </control>
          </mc:Choice>
        </mc:AlternateContent>
        <mc:AlternateContent xmlns:mc="http://schemas.openxmlformats.org/markup-compatibility/2006">
          <mc:Choice Requires="x14">
            <control shapeId="36953" r:id="rId92" name="Check Box 89">
              <controlPr defaultSize="0" autoFill="0" autoLine="0" autoPict="0">
                <anchor moveWithCells="1">
                  <from>
                    <xdr:col>14</xdr:col>
                    <xdr:colOff>142875</xdr:colOff>
                    <xdr:row>151</xdr:row>
                    <xdr:rowOff>142875</xdr:rowOff>
                  </from>
                  <to>
                    <xdr:col>16</xdr:col>
                    <xdr:colOff>114300</xdr:colOff>
                    <xdr:row>153</xdr:row>
                    <xdr:rowOff>19050</xdr:rowOff>
                  </to>
                </anchor>
              </controlPr>
            </control>
          </mc:Choice>
        </mc:AlternateContent>
        <mc:AlternateContent xmlns:mc="http://schemas.openxmlformats.org/markup-compatibility/2006">
          <mc:Choice Requires="x14">
            <control shapeId="36954" r:id="rId93" name="Check Box 90">
              <controlPr defaultSize="0" autoFill="0" autoLine="0" autoPict="0">
                <anchor moveWithCells="1">
                  <from>
                    <xdr:col>14</xdr:col>
                    <xdr:colOff>142875</xdr:colOff>
                    <xdr:row>152</xdr:row>
                    <xdr:rowOff>142875</xdr:rowOff>
                  </from>
                  <to>
                    <xdr:col>16</xdr:col>
                    <xdr:colOff>114300</xdr:colOff>
                    <xdr:row>154</xdr:row>
                    <xdr:rowOff>19050</xdr:rowOff>
                  </to>
                </anchor>
              </controlPr>
            </control>
          </mc:Choice>
        </mc:AlternateContent>
        <mc:AlternateContent xmlns:mc="http://schemas.openxmlformats.org/markup-compatibility/2006">
          <mc:Choice Requires="x14">
            <control shapeId="36955" r:id="rId94" name="Check Box 91">
              <controlPr defaultSize="0" autoFill="0" autoLine="0" autoPict="0">
                <anchor moveWithCells="1">
                  <from>
                    <xdr:col>22</xdr:col>
                    <xdr:colOff>142875</xdr:colOff>
                    <xdr:row>152</xdr:row>
                    <xdr:rowOff>152400</xdr:rowOff>
                  </from>
                  <to>
                    <xdr:col>24</xdr:col>
                    <xdr:colOff>114300</xdr:colOff>
                    <xdr:row>154</xdr:row>
                    <xdr:rowOff>28575</xdr:rowOff>
                  </to>
                </anchor>
              </controlPr>
            </control>
          </mc:Choice>
        </mc:AlternateContent>
        <mc:AlternateContent xmlns:mc="http://schemas.openxmlformats.org/markup-compatibility/2006">
          <mc:Choice Requires="x14">
            <control shapeId="36956" r:id="rId95" name="Check Box 92">
              <controlPr defaultSize="0" autoFill="0" autoLine="0" autoPict="0">
                <anchor moveWithCells="1">
                  <from>
                    <xdr:col>14</xdr:col>
                    <xdr:colOff>142875</xdr:colOff>
                    <xdr:row>153</xdr:row>
                    <xdr:rowOff>142875</xdr:rowOff>
                  </from>
                  <to>
                    <xdr:col>16</xdr:col>
                    <xdr:colOff>114300</xdr:colOff>
                    <xdr:row>155</xdr:row>
                    <xdr:rowOff>19050</xdr:rowOff>
                  </to>
                </anchor>
              </controlPr>
            </control>
          </mc:Choice>
        </mc:AlternateContent>
        <mc:AlternateContent xmlns:mc="http://schemas.openxmlformats.org/markup-compatibility/2006">
          <mc:Choice Requires="x14">
            <control shapeId="36957" r:id="rId96" name="Check Box 93">
              <controlPr defaultSize="0" autoFill="0" autoLine="0" autoPict="0">
                <anchor moveWithCells="1">
                  <from>
                    <xdr:col>14</xdr:col>
                    <xdr:colOff>142875</xdr:colOff>
                    <xdr:row>154</xdr:row>
                    <xdr:rowOff>142875</xdr:rowOff>
                  </from>
                  <to>
                    <xdr:col>16</xdr:col>
                    <xdr:colOff>114300</xdr:colOff>
                    <xdr:row>156</xdr:row>
                    <xdr:rowOff>19050</xdr:rowOff>
                  </to>
                </anchor>
              </controlPr>
            </control>
          </mc:Choice>
        </mc:AlternateContent>
        <mc:AlternateContent xmlns:mc="http://schemas.openxmlformats.org/markup-compatibility/2006">
          <mc:Choice Requires="x14">
            <control shapeId="36958" r:id="rId97" name="Check Box 94">
              <controlPr defaultSize="0" autoFill="0" autoLine="0" autoPict="0">
                <anchor moveWithCells="1">
                  <from>
                    <xdr:col>14</xdr:col>
                    <xdr:colOff>142875</xdr:colOff>
                    <xdr:row>163</xdr:row>
                    <xdr:rowOff>152400</xdr:rowOff>
                  </from>
                  <to>
                    <xdr:col>16</xdr:col>
                    <xdr:colOff>114300</xdr:colOff>
                    <xdr:row>165</xdr:row>
                    <xdr:rowOff>28575</xdr:rowOff>
                  </to>
                </anchor>
              </controlPr>
            </control>
          </mc:Choice>
        </mc:AlternateContent>
        <mc:AlternateContent xmlns:mc="http://schemas.openxmlformats.org/markup-compatibility/2006">
          <mc:Choice Requires="x14">
            <control shapeId="36959" r:id="rId98" name="Check Box 95">
              <controlPr defaultSize="0" autoFill="0" autoLine="0" autoPict="0">
                <anchor moveWithCells="1">
                  <from>
                    <xdr:col>22</xdr:col>
                    <xdr:colOff>142875</xdr:colOff>
                    <xdr:row>163</xdr:row>
                    <xdr:rowOff>152400</xdr:rowOff>
                  </from>
                  <to>
                    <xdr:col>24</xdr:col>
                    <xdr:colOff>114300</xdr:colOff>
                    <xdr:row>165</xdr:row>
                    <xdr:rowOff>28575</xdr:rowOff>
                  </to>
                </anchor>
              </controlPr>
            </control>
          </mc:Choice>
        </mc:AlternateContent>
        <mc:AlternateContent xmlns:mc="http://schemas.openxmlformats.org/markup-compatibility/2006">
          <mc:Choice Requires="x14">
            <control shapeId="36960" r:id="rId99" name="Check Box 96">
              <controlPr defaultSize="0" autoFill="0" autoLine="0" autoPict="0">
                <anchor moveWithCells="1">
                  <from>
                    <xdr:col>30</xdr:col>
                    <xdr:colOff>142875</xdr:colOff>
                    <xdr:row>169</xdr:row>
                    <xdr:rowOff>142875</xdr:rowOff>
                  </from>
                  <to>
                    <xdr:col>32</xdr:col>
                    <xdr:colOff>114300</xdr:colOff>
                    <xdr:row>171</xdr:row>
                    <xdr:rowOff>19050</xdr:rowOff>
                  </to>
                </anchor>
              </controlPr>
            </control>
          </mc:Choice>
        </mc:AlternateContent>
        <mc:AlternateContent xmlns:mc="http://schemas.openxmlformats.org/markup-compatibility/2006">
          <mc:Choice Requires="x14">
            <control shapeId="36961" r:id="rId100" name="Check Box 97">
              <controlPr defaultSize="0" autoFill="0" autoLine="0" autoPict="0">
                <anchor moveWithCells="1">
                  <from>
                    <xdr:col>30</xdr:col>
                    <xdr:colOff>142875</xdr:colOff>
                    <xdr:row>170</xdr:row>
                    <xdr:rowOff>152400</xdr:rowOff>
                  </from>
                  <to>
                    <xdr:col>32</xdr:col>
                    <xdr:colOff>114300</xdr:colOff>
                    <xdr:row>172</xdr:row>
                    <xdr:rowOff>28575</xdr:rowOff>
                  </to>
                </anchor>
              </controlPr>
            </control>
          </mc:Choice>
        </mc:AlternateContent>
        <mc:AlternateContent xmlns:mc="http://schemas.openxmlformats.org/markup-compatibility/2006">
          <mc:Choice Requires="x14">
            <control shapeId="36962" r:id="rId101" name="Check Box 98">
              <controlPr defaultSize="0" autoFill="0" autoLine="0" autoPict="0">
                <anchor moveWithCells="1">
                  <from>
                    <xdr:col>30</xdr:col>
                    <xdr:colOff>142875</xdr:colOff>
                    <xdr:row>171</xdr:row>
                    <xdr:rowOff>152400</xdr:rowOff>
                  </from>
                  <to>
                    <xdr:col>32</xdr:col>
                    <xdr:colOff>114300</xdr:colOff>
                    <xdr:row>173</xdr:row>
                    <xdr:rowOff>28575</xdr:rowOff>
                  </to>
                </anchor>
              </controlPr>
            </control>
          </mc:Choice>
        </mc:AlternateContent>
        <mc:AlternateContent xmlns:mc="http://schemas.openxmlformats.org/markup-compatibility/2006">
          <mc:Choice Requires="x14">
            <control shapeId="36963" r:id="rId102" name="Check Box 99">
              <controlPr defaultSize="0" autoFill="0" autoLine="0" autoPict="0">
                <anchor moveWithCells="1">
                  <from>
                    <xdr:col>30</xdr:col>
                    <xdr:colOff>142875</xdr:colOff>
                    <xdr:row>172</xdr:row>
                    <xdr:rowOff>142875</xdr:rowOff>
                  </from>
                  <to>
                    <xdr:col>32</xdr:col>
                    <xdr:colOff>114300</xdr:colOff>
                    <xdr:row>174</xdr:row>
                    <xdr:rowOff>19050</xdr:rowOff>
                  </to>
                </anchor>
              </controlPr>
            </control>
          </mc:Choice>
        </mc:AlternateContent>
        <mc:AlternateContent xmlns:mc="http://schemas.openxmlformats.org/markup-compatibility/2006">
          <mc:Choice Requires="x14">
            <control shapeId="36964" r:id="rId103" name="Check Box 100">
              <controlPr defaultSize="0" autoFill="0" autoLine="0" autoPict="0">
                <anchor moveWithCells="1">
                  <from>
                    <xdr:col>30</xdr:col>
                    <xdr:colOff>142875</xdr:colOff>
                    <xdr:row>173</xdr:row>
                    <xdr:rowOff>133350</xdr:rowOff>
                  </from>
                  <to>
                    <xdr:col>32</xdr:col>
                    <xdr:colOff>114300</xdr:colOff>
                    <xdr:row>175</xdr:row>
                    <xdr:rowOff>9525</xdr:rowOff>
                  </to>
                </anchor>
              </controlPr>
            </control>
          </mc:Choice>
        </mc:AlternateContent>
        <mc:AlternateContent xmlns:mc="http://schemas.openxmlformats.org/markup-compatibility/2006">
          <mc:Choice Requires="x14">
            <control shapeId="36965" r:id="rId104" name="Check Box 101">
              <controlPr defaultSize="0" autoFill="0" autoLine="0" autoPict="0">
                <anchor moveWithCells="1">
                  <from>
                    <xdr:col>30</xdr:col>
                    <xdr:colOff>142875</xdr:colOff>
                    <xdr:row>174</xdr:row>
                    <xdr:rowOff>142875</xdr:rowOff>
                  </from>
                  <to>
                    <xdr:col>32</xdr:col>
                    <xdr:colOff>114300</xdr:colOff>
                    <xdr:row>176</xdr:row>
                    <xdr:rowOff>19050</xdr:rowOff>
                  </to>
                </anchor>
              </controlPr>
            </control>
          </mc:Choice>
        </mc:AlternateContent>
        <mc:AlternateContent xmlns:mc="http://schemas.openxmlformats.org/markup-compatibility/2006">
          <mc:Choice Requires="x14">
            <control shapeId="36966" r:id="rId105" name="Check Box 102">
              <controlPr defaultSize="0" autoFill="0" autoLine="0" autoPict="0">
                <anchor moveWithCells="1">
                  <from>
                    <xdr:col>30</xdr:col>
                    <xdr:colOff>142875</xdr:colOff>
                    <xdr:row>175</xdr:row>
                    <xdr:rowOff>142875</xdr:rowOff>
                  </from>
                  <to>
                    <xdr:col>32</xdr:col>
                    <xdr:colOff>114300</xdr:colOff>
                    <xdr:row>177</xdr:row>
                    <xdr:rowOff>19050</xdr:rowOff>
                  </to>
                </anchor>
              </controlPr>
            </control>
          </mc:Choice>
        </mc:AlternateContent>
        <mc:AlternateContent xmlns:mc="http://schemas.openxmlformats.org/markup-compatibility/2006">
          <mc:Choice Requires="x14">
            <control shapeId="36967" r:id="rId106" name="Check Box 103">
              <controlPr defaultSize="0" autoFill="0" autoLine="0" autoPict="0">
                <anchor moveWithCells="1">
                  <from>
                    <xdr:col>30</xdr:col>
                    <xdr:colOff>142875</xdr:colOff>
                    <xdr:row>176</xdr:row>
                    <xdr:rowOff>152400</xdr:rowOff>
                  </from>
                  <to>
                    <xdr:col>32</xdr:col>
                    <xdr:colOff>114300</xdr:colOff>
                    <xdr:row>178</xdr:row>
                    <xdr:rowOff>28575</xdr:rowOff>
                  </to>
                </anchor>
              </controlPr>
            </control>
          </mc:Choice>
        </mc:AlternateContent>
        <mc:AlternateContent xmlns:mc="http://schemas.openxmlformats.org/markup-compatibility/2006">
          <mc:Choice Requires="x14">
            <control shapeId="36968" r:id="rId107" name="Check Box 104">
              <controlPr defaultSize="0" autoFill="0" autoLine="0" autoPict="0">
                <anchor moveWithCells="1">
                  <from>
                    <xdr:col>30</xdr:col>
                    <xdr:colOff>142875</xdr:colOff>
                    <xdr:row>177</xdr:row>
                    <xdr:rowOff>142875</xdr:rowOff>
                  </from>
                  <to>
                    <xdr:col>32</xdr:col>
                    <xdr:colOff>114300</xdr:colOff>
                    <xdr:row>179</xdr:row>
                    <xdr:rowOff>19050</xdr:rowOff>
                  </to>
                </anchor>
              </controlPr>
            </control>
          </mc:Choice>
        </mc:AlternateContent>
        <mc:AlternateContent xmlns:mc="http://schemas.openxmlformats.org/markup-compatibility/2006">
          <mc:Choice Requires="x14">
            <control shapeId="36969" r:id="rId108" name="Check Box 105">
              <controlPr defaultSize="0" autoFill="0" autoLine="0" autoPict="0">
                <anchor moveWithCells="1">
                  <from>
                    <xdr:col>30</xdr:col>
                    <xdr:colOff>142875</xdr:colOff>
                    <xdr:row>178</xdr:row>
                    <xdr:rowOff>142875</xdr:rowOff>
                  </from>
                  <to>
                    <xdr:col>32</xdr:col>
                    <xdr:colOff>114300</xdr:colOff>
                    <xdr:row>180</xdr:row>
                    <xdr:rowOff>19050</xdr:rowOff>
                  </to>
                </anchor>
              </controlPr>
            </control>
          </mc:Choice>
        </mc:AlternateContent>
        <mc:AlternateContent xmlns:mc="http://schemas.openxmlformats.org/markup-compatibility/2006">
          <mc:Choice Requires="x14">
            <control shapeId="36970" r:id="rId109" name="Check Box 106">
              <controlPr defaultSize="0" autoFill="0" autoLine="0" autoPict="0">
                <anchor moveWithCells="1">
                  <from>
                    <xdr:col>14</xdr:col>
                    <xdr:colOff>133350</xdr:colOff>
                    <xdr:row>176</xdr:row>
                    <xdr:rowOff>142875</xdr:rowOff>
                  </from>
                  <to>
                    <xdr:col>16</xdr:col>
                    <xdr:colOff>104775</xdr:colOff>
                    <xdr:row>178</xdr:row>
                    <xdr:rowOff>19050</xdr:rowOff>
                  </to>
                </anchor>
              </controlPr>
            </control>
          </mc:Choice>
        </mc:AlternateContent>
        <mc:AlternateContent xmlns:mc="http://schemas.openxmlformats.org/markup-compatibility/2006">
          <mc:Choice Requires="x14">
            <control shapeId="36971" r:id="rId110" name="Check Box 107">
              <controlPr defaultSize="0" autoFill="0" autoLine="0" autoPict="0">
                <anchor moveWithCells="1">
                  <from>
                    <xdr:col>14</xdr:col>
                    <xdr:colOff>133350</xdr:colOff>
                    <xdr:row>177</xdr:row>
                    <xdr:rowOff>142875</xdr:rowOff>
                  </from>
                  <to>
                    <xdr:col>16</xdr:col>
                    <xdr:colOff>104775</xdr:colOff>
                    <xdr:row>179</xdr:row>
                    <xdr:rowOff>19050</xdr:rowOff>
                  </to>
                </anchor>
              </controlPr>
            </control>
          </mc:Choice>
        </mc:AlternateContent>
        <mc:AlternateContent xmlns:mc="http://schemas.openxmlformats.org/markup-compatibility/2006">
          <mc:Choice Requires="x14">
            <control shapeId="36972" r:id="rId111" name="Check Box 108">
              <controlPr defaultSize="0" autoFill="0" autoLine="0" autoPict="0">
                <anchor moveWithCells="1">
                  <from>
                    <xdr:col>14</xdr:col>
                    <xdr:colOff>133350</xdr:colOff>
                    <xdr:row>178</xdr:row>
                    <xdr:rowOff>152400</xdr:rowOff>
                  </from>
                  <to>
                    <xdr:col>16</xdr:col>
                    <xdr:colOff>104775</xdr:colOff>
                    <xdr:row>180</xdr:row>
                    <xdr:rowOff>28575</xdr:rowOff>
                  </to>
                </anchor>
              </controlPr>
            </control>
          </mc:Choice>
        </mc:AlternateContent>
        <mc:AlternateContent xmlns:mc="http://schemas.openxmlformats.org/markup-compatibility/2006">
          <mc:Choice Requires="x14">
            <control shapeId="36973" r:id="rId112" name="Check Box 109">
              <controlPr defaultSize="0" autoFill="0" autoLine="0" autoPict="0">
                <anchor moveWithCells="1">
                  <from>
                    <xdr:col>30</xdr:col>
                    <xdr:colOff>142875</xdr:colOff>
                    <xdr:row>179</xdr:row>
                    <xdr:rowOff>142875</xdr:rowOff>
                  </from>
                  <to>
                    <xdr:col>32</xdr:col>
                    <xdr:colOff>114300</xdr:colOff>
                    <xdr:row>181</xdr:row>
                    <xdr:rowOff>19050</xdr:rowOff>
                  </to>
                </anchor>
              </controlPr>
            </control>
          </mc:Choice>
        </mc:AlternateContent>
        <mc:AlternateContent xmlns:mc="http://schemas.openxmlformats.org/markup-compatibility/2006">
          <mc:Choice Requires="x14">
            <control shapeId="36974" r:id="rId113" name="Check Box 110">
              <controlPr defaultSize="0" autoFill="0" autoLine="0" autoPict="0">
                <anchor moveWithCells="1">
                  <from>
                    <xdr:col>14</xdr:col>
                    <xdr:colOff>133350</xdr:colOff>
                    <xdr:row>179</xdr:row>
                    <xdr:rowOff>142875</xdr:rowOff>
                  </from>
                  <to>
                    <xdr:col>16</xdr:col>
                    <xdr:colOff>104775</xdr:colOff>
                    <xdr:row>181</xdr:row>
                    <xdr:rowOff>19050</xdr:rowOff>
                  </to>
                </anchor>
              </controlPr>
            </control>
          </mc:Choice>
        </mc:AlternateContent>
        <mc:AlternateContent xmlns:mc="http://schemas.openxmlformats.org/markup-compatibility/2006">
          <mc:Choice Requires="x14">
            <control shapeId="36975" r:id="rId114" name="Check Box 111">
              <controlPr defaultSize="0" autoFill="0" autoLine="0" autoPict="0">
                <anchor moveWithCells="1">
                  <from>
                    <xdr:col>19</xdr:col>
                    <xdr:colOff>123825</xdr:colOff>
                    <xdr:row>179</xdr:row>
                    <xdr:rowOff>142875</xdr:rowOff>
                  </from>
                  <to>
                    <xdr:col>21</xdr:col>
                    <xdr:colOff>95250</xdr:colOff>
                    <xdr:row>181</xdr:row>
                    <xdr:rowOff>19050</xdr:rowOff>
                  </to>
                </anchor>
              </controlPr>
            </control>
          </mc:Choice>
        </mc:AlternateContent>
        <mc:AlternateContent xmlns:mc="http://schemas.openxmlformats.org/markup-compatibility/2006">
          <mc:Choice Requires="x14">
            <control shapeId="36976" r:id="rId115" name="Check Box 112">
              <controlPr defaultSize="0" autoFill="0" autoLine="0" autoPict="0">
                <anchor moveWithCells="1">
                  <from>
                    <xdr:col>24</xdr:col>
                    <xdr:colOff>123825</xdr:colOff>
                    <xdr:row>179</xdr:row>
                    <xdr:rowOff>142875</xdr:rowOff>
                  </from>
                  <to>
                    <xdr:col>26</xdr:col>
                    <xdr:colOff>95250</xdr:colOff>
                    <xdr:row>181</xdr:row>
                    <xdr:rowOff>19050</xdr:rowOff>
                  </to>
                </anchor>
              </controlPr>
            </control>
          </mc:Choice>
        </mc:AlternateContent>
        <mc:AlternateContent xmlns:mc="http://schemas.openxmlformats.org/markup-compatibility/2006">
          <mc:Choice Requires="x14">
            <control shapeId="36977" r:id="rId116" name="Check Box 113">
              <controlPr defaultSize="0" autoFill="0" autoLine="0" autoPict="0">
                <anchor moveWithCells="1">
                  <from>
                    <xdr:col>14</xdr:col>
                    <xdr:colOff>133350</xdr:colOff>
                    <xdr:row>181</xdr:row>
                    <xdr:rowOff>152400</xdr:rowOff>
                  </from>
                  <to>
                    <xdr:col>16</xdr:col>
                    <xdr:colOff>104775</xdr:colOff>
                    <xdr:row>183</xdr:row>
                    <xdr:rowOff>28575</xdr:rowOff>
                  </to>
                </anchor>
              </controlPr>
            </control>
          </mc:Choice>
        </mc:AlternateContent>
        <mc:AlternateContent xmlns:mc="http://schemas.openxmlformats.org/markup-compatibility/2006">
          <mc:Choice Requires="x14">
            <control shapeId="36978" r:id="rId117" name="Check Box 114">
              <controlPr defaultSize="0" autoFill="0" autoLine="0" autoPict="0">
                <anchor moveWithCells="1">
                  <from>
                    <xdr:col>14</xdr:col>
                    <xdr:colOff>133350</xdr:colOff>
                    <xdr:row>183</xdr:row>
                    <xdr:rowOff>142875</xdr:rowOff>
                  </from>
                  <to>
                    <xdr:col>16</xdr:col>
                    <xdr:colOff>104775</xdr:colOff>
                    <xdr:row>185</xdr:row>
                    <xdr:rowOff>19050</xdr:rowOff>
                  </to>
                </anchor>
              </controlPr>
            </control>
          </mc:Choice>
        </mc:AlternateContent>
        <mc:AlternateContent xmlns:mc="http://schemas.openxmlformats.org/markup-compatibility/2006">
          <mc:Choice Requires="x14">
            <control shapeId="36979" r:id="rId118" name="Check Box 115">
              <controlPr defaultSize="0" autoFill="0" autoLine="0" autoPict="0">
                <anchor moveWithCells="1">
                  <from>
                    <xdr:col>14</xdr:col>
                    <xdr:colOff>133350</xdr:colOff>
                    <xdr:row>185</xdr:row>
                    <xdr:rowOff>152400</xdr:rowOff>
                  </from>
                  <to>
                    <xdr:col>16</xdr:col>
                    <xdr:colOff>104775</xdr:colOff>
                    <xdr:row>187</xdr:row>
                    <xdr:rowOff>28575</xdr:rowOff>
                  </to>
                </anchor>
              </controlPr>
            </control>
          </mc:Choice>
        </mc:AlternateContent>
        <mc:AlternateContent xmlns:mc="http://schemas.openxmlformats.org/markup-compatibility/2006">
          <mc:Choice Requires="x14">
            <control shapeId="36980" r:id="rId119" name="Check Box 116">
              <controlPr defaultSize="0" autoFill="0" autoLine="0" autoPict="0">
                <anchor moveWithCells="1">
                  <from>
                    <xdr:col>14</xdr:col>
                    <xdr:colOff>133350</xdr:colOff>
                    <xdr:row>186</xdr:row>
                    <xdr:rowOff>142875</xdr:rowOff>
                  </from>
                  <to>
                    <xdr:col>16</xdr:col>
                    <xdr:colOff>104775</xdr:colOff>
                    <xdr:row>188</xdr:row>
                    <xdr:rowOff>19050</xdr:rowOff>
                  </to>
                </anchor>
              </controlPr>
            </control>
          </mc:Choice>
        </mc:AlternateContent>
        <mc:AlternateContent xmlns:mc="http://schemas.openxmlformats.org/markup-compatibility/2006">
          <mc:Choice Requires="x14">
            <control shapeId="36981" r:id="rId120" name="Check Box 117">
              <controlPr defaultSize="0" autoFill="0" autoLine="0" autoPict="0">
                <anchor moveWithCells="1">
                  <from>
                    <xdr:col>14</xdr:col>
                    <xdr:colOff>133350</xdr:colOff>
                    <xdr:row>187</xdr:row>
                    <xdr:rowOff>142875</xdr:rowOff>
                  </from>
                  <to>
                    <xdr:col>16</xdr:col>
                    <xdr:colOff>104775</xdr:colOff>
                    <xdr:row>189</xdr:row>
                    <xdr:rowOff>19050</xdr:rowOff>
                  </to>
                </anchor>
              </controlPr>
            </control>
          </mc:Choice>
        </mc:AlternateContent>
        <mc:AlternateContent xmlns:mc="http://schemas.openxmlformats.org/markup-compatibility/2006">
          <mc:Choice Requires="x14">
            <control shapeId="36982" r:id="rId121" name="Check Box 118">
              <controlPr defaultSize="0" autoFill="0" autoLine="0" autoPict="0">
                <anchor moveWithCells="1">
                  <from>
                    <xdr:col>14</xdr:col>
                    <xdr:colOff>133350</xdr:colOff>
                    <xdr:row>188</xdr:row>
                    <xdr:rowOff>142875</xdr:rowOff>
                  </from>
                  <to>
                    <xdr:col>16</xdr:col>
                    <xdr:colOff>104775</xdr:colOff>
                    <xdr:row>190</xdr:row>
                    <xdr:rowOff>19050</xdr:rowOff>
                  </to>
                </anchor>
              </controlPr>
            </control>
          </mc:Choice>
        </mc:AlternateContent>
        <mc:AlternateContent xmlns:mc="http://schemas.openxmlformats.org/markup-compatibility/2006">
          <mc:Choice Requires="x14">
            <control shapeId="36983" r:id="rId122" name="Check Box 119">
              <controlPr defaultSize="0" autoFill="0" autoLine="0" autoPict="0">
                <anchor moveWithCells="1">
                  <from>
                    <xdr:col>14</xdr:col>
                    <xdr:colOff>133350</xdr:colOff>
                    <xdr:row>189</xdr:row>
                    <xdr:rowOff>152400</xdr:rowOff>
                  </from>
                  <to>
                    <xdr:col>16</xdr:col>
                    <xdr:colOff>104775</xdr:colOff>
                    <xdr:row>191</xdr:row>
                    <xdr:rowOff>28575</xdr:rowOff>
                  </to>
                </anchor>
              </controlPr>
            </control>
          </mc:Choice>
        </mc:AlternateContent>
        <mc:AlternateContent xmlns:mc="http://schemas.openxmlformats.org/markup-compatibility/2006">
          <mc:Choice Requires="x14">
            <control shapeId="36984" r:id="rId123" name="Check Box 120">
              <controlPr defaultSize="0" autoFill="0" autoLine="0" autoPict="0">
                <anchor moveWithCells="1">
                  <from>
                    <xdr:col>14</xdr:col>
                    <xdr:colOff>133350</xdr:colOff>
                    <xdr:row>191</xdr:row>
                    <xdr:rowOff>142875</xdr:rowOff>
                  </from>
                  <to>
                    <xdr:col>16</xdr:col>
                    <xdr:colOff>104775</xdr:colOff>
                    <xdr:row>193</xdr:row>
                    <xdr:rowOff>19050</xdr:rowOff>
                  </to>
                </anchor>
              </controlPr>
            </control>
          </mc:Choice>
        </mc:AlternateContent>
        <mc:AlternateContent xmlns:mc="http://schemas.openxmlformats.org/markup-compatibility/2006">
          <mc:Choice Requires="x14">
            <control shapeId="36985" r:id="rId124" name="Check Box 121">
              <controlPr defaultSize="0" autoFill="0" autoLine="0" autoPict="0">
                <anchor moveWithCells="1">
                  <from>
                    <xdr:col>14</xdr:col>
                    <xdr:colOff>133350</xdr:colOff>
                    <xdr:row>192</xdr:row>
                    <xdr:rowOff>142875</xdr:rowOff>
                  </from>
                  <to>
                    <xdr:col>16</xdr:col>
                    <xdr:colOff>104775</xdr:colOff>
                    <xdr:row>194</xdr:row>
                    <xdr:rowOff>19050</xdr:rowOff>
                  </to>
                </anchor>
              </controlPr>
            </control>
          </mc:Choice>
        </mc:AlternateContent>
        <mc:AlternateContent xmlns:mc="http://schemas.openxmlformats.org/markup-compatibility/2006">
          <mc:Choice Requires="x14">
            <control shapeId="36986" r:id="rId125" name="Check Box 122">
              <controlPr defaultSize="0" autoFill="0" autoLine="0" autoPict="0">
                <anchor moveWithCells="1">
                  <from>
                    <xdr:col>14</xdr:col>
                    <xdr:colOff>133350</xdr:colOff>
                    <xdr:row>193</xdr:row>
                    <xdr:rowOff>152400</xdr:rowOff>
                  </from>
                  <to>
                    <xdr:col>16</xdr:col>
                    <xdr:colOff>104775</xdr:colOff>
                    <xdr:row>195</xdr:row>
                    <xdr:rowOff>28575</xdr:rowOff>
                  </to>
                </anchor>
              </controlPr>
            </control>
          </mc:Choice>
        </mc:AlternateContent>
        <mc:AlternateContent xmlns:mc="http://schemas.openxmlformats.org/markup-compatibility/2006">
          <mc:Choice Requires="x14">
            <control shapeId="36987" r:id="rId126" name="Check Box 123">
              <controlPr defaultSize="0" autoFill="0" autoLine="0" autoPict="0">
                <anchor moveWithCells="1">
                  <from>
                    <xdr:col>14</xdr:col>
                    <xdr:colOff>133350</xdr:colOff>
                    <xdr:row>194</xdr:row>
                    <xdr:rowOff>152400</xdr:rowOff>
                  </from>
                  <to>
                    <xdr:col>16</xdr:col>
                    <xdr:colOff>104775</xdr:colOff>
                    <xdr:row>196</xdr:row>
                    <xdr:rowOff>28575</xdr:rowOff>
                  </to>
                </anchor>
              </controlPr>
            </control>
          </mc:Choice>
        </mc:AlternateContent>
        <mc:AlternateContent xmlns:mc="http://schemas.openxmlformats.org/markup-compatibility/2006">
          <mc:Choice Requires="x14">
            <control shapeId="36988" r:id="rId127" name="Check Box 124">
              <controlPr defaultSize="0" autoFill="0" autoLine="0" autoPict="0">
                <anchor moveWithCells="1">
                  <from>
                    <xdr:col>14</xdr:col>
                    <xdr:colOff>133350</xdr:colOff>
                    <xdr:row>195</xdr:row>
                    <xdr:rowOff>142875</xdr:rowOff>
                  </from>
                  <to>
                    <xdr:col>16</xdr:col>
                    <xdr:colOff>104775</xdr:colOff>
                    <xdr:row>197</xdr:row>
                    <xdr:rowOff>19050</xdr:rowOff>
                  </to>
                </anchor>
              </controlPr>
            </control>
          </mc:Choice>
        </mc:AlternateContent>
        <mc:AlternateContent xmlns:mc="http://schemas.openxmlformats.org/markup-compatibility/2006">
          <mc:Choice Requires="x14">
            <control shapeId="36989" r:id="rId128" name="Check Box 125">
              <controlPr defaultSize="0" autoFill="0" autoLine="0" autoPict="0">
                <anchor moveWithCells="1">
                  <from>
                    <xdr:col>14</xdr:col>
                    <xdr:colOff>133350</xdr:colOff>
                    <xdr:row>196</xdr:row>
                    <xdr:rowOff>142875</xdr:rowOff>
                  </from>
                  <to>
                    <xdr:col>16</xdr:col>
                    <xdr:colOff>104775</xdr:colOff>
                    <xdr:row>198</xdr:row>
                    <xdr:rowOff>19050</xdr:rowOff>
                  </to>
                </anchor>
              </controlPr>
            </control>
          </mc:Choice>
        </mc:AlternateContent>
        <mc:AlternateContent xmlns:mc="http://schemas.openxmlformats.org/markup-compatibility/2006">
          <mc:Choice Requires="x14">
            <control shapeId="36990" r:id="rId129" name="Check Box 126">
              <controlPr defaultSize="0" autoFill="0" autoLine="0" autoPict="0">
                <anchor moveWithCells="1">
                  <from>
                    <xdr:col>16</xdr:col>
                    <xdr:colOff>152400</xdr:colOff>
                    <xdr:row>199</xdr:row>
                    <xdr:rowOff>152400</xdr:rowOff>
                  </from>
                  <to>
                    <xdr:col>18</xdr:col>
                    <xdr:colOff>123825</xdr:colOff>
                    <xdr:row>201</xdr:row>
                    <xdr:rowOff>28575</xdr:rowOff>
                  </to>
                </anchor>
              </controlPr>
            </control>
          </mc:Choice>
        </mc:AlternateContent>
        <mc:AlternateContent xmlns:mc="http://schemas.openxmlformats.org/markup-compatibility/2006">
          <mc:Choice Requires="x14">
            <control shapeId="36991" r:id="rId130" name="Check Box 127">
              <controlPr defaultSize="0" autoFill="0" autoLine="0" autoPict="0">
                <anchor moveWithCells="1">
                  <from>
                    <xdr:col>21</xdr:col>
                    <xdr:colOff>142875</xdr:colOff>
                    <xdr:row>199</xdr:row>
                    <xdr:rowOff>152400</xdr:rowOff>
                  </from>
                  <to>
                    <xdr:col>23</xdr:col>
                    <xdr:colOff>114300</xdr:colOff>
                    <xdr:row>201</xdr:row>
                    <xdr:rowOff>28575</xdr:rowOff>
                  </to>
                </anchor>
              </controlPr>
            </control>
          </mc:Choice>
        </mc:AlternateContent>
        <mc:AlternateContent xmlns:mc="http://schemas.openxmlformats.org/markup-compatibility/2006">
          <mc:Choice Requires="x14">
            <control shapeId="36992" r:id="rId131" name="Check Box 128">
              <controlPr defaultSize="0" autoFill="0" autoLine="0" autoPict="0">
                <anchor moveWithCells="1">
                  <from>
                    <xdr:col>14</xdr:col>
                    <xdr:colOff>133350</xdr:colOff>
                    <xdr:row>201</xdr:row>
                    <xdr:rowOff>142875</xdr:rowOff>
                  </from>
                  <to>
                    <xdr:col>16</xdr:col>
                    <xdr:colOff>104775</xdr:colOff>
                    <xdr:row>203</xdr:row>
                    <xdr:rowOff>19050</xdr:rowOff>
                  </to>
                </anchor>
              </controlPr>
            </control>
          </mc:Choice>
        </mc:AlternateContent>
        <mc:AlternateContent xmlns:mc="http://schemas.openxmlformats.org/markup-compatibility/2006">
          <mc:Choice Requires="x14">
            <control shapeId="36993" r:id="rId132" name="Check Box 129">
              <controlPr defaultSize="0" autoFill="0" autoLine="0" autoPict="0">
                <anchor moveWithCells="1">
                  <from>
                    <xdr:col>30</xdr:col>
                    <xdr:colOff>142875</xdr:colOff>
                    <xdr:row>201</xdr:row>
                    <xdr:rowOff>142875</xdr:rowOff>
                  </from>
                  <to>
                    <xdr:col>32</xdr:col>
                    <xdr:colOff>114300</xdr:colOff>
                    <xdr:row>203</xdr:row>
                    <xdr:rowOff>19050</xdr:rowOff>
                  </to>
                </anchor>
              </controlPr>
            </control>
          </mc:Choice>
        </mc:AlternateContent>
        <mc:AlternateContent xmlns:mc="http://schemas.openxmlformats.org/markup-compatibility/2006">
          <mc:Choice Requires="x14">
            <control shapeId="36994" r:id="rId133" name="Check Box 130">
              <controlPr defaultSize="0" autoFill="0" autoLine="0" autoPict="0">
                <anchor moveWithCells="1">
                  <from>
                    <xdr:col>30</xdr:col>
                    <xdr:colOff>142875</xdr:colOff>
                    <xdr:row>198</xdr:row>
                    <xdr:rowOff>142875</xdr:rowOff>
                  </from>
                  <to>
                    <xdr:col>32</xdr:col>
                    <xdr:colOff>114300</xdr:colOff>
                    <xdr:row>200</xdr:row>
                    <xdr:rowOff>19050</xdr:rowOff>
                  </to>
                </anchor>
              </controlPr>
            </control>
          </mc:Choice>
        </mc:AlternateContent>
        <mc:AlternateContent xmlns:mc="http://schemas.openxmlformats.org/markup-compatibility/2006">
          <mc:Choice Requires="x14">
            <control shapeId="36995" r:id="rId134" name="Check Box 131">
              <controlPr defaultSize="0" autoFill="0" autoLine="0" autoPict="0">
                <anchor moveWithCells="1">
                  <from>
                    <xdr:col>30</xdr:col>
                    <xdr:colOff>142875</xdr:colOff>
                    <xdr:row>196</xdr:row>
                    <xdr:rowOff>152400</xdr:rowOff>
                  </from>
                  <to>
                    <xdr:col>32</xdr:col>
                    <xdr:colOff>114300</xdr:colOff>
                    <xdr:row>198</xdr:row>
                    <xdr:rowOff>28575</xdr:rowOff>
                  </to>
                </anchor>
              </controlPr>
            </control>
          </mc:Choice>
        </mc:AlternateContent>
        <mc:AlternateContent xmlns:mc="http://schemas.openxmlformats.org/markup-compatibility/2006">
          <mc:Choice Requires="x14">
            <control shapeId="36996" r:id="rId135" name="Check Box 132">
              <controlPr defaultSize="0" autoFill="0" autoLine="0" autoPict="0">
                <anchor moveWithCells="1">
                  <from>
                    <xdr:col>2</xdr:col>
                    <xdr:colOff>142875</xdr:colOff>
                    <xdr:row>227</xdr:row>
                    <xdr:rowOff>171450</xdr:rowOff>
                  </from>
                  <to>
                    <xdr:col>4</xdr:col>
                    <xdr:colOff>114300</xdr:colOff>
                    <xdr:row>229</xdr:row>
                    <xdr:rowOff>28575</xdr:rowOff>
                  </to>
                </anchor>
              </controlPr>
            </control>
          </mc:Choice>
        </mc:AlternateContent>
        <mc:AlternateContent xmlns:mc="http://schemas.openxmlformats.org/markup-compatibility/2006">
          <mc:Choice Requires="x14">
            <control shapeId="36997" r:id="rId136" name="Check Box 133">
              <controlPr defaultSize="0" autoFill="0" autoLine="0" autoPict="0">
                <anchor moveWithCells="1">
                  <from>
                    <xdr:col>2</xdr:col>
                    <xdr:colOff>142875</xdr:colOff>
                    <xdr:row>229</xdr:row>
                    <xdr:rowOff>161925</xdr:rowOff>
                  </from>
                  <to>
                    <xdr:col>4</xdr:col>
                    <xdr:colOff>114300</xdr:colOff>
                    <xdr:row>231</xdr:row>
                    <xdr:rowOff>19050</xdr:rowOff>
                  </to>
                </anchor>
              </controlPr>
            </control>
          </mc:Choice>
        </mc:AlternateContent>
        <mc:AlternateContent xmlns:mc="http://schemas.openxmlformats.org/markup-compatibility/2006">
          <mc:Choice Requires="x14">
            <control shapeId="36998" r:id="rId137" name="Check Box 134">
              <controlPr defaultSize="0" autoFill="0" autoLine="0" autoPict="0">
                <anchor moveWithCells="1">
                  <from>
                    <xdr:col>2</xdr:col>
                    <xdr:colOff>142875</xdr:colOff>
                    <xdr:row>231</xdr:row>
                    <xdr:rowOff>171450</xdr:rowOff>
                  </from>
                  <to>
                    <xdr:col>4</xdr:col>
                    <xdr:colOff>114300</xdr:colOff>
                    <xdr:row>233</xdr:row>
                    <xdr:rowOff>28575</xdr:rowOff>
                  </to>
                </anchor>
              </controlPr>
            </control>
          </mc:Choice>
        </mc:AlternateContent>
        <mc:AlternateContent xmlns:mc="http://schemas.openxmlformats.org/markup-compatibility/2006">
          <mc:Choice Requires="x14">
            <control shapeId="36999" r:id="rId138" name="Check Box 135">
              <controlPr defaultSize="0" autoFill="0" autoLine="0" autoPict="0">
                <anchor moveWithCells="1">
                  <from>
                    <xdr:col>2</xdr:col>
                    <xdr:colOff>142875</xdr:colOff>
                    <xdr:row>304</xdr:row>
                    <xdr:rowOff>38100</xdr:rowOff>
                  </from>
                  <to>
                    <xdr:col>4</xdr:col>
                    <xdr:colOff>19050</xdr:colOff>
                    <xdr:row>304</xdr:row>
                    <xdr:rowOff>228600</xdr:rowOff>
                  </to>
                </anchor>
              </controlPr>
            </control>
          </mc:Choice>
        </mc:AlternateContent>
        <mc:AlternateContent xmlns:mc="http://schemas.openxmlformats.org/markup-compatibility/2006">
          <mc:Choice Requires="x14">
            <control shapeId="37000" r:id="rId139" name="Check Box 136">
              <controlPr defaultSize="0" autoFill="0" autoLine="0" autoPict="0">
                <anchor moveWithCells="1">
                  <from>
                    <xdr:col>2</xdr:col>
                    <xdr:colOff>152400</xdr:colOff>
                    <xdr:row>305</xdr:row>
                    <xdr:rowOff>38100</xdr:rowOff>
                  </from>
                  <to>
                    <xdr:col>4</xdr:col>
                    <xdr:colOff>28575</xdr:colOff>
                    <xdr:row>305</xdr:row>
                    <xdr:rowOff>219075</xdr:rowOff>
                  </to>
                </anchor>
              </controlPr>
            </control>
          </mc:Choice>
        </mc:AlternateContent>
        <mc:AlternateContent xmlns:mc="http://schemas.openxmlformats.org/markup-compatibility/2006">
          <mc:Choice Requires="x14">
            <control shapeId="37001" r:id="rId140" name="Check Box 137">
              <controlPr defaultSize="0" autoFill="0" autoLine="0" autoPict="0">
                <anchor moveWithCells="1">
                  <from>
                    <xdr:col>9</xdr:col>
                    <xdr:colOff>133350</xdr:colOff>
                    <xdr:row>354</xdr:row>
                    <xdr:rowOff>28575</xdr:rowOff>
                  </from>
                  <to>
                    <xdr:col>11</xdr:col>
                    <xdr:colOff>0</xdr:colOff>
                    <xdr:row>354</xdr:row>
                    <xdr:rowOff>171450</xdr:rowOff>
                  </to>
                </anchor>
              </controlPr>
            </control>
          </mc:Choice>
        </mc:AlternateContent>
        <mc:AlternateContent xmlns:mc="http://schemas.openxmlformats.org/markup-compatibility/2006">
          <mc:Choice Requires="x14">
            <control shapeId="37002" r:id="rId141" name="Check Box 138">
              <controlPr defaultSize="0" autoFill="0" autoLine="0" autoPict="0">
                <anchor moveWithCells="1">
                  <from>
                    <xdr:col>9</xdr:col>
                    <xdr:colOff>133350</xdr:colOff>
                    <xdr:row>355</xdr:row>
                    <xdr:rowOff>38100</xdr:rowOff>
                  </from>
                  <to>
                    <xdr:col>11</xdr:col>
                    <xdr:colOff>19050</xdr:colOff>
                    <xdr:row>355</xdr:row>
                    <xdr:rowOff>161925</xdr:rowOff>
                  </to>
                </anchor>
              </controlPr>
            </control>
          </mc:Choice>
        </mc:AlternateContent>
        <mc:AlternateContent xmlns:mc="http://schemas.openxmlformats.org/markup-compatibility/2006">
          <mc:Choice Requires="x14">
            <control shapeId="37003" r:id="rId142" name="Check Box 139">
              <controlPr defaultSize="0" autoFill="0" autoLine="0" autoPict="0">
                <anchor moveWithCells="1">
                  <from>
                    <xdr:col>9</xdr:col>
                    <xdr:colOff>133350</xdr:colOff>
                    <xdr:row>360</xdr:row>
                    <xdr:rowOff>28575</xdr:rowOff>
                  </from>
                  <to>
                    <xdr:col>11</xdr:col>
                    <xdr:colOff>19050</xdr:colOff>
                    <xdr:row>360</xdr:row>
                    <xdr:rowOff>161925</xdr:rowOff>
                  </to>
                </anchor>
              </controlPr>
            </control>
          </mc:Choice>
        </mc:AlternateContent>
        <mc:AlternateContent xmlns:mc="http://schemas.openxmlformats.org/markup-compatibility/2006">
          <mc:Choice Requires="x14">
            <control shapeId="37004" r:id="rId143" name="Check Box 140">
              <controlPr defaultSize="0" autoFill="0" autoLine="0" autoPict="0">
                <anchor moveWithCells="1">
                  <from>
                    <xdr:col>9</xdr:col>
                    <xdr:colOff>133350</xdr:colOff>
                    <xdr:row>361</xdr:row>
                    <xdr:rowOff>19050</xdr:rowOff>
                  </from>
                  <to>
                    <xdr:col>11</xdr:col>
                    <xdr:colOff>28575</xdr:colOff>
                    <xdr:row>361</xdr:row>
                    <xdr:rowOff>161925</xdr:rowOff>
                  </to>
                </anchor>
              </controlPr>
            </control>
          </mc:Choice>
        </mc:AlternateContent>
        <mc:AlternateContent xmlns:mc="http://schemas.openxmlformats.org/markup-compatibility/2006">
          <mc:Choice Requires="x14">
            <control shapeId="37005" r:id="rId144" name="Check Box 141">
              <controlPr defaultSize="0" autoFill="0" autoLine="0" autoPict="0">
                <anchor moveWithCells="1">
                  <from>
                    <xdr:col>17</xdr:col>
                    <xdr:colOff>142875</xdr:colOff>
                    <xdr:row>360</xdr:row>
                    <xdr:rowOff>28575</xdr:rowOff>
                  </from>
                  <to>
                    <xdr:col>19</xdr:col>
                    <xdr:colOff>114300</xdr:colOff>
                    <xdr:row>360</xdr:row>
                    <xdr:rowOff>161925</xdr:rowOff>
                  </to>
                </anchor>
              </controlPr>
            </control>
          </mc:Choice>
        </mc:AlternateContent>
        <mc:AlternateContent xmlns:mc="http://schemas.openxmlformats.org/markup-compatibility/2006">
          <mc:Choice Requires="x14">
            <control shapeId="37006" r:id="rId145" name="Check Box 142">
              <controlPr defaultSize="0" autoFill="0" autoLine="0" autoPict="0">
                <anchor moveWithCells="1">
                  <from>
                    <xdr:col>17</xdr:col>
                    <xdr:colOff>142875</xdr:colOff>
                    <xdr:row>361</xdr:row>
                    <xdr:rowOff>28575</xdr:rowOff>
                  </from>
                  <to>
                    <xdr:col>19</xdr:col>
                    <xdr:colOff>114300</xdr:colOff>
                    <xdr:row>361</xdr:row>
                    <xdr:rowOff>161925</xdr:rowOff>
                  </to>
                </anchor>
              </controlPr>
            </control>
          </mc:Choice>
        </mc:AlternateContent>
        <mc:AlternateContent xmlns:mc="http://schemas.openxmlformats.org/markup-compatibility/2006">
          <mc:Choice Requires="x14">
            <control shapeId="37007" r:id="rId146" name="Check Box 143">
              <controlPr defaultSize="0" autoFill="0" autoLine="0" autoPict="0">
                <anchor moveWithCells="1">
                  <from>
                    <xdr:col>8</xdr:col>
                    <xdr:colOff>142875</xdr:colOff>
                    <xdr:row>366</xdr:row>
                    <xdr:rowOff>28575</xdr:rowOff>
                  </from>
                  <to>
                    <xdr:col>10</xdr:col>
                    <xdr:colOff>114300</xdr:colOff>
                    <xdr:row>366</xdr:row>
                    <xdr:rowOff>161925</xdr:rowOff>
                  </to>
                </anchor>
              </controlPr>
            </control>
          </mc:Choice>
        </mc:AlternateContent>
        <mc:AlternateContent xmlns:mc="http://schemas.openxmlformats.org/markup-compatibility/2006">
          <mc:Choice Requires="x14">
            <control shapeId="37008" r:id="rId147" name="Check Box 144">
              <controlPr defaultSize="0" autoFill="0" autoLine="0" autoPict="0">
                <anchor moveWithCells="1">
                  <from>
                    <xdr:col>14</xdr:col>
                    <xdr:colOff>142875</xdr:colOff>
                    <xdr:row>365</xdr:row>
                    <xdr:rowOff>28575</xdr:rowOff>
                  </from>
                  <to>
                    <xdr:col>16</xdr:col>
                    <xdr:colOff>114300</xdr:colOff>
                    <xdr:row>365</xdr:row>
                    <xdr:rowOff>161925</xdr:rowOff>
                  </to>
                </anchor>
              </controlPr>
            </control>
          </mc:Choice>
        </mc:AlternateContent>
        <mc:AlternateContent xmlns:mc="http://schemas.openxmlformats.org/markup-compatibility/2006">
          <mc:Choice Requires="x14">
            <control shapeId="37009" r:id="rId148" name="Check Box 145">
              <controlPr defaultSize="0" autoFill="0" autoLine="0" autoPict="0">
                <anchor moveWithCells="1">
                  <from>
                    <xdr:col>20</xdr:col>
                    <xdr:colOff>152400</xdr:colOff>
                    <xdr:row>365</xdr:row>
                    <xdr:rowOff>28575</xdr:rowOff>
                  </from>
                  <to>
                    <xdr:col>22</xdr:col>
                    <xdr:colOff>123825</xdr:colOff>
                    <xdr:row>365</xdr:row>
                    <xdr:rowOff>161925</xdr:rowOff>
                  </to>
                </anchor>
              </controlPr>
            </control>
          </mc:Choice>
        </mc:AlternateContent>
        <mc:AlternateContent xmlns:mc="http://schemas.openxmlformats.org/markup-compatibility/2006">
          <mc:Choice Requires="x14">
            <control shapeId="37010" r:id="rId149" name="Check Box 146">
              <controlPr defaultSize="0" autoFill="0" autoLine="0" autoPict="0">
                <anchor moveWithCells="1">
                  <from>
                    <xdr:col>8</xdr:col>
                    <xdr:colOff>142875</xdr:colOff>
                    <xdr:row>365</xdr:row>
                    <xdr:rowOff>28575</xdr:rowOff>
                  </from>
                  <to>
                    <xdr:col>10</xdr:col>
                    <xdr:colOff>114300</xdr:colOff>
                    <xdr:row>365</xdr:row>
                    <xdr:rowOff>161925</xdr:rowOff>
                  </to>
                </anchor>
              </controlPr>
            </control>
          </mc:Choice>
        </mc:AlternateContent>
        <mc:AlternateContent xmlns:mc="http://schemas.openxmlformats.org/markup-compatibility/2006">
          <mc:Choice Requires="x14">
            <control shapeId="37011" r:id="rId150" name="Check Box 147">
              <controlPr defaultSize="0" autoFill="0" autoLine="0" autoPict="0">
                <anchor moveWithCells="1">
                  <from>
                    <xdr:col>16</xdr:col>
                    <xdr:colOff>142875</xdr:colOff>
                    <xdr:row>366</xdr:row>
                    <xdr:rowOff>28575</xdr:rowOff>
                  </from>
                  <to>
                    <xdr:col>18</xdr:col>
                    <xdr:colOff>114300</xdr:colOff>
                    <xdr:row>366</xdr:row>
                    <xdr:rowOff>161925</xdr:rowOff>
                  </to>
                </anchor>
              </controlPr>
            </control>
          </mc:Choice>
        </mc:AlternateContent>
        <mc:AlternateContent xmlns:mc="http://schemas.openxmlformats.org/markup-compatibility/2006">
          <mc:Choice Requires="x14">
            <control shapeId="37012" r:id="rId151" name="Check Box 148">
              <controlPr defaultSize="0" autoFill="0" autoLine="0" autoPict="0">
                <anchor moveWithCells="1">
                  <from>
                    <xdr:col>25</xdr:col>
                    <xdr:colOff>142875</xdr:colOff>
                    <xdr:row>366</xdr:row>
                    <xdr:rowOff>28575</xdr:rowOff>
                  </from>
                  <to>
                    <xdr:col>27</xdr:col>
                    <xdr:colOff>114300</xdr:colOff>
                    <xdr:row>366</xdr:row>
                    <xdr:rowOff>161925</xdr:rowOff>
                  </to>
                </anchor>
              </controlPr>
            </control>
          </mc:Choice>
        </mc:AlternateContent>
        <mc:AlternateContent xmlns:mc="http://schemas.openxmlformats.org/markup-compatibility/2006">
          <mc:Choice Requires="x14">
            <control shapeId="37013" r:id="rId152" name="Check Box 149">
              <controlPr defaultSize="0" autoFill="0" autoLine="0" autoPict="0">
                <anchor moveWithCells="1">
                  <from>
                    <xdr:col>2</xdr:col>
                    <xdr:colOff>123825</xdr:colOff>
                    <xdr:row>379</xdr:row>
                    <xdr:rowOff>38100</xdr:rowOff>
                  </from>
                  <to>
                    <xdr:col>4</xdr:col>
                    <xdr:colOff>9525</xdr:colOff>
                    <xdr:row>379</xdr:row>
                    <xdr:rowOff>161925</xdr:rowOff>
                  </to>
                </anchor>
              </controlPr>
            </control>
          </mc:Choice>
        </mc:AlternateContent>
        <mc:AlternateContent xmlns:mc="http://schemas.openxmlformats.org/markup-compatibility/2006">
          <mc:Choice Requires="x14">
            <control shapeId="37014" r:id="rId153" name="Check Box 150">
              <controlPr defaultSize="0" autoFill="0" autoLine="0" autoPict="0">
                <anchor moveWithCells="1">
                  <from>
                    <xdr:col>2</xdr:col>
                    <xdr:colOff>133350</xdr:colOff>
                    <xdr:row>381</xdr:row>
                    <xdr:rowOff>28575</xdr:rowOff>
                  </from>
                  <to>
                    <xdr:col>4</xdr:col>
                    <xdr:colOff>19050</xdr:colOff>
                    <xdr:row>381</xdr:row>
                    <xdr:rowOff>161925</xdr:rowOff>
                  </to>
                </anchor>
              </controlPr>
            </control>
          </mc:Choice>
        </mc:AlternateContent>
        <mc:AlternateContent xmlns:mc="http://schemas.openxmlformats.org/markup-compatibility/2006">
          <mc:Choice Requires="x14">
            <control shapeId="37015" r:id="rId154" name="Check Box 151">
              <controlPr defaultSize="0" autoFill="0" autoLine="0" autoPict="0">
                <anchor moveWithCells="1">
                  <from>
                    <xdr:col>2</xdr:col>
                    <xdr:colOff>133350</xdr:colOff>
                    <xdr:row>387</xdr:row>
                    <xdr:rowOff>47625</xdr:rowOff>
                  </from>
                  <to>
                    <xdr:col>4</xdr:col>
                    <xdr:colOff>9525</xdr:colOff>
                    <xdr:row>388</xdr:row>
                    <xdr:rowOff>0</xdr:rowOff>
                  </to>
                </anchor>
              </controlPr>
            </control>
          </mc:Choice>
        </mc:AlternateContent>
        <mc:AlternateContent xmlns:mc="http://schemas.openxmlformats.org/markup-compatibility/2006">
          <mc:Choice Requires="x14">
            <control shapeId="37016" r:id="rId155" name="Check Box 152">
              <controlPr defaultSize="0" autoFill="0" autoLine="0" autoPict="0">
                <anchor moveWithCells="1">
                  <from>
                    <xdr:col>2</xdr:col>
                    <xdr:colOff>133350</xdr:colOff>
                    <xdr:row>389</xdr:row>
                    <xdr:rowOff>19050</xdr:rowOff>
                  </from>
                  <to>
                    <xdr:col>4</xdr:col>
                    <xdr:colOff>19050</xdr:colOff>
                    <xdr:row>389</xdr:row>
                    <xdr:rowOff>209550</xdr:rowOff>
                  </to>
                </anchor>
              </controlPr>
            </control>
          </mc:Choice>
        </mc:AlternateContent>
        <mc:AlternateContent xmlns:mc="http://schemas.openxmlformats.org/markup-compatibility/2006">
          <mc:Choice Requires="x14">
            <control shapeId="37017" r:id="rId156" name="Check Box 153">
              <controlPr defaultSize="0" autoFill="0" autoLine="0" autoPict="0">
                <anchor moveWithCells="1">
                  <from>
                    <xdr:col>2</xdr:col>
                    <xdr:colOff>142875</xdr:colOff>
                    <xdr:row>392</xdr:row>
                    <xdr:rowOff>19050</xdr:rowOff>
                  </from>
                  <to>
                    <xdr:col>4</xdr:col>
                    <xdr:colOff>0</xdr:colOff>
                    <xdr:row>392</xdr:row>
                    <xdr:rowOff>209550</xdr:rowOff>
                  </to>
                </anchor>
              </controlPr>
            </control>
          </mc:Choice>
        </mc:AlternateContent>
        <mc:AlternateContent xmlns:mc="http://schemas.openxmlformats.org/markup-compatibility/2006">
          <mc:Choice Requires="x14">
            <control shapeId="37018" r:id="rId157" name="Check Box 154">
              <controlPr defaultSize="0" autoFill="0" autoLine="0" autoPict="0">
                <anchor moveWithCells="1">
                  <from>
                    <xdr:col>2</xdr:col>
                    <xdr:colOff>152400</xdr:colOff>
                    <xdr:row>393</xdr:row>
                    <xdr:rowOff>9525</xdr:rowOff>
                  </from>
                  <to>
                    <xdr:col>4</xdr:col>
                    <xdr:colOff>19050</xdr:colOff>
                    <xdr:row>393</xdr:row>
                    <xdr:rowOff>219075</xdr:rowOff>
                  </to>
                </anchor>
              </controlPr>
            </control>
          </mc:Choice>
        </mc:AlternateContent>
        <mc:AlternateContent xmlns:mc="http://schemas.openxmlformats.org/markup-compatibility/2006">
          <mc:Choice Requires="x14">
            <control shapeId="37019" r:id="rId158" name="Check Box 155">
              <controlPr defaultSize="0" autoFill="0" autoLine="0" autoPict="0">
                <anchor moveWithCells="1">
                  <from>
                    <xdr:col>17</xdr:col>
                    <xdr:colOff>152400</xdr:colOff>
                    <xdr:row>396</xdr:row>
                    <xdr:rowOff>28575</xdr:rowOff>
                  </from>
                  <to>
                    <xdr:col>19</xdr:col>
                    <xdr:colOff>123825</xdr:colOff>
                    <xdr:row>396</xdr:row>
                    <xdr:rowOff>228600</xdr:rowOff>
                  </to>
                </anchor>
              </controlPr>
            </control>
          </mc:Choice>
        </mc:AlternateContent>
        <mc:AlternateContent xmlns:mc="http://schemas.openxmlformats.org/markup-compatibility/2006">
          <mc:Choice Requires="x14">
            <control shapeId="37020" r:id="rId159" name="Check Box 156">
              <controlPr defaultSize="0" autoFill="0" autoLine="0" autoPict="0">
                <anchor moveWithCells="1">
                  <from>
                    <xdr:col>22</xdr:col>
                    <xdr:colOff>142875</xdr:colOff>
                    <xdr:row>396</xdr:row>
                    <xdr:rowOff>28575</xdr:rowOff>
                  </from>
                  <to>
                    <xdr:col>24</xdr:col>
                    <xdr:colOff>114300</xdr:colOff>
                    <xdr:row>396</xdr:row>
                    <xdr:rowOff>228600</xdr:rowOff>
                  </to>
                </anchor>
              </controlPr>
            </control>
          </mc:Choice>
        </mc:AlternateContent>
        <mc:AlternateContent xmlns:mc="http://schemas.openxmlformats.org/markup-compatibility/2006">
          <mc:Choice Requires="x14">
            <control shapeId="37021" r:id="rId160" name="Check Box 157">
              <controlPr defaultSize="0" autoFill="0" autoLine="0" autoPict="0">
                <anchor moveWithCells="1">
                  <from>
                    <xdr:col>3</xdr:col>
                    <xdr:colOff>76200</xdr:colOff>
                    <xdr:row>471</xdr:row>
                    <xdr:rowOff>114300</xdr:rowOff>
                  </from>
                  <to>
                    <xdr:col>5</xdr:col>
                    <xdr:colOff>47625</xdr:colOff>
                    <xdr:row>472</xdr:row>
                    <xdr:rowOff>0</xdr:rowOff>
                  </to>
                </anchor>
              </controlPr>
            </control>
          </mc:Choice>
        </mc:AlternateContent>
        <mc:AlternateContent xmlns:mc="http://schemas.openxmlformats.org/markup-compatibility/2006">
          <mc:Choice Requires="x14">
            <control shapeId="37022" r:id="rId161" name="Check Box 158">
              <controlPr defaultSize="0" autoFill="0" autoLine="0" autoPict="0">
                <anchor moveWithCells="1">
                  <from>
                    <xdr:col>3</xdr:col>
                    <xdr:colOff>66675</xdr:colOff>
                    <xdr:row>473</xdr:row>
                    <xdr:rowOff>104775</xdr:rowOff>
                  </from>
                  <to>
                    <xdr:col>5</xdr:col>
                    <xdr:colOff>38100</xdr:colOff>
                    <xdr:row>474</xdr:row>
                    <xdr:rowOff>0</xdr:rowOff>
                  </to>
                </anchor>
              </controlPr>
            </control>
          </mc:Choice>
        </mc:AlternateContent>
        <mc:AlternateContent xmlns:mc="http://schemas.openxmlformats.org/markup-compatibility/2006">
          <mc:Choice Requires="x14">
            <control shapeId="37023" r:id="rId162" name="Check Box 159">
              <controlPr defaultSize="0" autoFill="0" autoLine="0" autoPict="0">
                <anchor moveWithCells="1">
                  <from>
                    <xdr:col>3</xdr:col>
                    <xdr:colOff>76200</xdr:colOff>
                    <xdr:row>476</xdr:row>
                    <xdr:rowOff>114300</xdr:rowOff>
                  </from>
                  <to>
                    <xdr:col>5</xdr:col>
                    <xdr:colOff>47625</xdr:colOff>
                    <xdr:row>477</xdr:row>
                    <xdr:rowOff>0</xdr:rowOff>
                  </to>
                </anchor>
              </controlPr>
            </control>
          </mc:Choice>
        </mc:AlternateContent>
        <mc:AlternateContent xmlns:mc="http://schemas.openxmlformats.org/markup-compatibility/2006">
          <mc:Choice Requires="x14">
            <control shapeId="37024" r:id="rId163" name="Check Box 160">
              <controlPr defaultSize="0" autoFill="0" autoLine="0" autoPict="0">
                <anchor moveWithCells="1">
                  <from>
                    <xdr:col>3</xdr:col>
                    <xdr:colOff>76200</xdr:colOff>
                    <xdr:row>478</xdr:row>
                    <xdr:rowOff>114300</xdr:rowOff>
                  </from>
                  <to>
                    <xdr:col>5</xdr:col>
                    <xdr:colOff>47625</xdr:colOff>
                    <xdr:row>479</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24</vt:i4>
      </vt:variant>
    </vt:vector>
  </HeadingPairs>
  <TitlesOfParts>
    <vt:vector size="34" baseType="lpstr">
      <vt:lpstr>質疑連絡シート</vt:lpstr>
      <vt:lpstr>委任状</vt:lpstr>
      <vt:lpstr>旧設計評価申請</vt:lpstr>
      <vt:lpstr>1変更確認申請</vt:lpstr>
      <vt:lpstr>低炭素建築物申請</vt:lpstr>
      <vt:lpstr>変更低炭素申請</vt:lpstr>
      <vt:lpstr>旧長期確認申請</vt:lpstr>
      <vt:lpstr>旧低炭素建築物申請</vt:lpstr>
      <vt:lpstr>贈与税に係る住宅性能証明</vt:lpstr>
      <vt:lpstr>現金取得者向け新築対象住宅証明</vt:lpstr>
      <vt:lpstr>'1変更確認申請'!Print_Area</vt:lpstr>
      <vt:lpstr>委任状!Print_Area</vt:lpstr>
      <vt:lpstr>旧長期確認申請!Print_Area</vt:lpstr>
      <vt:lpstr>旧低炭素建築物申請!Print_Area</vt:lpstr>
      <vt:lpstr>現金取得者向け新築対象住宅証明!Print_Area</vt:lpstr>
      <vt:lpstr>贈与税に係る住宅性能証明!Print_Area</vt:lpstr>
      <vt:lpstr>低炭素建築物申請!Print_Area</vt:lpstr>
      <vt:lpstr>変更低炭素申請!Print_Area</vt:lpstr>
      <vt:lpstr>UA値</vt:lpstr>
      <vt:lpstr>ηA値</vt:lpstr>
      <vt:lpstr>一次エネ値</vt:lpstr>
      <vt:lpstr>改良地盤許容支持力</vt:lpstr>
      <vt:lpstr>改良地盤許容支持力度</vt:lpstr>
      <vt:lpstr>基礎形式</vt:lpstr>
      <vt:lpstr>基礎構造</vt:lpstr>
      <vt:lpstr>杭許容支持力</vt:lpstr>
      <vt:lpstr>杭径</vt:lpstr>
      <vt:lpstr>杭種</vt:lpstr>
      <vt:lpstr>杭長</vt:lpstr>
      <vt:lpstr>性能表示事項</vt:lpstr>
      <vt:lpstr>地盤改良方法</vt:lpstr>
      <vt:lpstr>地盤許容支持力</vt:lpstr>
      <vt:lpstr>地盤調査方法</vt:lpstr>
      <vt:lpstr>避難器具</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知明</dc:creator>
  <cp:keywords/>
  <dc:description/>
  <cp:lastModifiedBy>Darwin CA</cp:lastModifiedBy>
  <cp:revision/>
  <cp:lastPrinted>2022-11-04T09:10:41Z</cp:lastPrinted>
  <dcterms:created xsi:type="dcterms:W3CDTF">2020-10-29T05:36:46Z</dcterms:created>
  <dcterms:modified xsi:type="dcterms:W3CDTF">2022-11-07T02:45:04Z</dcterms:modified>
  <cp:category/>
  <cp:contentStatus/>
</cp:coreProperties>
</file>